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ban\Desktop\Nueva carpeta\dic\"/>
    </mc:Choice>
  </mc:AlternateContent>
  <xr:revisionPtr revIDLastSave="0" documentId="13_ncr:1_{F2D366F5-AF9A-413A-BF59-A59C48606D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G. RESERVA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" i="3" l="1"/>
  <c r="K40" i="3"/>
  <c r="J40" i="3"/>
  <c r="N38" i="3"/>
  <c r="N40" i="3" s="1"/>
  <c r="F38" i="3"/>
  <c r="F40" i="3" s="1"/>
  <c r="Q37" i="3"/>
  <c r="P37" i="3"/>
  <c r="O37" i="3"/>
  <c r="N37" i="3"/>
  <c r="M37" i="3"/>
  <c r="L37" i="3"/>
  <c r="K37" i="3"/>
  <c r="K36" i="3" s="1"/>
  <c r="K35" i="3" s="1"/>
  <c r="K38" i="3" s="1"/>
  <c r="J37" i="3"/>
  <c r="J36" i="3" s="1"/>
  <c r="J35" i="3" s="1"/>
  <c r="J38" i="3" s="1"/>
  <c r="I37" i="3"/>
  <c r="I36" i="3" s="1"/>
  <c r="I35" i="3" s="1"/>
  <c r="I38" i="3" s="1"/>
  <c r="I40" i="3" s="1"/>
  <c r="H37" i="3"/>
  <c r="H36" i="3" s="1"/>
  <c r="G37" i="3"/>
  <c r="G36" i="3" s="1"/>
  <c r="G35" i="3" s="1"/>
  <c r="G38" i="3" s="1"/>
  <c r="G40" i="3" s="1"/>
  <c r="F37" i="3"/>
  <c r="R37" i="3" s="1"/>
  <c r="R36" i="3" s="1"/>
  <c r="D37" i="3"/>
  <c r="C37" i="3"/>
  <c r="E37" i="3" s="1"/>
  <c r="Q36" i="3"/>
  <c r="P36" i="3"/>
  <c r="P35" i="3" s="1"/>
  <c r="P38" i="3" s="1"/>
  <c r="P40" i="3" s="1"/>
  <c r="O36" i="3"/>
  <c r="O35" i="3" s="1"/>
  <c r="O38" i="3" s="1"/>
  <c r="O40" i="3" s="1"/>
  <c r="N36" i="3"/>
  <c r="N35" i="3" s="1"/>
  <c r="M36" i="3"/>
  <c r="M35" i="3" s="1"/>
  <c r="M38" i="3" s="1"/>
  <c r="M40" i="3" s="1"/>
  <c r="L36" i="3"/>
  <c r="L35" i="3" s="1"/>
  <c r="L38" i="3" s="1"/>
  <c r="F36" i="3"/>
  <c r="D36" i="3"/>
  <c r="D35" i="3" s="1"/>
  <c r="D38" i="3" s="1"/>
  <c r="D40" i="3" s="1"/>
  <c r="C36" i="3"/>
  <c r="R35" i="3"/>
  <c r="R38" i="3" s="1"/>
  <c r="Q35" i="3"/>
  <c r="Q38" i="3" s="1"/>
  <c r="Q40" i="3" s="1"/>
  <c r="H35" i="3"/>
  <c r="H38" i="3" s="1"/>
  <c r="H40" i="3" s="1"/>
  <c r="F35" i="3"/>
  <c r="Q30" i="3"/>
  <c r="P30" i="3"/>
  <c r="O30" i="3"/>
  <c r="N30" i="3"/>
  <c r="N27" i="3" s="1"/>
  <c r="R27" i="3" s="1"/>
  <c r="M30" i="3"/>
  <c r="L30" i="3"/>
  <c r="K30" i="3"/>
  <c r="J30" i="3"/>
  <c r="I30" i="3"/>
  <c r="I29" i="3" s="1"/>
  <c r="G30" i="3"/>
  <c r="E30" i="3"/>
  <c r="D30" i="3"/>
  <c r="C30" i="3"/>
  <c r="Q29" i="3"/>
  <c r="M29" i="3"/>
  <c r="M26" i="3" s="1"/>
  <c r="L29" i="3"/>
  <c r="L26" i="3" s="1"/>
  <c r="K29" i="3"/>
  <c r="J29" i="3"/>
  <c r="J26" i="3" s="1"/>
  <c r="H29" i="3"/>
  <c r="D29" i="3"/>
  <c r="C29" i="3"/>
  <c r="E29" i="3" s="1"/>
  <c r="R28" i="3"/>
  <c r="D28" i="3"/>
  <c r="E28" i="3" s="1"/>
  <c r="E27" i="3" s="1"/>
  <c r="E26" i="3" s="1"/>
  <c r="Q27" i="3"/>
  <c r="Q26" i="3" s="1"/>
  <c r="P27" i="3"/>
  <c r="P26" i="3" s="1"/>
  <c r="O27" i="3"/>
  <c r="M27" i="3"/>
  <c r="L27" i="3"/>
  <c r="K27" i="3"/>
  <c r="J27" i="3"/>
  <c r="I27" i="3"/>
  <c r="H27" i="3"/>
  <c r="H26" i="3" s="1"/>
  <c r="G27" i="3"/>
  <c r="F27" i="3"/>
  <c r="F26" i="3" s="1"/>
  <c r="D27" i="3"/>
  <c r="D26" i="3" s="1"/>
  <c r="C27" i="3"/>
  <c r="O26" i="3"/>
  <c r="K26" i="3"/>
  <c r="C26" i="3"/>
  <c r="R25" i="3"/>
  <c r="S25" i="3" s="1"/>
  <c r="E25" i="3"/>
  <c r="R24" i="3"/>
  <c r="S24" i="3" s="1"/>
  <c r="J24" i="3"/>
  <c r="E24" i="3"/>
  <c r="Q23" i="3"/>
  <c r="P23" i="3"/>
  <c r="O23" i="3"/>
  <c r="N23" i="3"/>
  <c r="M23" i="3"/>
  <c r="M22" i="3" s="1"/>
  <c r="L23" i="3"/>
  <c r="L22" i="3" s="1"/>
  <c r="K23" i="3"/>
  <c r="K22" i="3" s="1"/>
  <c r="K21" i="3" s="1"/>
  <c r="K31" i="3" s="1"/>
  <c r="K33" i="3" s="1"/>
  <c r="K41" i="3" s="1"/>
  <c r="J23" i="3"/>
  <c r="J22" i="3" s="1"/>
  <c r="J21" i="3" s="1"/>
  <c r="J31" i="3" s="1"/>
  <c r="J33" i="3" s="1"/>
  <c r="J41" i="3" s="1"/>
  <c r="I23" i="3"/>
  <c r="I22" i="3" s="1"/>
  <c r="H23" i="3"/>
  <c r="G23" i="3"/>
  <c r="F23" i="3"/>
  <c r="D23" i="3"/>
  <c r="C23" i="3"/>
  <c r="Q22" i="3"/>
  <c r="P22" i="3"/>
  <c r="P21" i="3" s="1"/>
  <c r="P31" i="3" s="1"/>
  <c r="P33" i="3" s="1"/>
  <c r="O22" i="3"/>
  <c r="O21" i="3" s="1"/>
  <c r="O31" i="3" s="1"/>
  <c r="O33" i="3" s="1"/>
  <c r="N22" i="3"/>
  <c r="H22" i="3"/>
  <c r="G22" i="3"/>
  <c r="F22" i="3"/>
  <c r="D22" i="3"/>
  <c r="C22" i="3"/>
  <c r="C21" i="3" s="1"/>
  <c r="C31" i="3" s="1"/>
  <c r="C33" i="3" s="1"/>
  <c r="H21" i="3"/>
  <c r="H31" i="3" s="1"/>
  <c r="H33" i="3" s="1"/>
  <c r="H41" i="3" s="1"/>
  <c r="S27" i="3" l="1"/>
  <c r="R40" i="3"/>
  <c r="L21" i="3"/>
  <c r="L31" i="3" s="1"/>
  <c r="L33" i="3" s="1"/>
  <c r="L41" i="3" s="1"/>
  <c r="O41" i="3"/>
  <c r="P41" i="3"/>
  <c r="I26" i="3"/>
  <c r="I21" i="3" s="1"/>
  <c r="I31" i="3" s="1"/>
  <c r="I33" i="3" s="1"/>
  <c r="I41" i="3" s="1"/>
  <c r="R22" i="3"/>
  <c r="S22" i="3" s="1"/>
  <c r="S36" i="3"/>
  <c r="C35" i="3"/>
  <c r="E36" i="3"/>
  <c r="S28" i="3"/>
  <c r="Q21" i="3"/>
  <c r="Q31" i="3" s="1"/>
  <c r="Q33" i="3" s="1"/>
  <c r="Q41" i="3" s="1"/>
  <c r="N21" i="3"/>
  <c r="N31" i="3" s="1"/>
  <c r="N33" i="3" s="1"/>
  <c r="N41" i="3" s="1"/>
  <c r="R23" i="3"/>
  <c r="S23" i="3" s="1"/>
  <c r="E23" i="3"/>
  <c r="E22" i="3" s="1"/>
  <c r="E21" i="3" s="1"/>
  <c r="E31" i="3" s="1"/>
  <c r="E33" i="3" s="1"/>
  <c r="M21" i="3"/>
  <c r="M31" i="3" s="1"/>
  <c r="M33" i="3" s="1"/>
  <c r="M41" i="3" s="1"/>
  <c r="G29" i="3"/>
  <c r="R29" i="3" s="1"/>
  <c r="S29" i="3" s="1"/>
  <c r="R30" i="3"/>
  <c r="S30" i="3" s="1"/>
  <c r="D21" i="3"/>
  <c r="D31" i="3" s="1"/>
  <c r="D33" i="3" s="1"/>
  <c r="D41" i="3" s="1"/>
  <c r="F21" i="3"/>
  <c r="N26" i="3"/>
  <c r="S37" i="3"/>
  <c r="F31" i="3" l="1"/>
  <c r="F33" i="3" s="1"/>
  <c r="E35" i="3"/>
  <c r="C38" i="3"/>
  <c r="C40" i="3" s="1"/>
  <c r="G26" i="3"/>
  <c r="G21" i="3" s="1"/>
  <c r="G31" i="3" s="1"/>
  <c r="G33" i="3" s="1"/>
  <c r="G41" i="3" s="1"/>
  <c r="R26" i="3"/>
  <c r="S26" i="3" s="1"/>
  <c r="E40" i="3" l="1"/>
  <c r="C41" i="3"/>
  <c r="R33" i="3"/>
  <c r="F41" i="3"/>
  <c r="E38" i="3"/>
  <c r="S38" i="3" s="1"/>
  <c r="S35" i="3"/>
  <c r="R21" i="3"/>
  <c r="R31" i="3" l="1"/>
  <c r="S31" i="3" s="1"/>
  <c r="S21" i="3"/>
  <c r="S33" i="3"/>
  <c r="R41" i="3"/>
  <c r="S41" i="3" s="1"/>
  <c r="S40" i="3"/>
  <c r="E41" i="3"/>
</calcChain>
</file>

<file path=xl/sharedStrings.xml><?xml version="1.0" encoding="utf-8"?>
<sst xmlns="http://schemas.openxmlformats.org/spreadsheetml/2006/main" count="83" uniqueCount="82">
  <si>
    <t>Ingresos Corrientes</t>
  </si>
  <si>
    <t>Vigencia</t>
  </si>
  <si>
    <t>SERGIO ALEJANDRO JIMENEZ GONZALEZ</t>
  </si>
  <si>
    <t>Reservas Presupuestales</t>
  </si>
  <si>
    <t>Presupuesto de Rentas e Ingresos</t>
  </si>
  <si>
    <t>Entidad: UNIDAD ADMINISTRATIVA ESPECIAL DE SERVICIOS PUBLICOS - UAESP</t>
  </si>
  <si>
    <t>Vigencia fiscal 2023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</si>
  <si>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</si>
  <si>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</si>
  <si>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</si>
  <si>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</si>
  <si>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</si>
  <si>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</si>
  <si>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</si>
  <si>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</si>
  <si>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</si>
  <si>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</si>
  <si>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</si>
  <si>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</si>
  <si>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</si>
  <si>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</si>
  <si>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</si>
  <si>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</si>
  <si>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</si>
  <si>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</si>
  <si>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</si>
  <si>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</si>
  <si>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01</t>
  </si>
  <si>
    <t xml:space="preserve">Ingresos </t>
  </si>
  <si>
    <t>011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</si>
  <si>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</si>
  <si>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</si>
  <si>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</si>
  <si>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</si>
  <si>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</si>
  <si>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</si>
  <si>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</si>
  <si>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</si>
  <si>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</si>
  <si>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</si>
  <si>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</si>
  <si>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</si>
  <si>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</si>
  <si>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</si>
  <si>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</si>
  <si>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</si>
  <si>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</si>
  <si>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</si>
  <si>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</si>
  <si>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</si>
  <si>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</si>
  <si>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>Recursos de Capital</t>
  </si>
  <si>
    <t>01205</t>
  </si>
  <si>
    <t>Rendimientos Financieros</t>
  </si>
  <si>
    <t>0120502</t>
  </si>
  <si>
    <t>Depositos</t>
  </si>
  <si>
    <t>012050204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</si>
  <si>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</si>
  <si>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</si>
  <si>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</si>
  <si>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</si>
  <si>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</si>
  <si>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</si>
  <si>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</si>
  <si>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012100202</t>
  </si>
  <si>
    <t>Ingresos de destinacion especifica</t>
  </si>
  <si>
    <t>012100204</t>
  </si>
  <si>
    <t>No incorporado de Vigencias Anteriores</t>
  </si>
  <si>
    <t>01210020402</t>
  </si>
  <si>
    <t>Ingresos destinacion especifica</t>
  </si>
  <si>
    <t>TOTAL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</si>
  <si>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</si>
  <si>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</si>
  <si>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</si>
  <si>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</si>
  <si>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</si>
  <si>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</si>
  <si>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TOTAL  RECURSOS DE BALANCE</t>
  </si>
  <si>
    <t>TOTAL  RECURSOS DE CAPITAL Y DE BALANCE</t>
  </si>
  <si>
    <t>MIGUEL ANTONIO JIMÉNEZ PORTELA</t>
  </si>
  <si>
    <t xml:space="preserve">          Responsable de Presupuesto</t>
  </si>
  <si>
    <t xml:space="preserve">           Ordenador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</si>
</sst>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7" formatCode="_-* #,##0.0_-;\-* #,##0.0_-;_-* &quot;-&quot;?_-;_-@_-"/>
    <numFmt numFmtId="168" formatCode="_(* #,##0.0_);_(* \(#,##0.0\);_(* &quot;-&quot;??_);_(@_)"/>
    <numFmt numFmtId="169" formatCode="_(* #,##0_);_(* \(#,##0\);_(* &quot;-&quot;??_);_(@_)"/>
    <numFmt numFmtId="170" formatCode="#,##0.00_ ;\-#,##0.00\ "/>
  </numFmts>
  <fonts count="9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49" fontId="2" fillId="0" borderId="0" xfId="0" applyNumberFormat="1" applyFont="1"/>
    <xf numFmtId="0" fontId="4" fillId="0" borderId="0" xfId="0" quotePrefix="1" applyFont="1" applyAlignment="1">
      <alignment horizontal="left"/>
    </xf>
    <xf numFmtId="3" fontId="5" fillId="0" borderId="0" xfId="0" quotePrefix="1" applyNumberFormat="1" applyFont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2" xfId="0" quotePrefix="1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2" fillId="0" borderId="0" xfId="0" applyFont="1"/>
    <xf numFmtId="49" fontId="0" fillId="3" borderId="0" xfId="0" applyNumberFormat="1" applyFill="1"/>
    <xf numFmtId="0" fontId="0" fillId="3" borderId="0" xfId="0" applyFill="1"/>
    <xf numFmtId="167" fontId="3" fillId="0" borderId="0" xfId="0" applyNumberFormat="1" applyFont="1"/>
    <xf numFmtId="3" fontId="3" fillId="0" borderId="4" xfId="1" applyNumberFormat="1" applyFont="1" applyFill="1" applyBorder="1"/>
    <xf numFmtId="4" fontId="3" fillId="3" borderId="5" xfId="3" applyNumberFormat="1" applyFont="1" applyFill="1" applyBorder="1"/>
    <xf numFmtId="168" fontId="7" fillId="3" borderId="0" xfId="0" applyNumberFormat="1" applyFont="1" applyFill="1"/>
    <xf numFmtId="3" fontId="3" fillId="3" borderId="0" xfId="0" applyNumberFormat="1" applyFont="1" applyFill="1"/>
    <xf numFmtId="3" fontId="3" fillId="3" borderId="4" xfId="1" applyNumberFormat="1" applyFont="1" applyFill="1" applyBorder="1"/>
    <xf numFmtId="0" fontId="3" fillId="3" borderId="0" xfId="0" applyFont="1" applyFill="1"/>
    <xf numFmtId="168" fontId="3" fillId="0" borderId="0" xfId="0" applyNumberFormat="1" applyFont="1"/>
    <xf numFmtId="3" fontId="7" fillId="0" borderId="0" xfId="0" applyNumberFormat="1" applyFont="1"/>
    <xf numFmtId="3" fontId="5" fillId="3" borderId="0" xfId="0" applyNumberFormat="1" applyFont="1" applyFill="1"/>
    <xf numFmtId="168" fontId="3" fillId="3" borderId="0" xfId="0" applyNumberFormat="1" applyFont="1" applyFill="1"/>
    <xf numFmtId="0" fontId="2" fillId="4" borderId="6" xfId="0" applyFont="1" applyFill="1" applyBorder="1" applyAlignment="1">
      <alignment vertical="center"/>
    </xf>
    <xf numFmtId="0" fontId="0" fillId="5" borderId="0" xfId="0" applyFill="1"/>
    <xf numFmtId="168" fontId="3" fillId="5" borderId="0" xfId="0" applyNumberFormat="1" applyFont="1" applyFill="1"/>
    <xf numFmtId="3" fontId="3" fillId="5" borderId="0" xfId="0" applyNumberFormat="1" applyFont="1" applyFill="1"/>
    <xf numFmtId="0" fontId="0" fillId="0" borderId="6" xfId="0" applyBorder="1"/>
    <xf numFmtId="0" fontId="2" fillId="6" borderId="7" xfId="0" applyFont="1" applyFill="1" applyBorder="1" applyAlignment="1">
      <alignment vertical="center"/>
    </xf>
    <xf numFmtId="0" fontId="0" fillId="6" borderId="0" xfId="0" applyFill="1"/>
    <xf numFmtId="168" fontId="3" fillId="6" borderId="0" xfId="0" applyNumberFormat="1" applyFont="1" applyFill="1"/>
    <xf numFmtId="3" fontId="3" fillId="6" borderId="0" xfId="0" applyNumberFormat="1" applyFont="1" applyFill="1"/>
    <xf numFmtId="3" fontId="3" fillId="6" borderId="4" xfId="1" applyNumberFormat="1" applyFont="1" applyFill="1" applyBorder="1"/>
    <xf numFmtId="0" fontId="2" fillId="0" borderId="0" xfId="0" applyFont="1" applyAlignment="1">
      <alignment vertical="center"/>
    </xf>
    <xf numFmtId="169" fontId="8" fillId="0" borderId="0" xfId="0" applyNumberFormat="1" applyFont="1"/>
    <xf numFmtId="0" fontId="0" fillId="4" borderId="0" xfId="0" applyFill="1"/>
    <xf numFmtId="168" fontId="3" fillId="4" borderId="0" xfId="0" applyNumberFormat="1" applyFont="1" applyFill="1"/>
    <xf numFmtId="3" fontId="3" fillId="4" borderId="0" xfId="0" applyNumberFormat="1" applyFont="1" applyFill="1"/>
    <xf numFmtId="0" fontId="2" fillId="7" borderId="7" xfId="0" applyFont="1" applyFill="1" applyBorder="1" applyAlignment="1">
      <alignment vertical="center"/>
    </xf>
    <xf numFmtId="0" fontId="0" fillId="7" borderId="0" xfId="0" applyFill="1"/>
    <xf numFmtId="167" fontId="3" fillId="7" borderId="0" xfId="0" applyNumberFormat="1" applyFont="1" applyFill="1"/>
    <xf numFmtId="3" fontId="3" fillId="7" borderId="0" xfId="0" applyNumberFormat="1" applyFont="1" applyFill="1"/>
    <xf numFmtId="170" fontId="3" fillId="0" borderId="0" xfId="2" applyNumberFormat="1" applyFont="1"/>
    <xf numFmtId="0" fontId="4" fillId="0" borderId="0" xfId="0" quotePrefix="1" applyFont="1" applyAlignment="1">
      <alignment wrapText="1"/>
    </xf>
    <xf numFmtId="3" fontId="5" fillId="0" borderId="0" xfId="0" applyNumberFormat="1" applyFont="1"/>
    <xf numFmtId="3" fontId="5" fillId="0" borderId="0" xfId="0" applyNumberFormat="1" applyFont="1" applyAlignment="1">
      <alignment horizont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1BA0C-9EB5-4EB7-8A56-57B71B6235ED}">
  <dimension ref="A2:T49"/>
  <sheetViews>
    <sheetView tabSelected="1" topLeftCell="A4" workbookViewId="0">
      <selection activeCell="B45" sqref="B45"/>
    </sheetView>
  </sheetViews>
  <sheetFormatPr baseColWidth="10" defaultRowHeight="12.75" x14ac:dyDescent="0.2"/>
  <cols>
    <col min="1" max="1" width="14.85546875" customWidth="1"/>
    <col min="2" max="2" width="50.28515625" customWidth="1"/>
    <col min="3" max="3" width="20.140625" style="2" customWidth="1"/>
    <col min="4" max="4" width="18.5703125" style="2" customWidth="1"/>
    <col min="5" max="5" width="16.85546875" style="3" customWidth="1"/>
    <col min="6" max="6" width="16.5703125" style="3" hidden="1" customWidth="1"/>
    <col min="7" max="7" width="15.5703125" style="3" hidden="1" customWidth="1"/>
    <col min="8" max="8" width="16" style="3" hidden="1" customWidth="1"/>
    <col min="9" max="9" width="15.140625" style="3" hidden="1" customWidth="1"/>
    <col min="10" max="10" width="17.140625" style="3" hidden="1" customWidth="1"/>
    <col min="11" max="11" width="15.85546875" style="3" hidden="1" customWidth="1"/>
    <col min="12" max="12" width="18.7109375" style="3" hidden="1" customWidth="1"/>
    <col min="13" max="13" width="15.28515625" style="3" hidden="1" customWidth="1"/>
    <col min="14" max="14" width="17.85546875" style="3" hidden="1" customWidth="1"/>
    <col min="15" max="15" width="16" style="3" hidden="1" customWidth="1"/>
    <col min="16" max="16" width="17" style="3" hidden="1" customWidth="1"/>
    <col min="17" max="17" width="17.5703125" style="3" customWidth="1"/>
    <col min="18" max="18" width="15.28515625" style="3" customWidth="1"/>
    <col min="19" max="19" width="11.42578125" style="4"/>
    <col min="20" max="20" width="11.42578125" style="2"/>
  </cols>
  <sheetData>
    <row r="2" spans="1:19" ht="15.75" x14ac:dyDescent="0.25">
      <c r="A2" s="1" t="s">
        <v>3</v>
      </c>
    </row>
    <row r="3" spans="1:19" ht="15.75" x14ac:dyDescent="0.25">
      <c r="A3" s="1" t="s">
        <v>4</v>
      </c>
    </row>
    <row r="4" spans="1:19" ht="15.75" x14ac:dyDescent="0.25">
      <c r="A4" s="1" t="s">
        <v>5</v>
      </c>
      <c r="M4" s="5"/>
    </row>
    <row r="5" spans="1:19" ht="15.75" x14ac:dyDescent="0.25">
      <c r="A5" s="6" t="s">
        <v>6</v>
      </c>
      <c r="E5" s="3" t="s">
        <v>7</v>
      </c>
      <c r="M5" s="5"/>
      <c r="N5" s="7"/>
    </row>
    <row r="7" spans="1:19" ht="52.5" x14ac:dyDescent="0.2">
      <c r="A7" s="8" t="s">
        <v>8</v>
      </c>
      <c r="B7" s="9" t="s">
        <v>9</v>
      </c>
      <c r="C7" s="10" t="s">
        <v>10</v>
      </c>
      <c r="D7" s="10" t="s">
        <v>11</v>
      </c>
      <c r="E7" s="11" t="s">
        <v>12</v>
      </c>
      <c r="F7" s="11" t="s">
        <v>13</v>
      </c>
      <c r="G7" s="12" t="s">
        <v>14</v>
      </c>
      <c r="H7" s="12" t="s">
        <v>15</v>
      </c>
      <c r="I7" s="11" t="s">
        <v>16</v>
      </c>
      <c r="J7" s="11" t="s">
        <v>17</v>
      </c>
      <c r="K7" s="11" t="s">
        <v>18</v>
      </c>
      <c r="L7" s="11" t="s">
        <v>19</v>
      </c>
      <c r="M7" s="11" t="s">
        <v>20</v>
      </c>
      <c r="N7" s="11" t="s">
        <v>21</v>
      </c>
      <c r="O7" s="11" t="s">
        <v>22</v>
      </c>
      <c r="P7" s="11" t="s">
        <v>23</v>
      </c>
      <c r="Q7" s="11" t="s">
        <v>24</v>
      </c>
      <c r="R7" s="11" t="s">
        <v>25</v>
      </c>
      <c r="S7" s="13" t="s">
        <v>26</v>
      </c>
    </row>
    <row r="8" spans="1:19" ht="15" x14ac:dyDescent="0.25">
      <c r="B8" s="5"/>
      <c r="D8" s="5"/>
      <c r="P8" s="5"/>
      <c r="Q8" s="5"/>
    </row>
    <row r="9" spans="1:19" hidden="1" x14ac:dyDescent="0.2">
      <c r="A9" s="14" t="s">
        <v>27</v>
      </c>
      <c r="B9" t="s">
        <v>28</v>
      </c>
    </row>
    <row r="10" spans="1:19" ht="15" hidden="1" x14ac:dyDescent="0.25">
      <c r="A10" s="14" t="s">
        <v>29</v>
      </c>
      <c r="B10" s="15" t="s">
        <v>0</v>
      </c>
    </row>
    <row r="11" spans="1:19" hidden="1" x14ac:dyDescent="0.2">
      <c r="A11" s="14" t="s">
        <v>30</v>
      </c>
      <c r="B11" t="s">
        <v>31</v>
      </c>
    </row>
    <row r="12" spans="1:19" hidden="1" x14ac:dyDescent="0.2">
      <c r="A12" s="14" t="s">
        <v>32</v>
      </c>
      <c r="B12" t="s">
        <v>33</v>
      </c>
    </row>
    <row r="13" spans="1:19" hidden="1" x14ac:dyDescent="0.2">
      <c r="A13" s="16" t="s">
        <v>34</v>
      </c>
      <c r="B13" s="17" t="s">
        <v>35</v>
      </c>
    </row>
    <row r="14" spans="1:19" hidden="1" x14ac:dyDescent="0.2">
      <c r="A14" s="14" t="s">
        <v>36</v>
      </c>
      <c r="B14" t="s">
        <v>37</v>
      </c>
    </row>
    <row r="15" spans="1:19" hidden="1" x14ac:dyDescent="0.2">
      <c r="A15" s="14" t="s">
        <v>38</v>
      </c>
      <c r="B15" t="s">
        <v>39</v>
      </c>
    </row>
    <row r="16" spans="1:19" hidden="1" x14ac:dyDescent="0.2">
      <c r="A16" s="16" t="s">
        <v>40</v>
      </c>
      <c r="B16" s="17" t="s">
        <v>41</v>
      </c>
    </row>
    <row r="17" spans="1:19" hidden="1" x14ac:dyDescent="0.2">
      <c r="A17" s="14" t="s">
        <v>42</v>
      </c>
      <c r="B17" t="s">
        <v>43</v>
      </c>
    </row>
    <row r="18" spans="1:19" hidden="1" x14ac:dyDescent="0.2">
      <c r="A18" s="16" t="s">
        <v>44</v>
      </c>
      <c r="B18" s="17" t="s">
        <v>45</v>
      </c>
    </row>
    <row r="19" spans="1:19" hidden="1" x14ac:dyDescent="0.2">
      <c r="A19" s="14" t="s">
        <v>46</v>
      </c>
      <c r="B19" t="s">
        <v>47</v>
      </c>
    </row>
    <row r="20" spans="1:19" hidden="1" x14ac:dyDescent="0.2">
      <c r="A20" s="16" t="s">
        <v>48</v>
      </c>
      <c r="B20" s="17" t="s">
        <v>49</v>
      </c>
    </row>
    <row r="21" spans="1:19" ht="15" x14ac:dyDescent="0.25">
      <c r="A21" s="14" t="s">
        <v>50</v>
      </c>
      <c r="B21" s="15" t="s">
        <v>51</v>
      </c>
      <c r="C21" s="18">
        <f>+C22+C26</f>
        <v>15976499289</v>
      </c>
      <c r="D21" s="18">
        <f>+D22+D26</f>
        <v>-133338982</v>
      </c>
      <c r="E21" s="3">
        <f>+E22+E26</f>
        <v>15843160307</v>
      </c>
      <c r="F21" s="18">
        <f t="shared" ref="F21:Q21" si="0">+F22+F26</f>
        <v>1512870</v>
      </c>
      <c r="G21" s="18">
        <f t="shared" si="0"/>
        <v>2287627287</v>
      </c>
      <c r="H21" s="18">
        <f t="shared" si="0"/>
        <v>2584284274</v>
      </c>
      <c r="I21" s="18">
        <f>+I22+I26</f>
        <v>646924289</v>
      </c>
      <c r="J21" s="18">
        <f>+J22+J26</f>
        <v>3862843190</v>
      </c>
      <c r="K21" s="18">
        <f t="shared" si="0"/>
        <v>2418743547</v>
      </c>
      <c r="L21" s="18">
        <f t="shared" si="0"/>
        <v>499825350</v>
      </c>
      <c r="M21" s="18">
        <f t="shared" si="0"/>
        <v>145873493</v>
      </c>
      <c r="N21" s="18">
        <f t="shared" si="0"/>
        <v>158333836</v>
      </c>
      <c r="O21" s="18">
        <f t="shared" si="0"/>
        <v>157230446</v>
      </c>
      <c r="P21" s="18">
        <f t="shared" si="0"/>
        <v>433438689</v>
      </c>
      <c r="Q21" s="18">
        <f t="shared" si="0"/>
        <v>65154063</v>
      </c>
      <c r="R21" s="19">
        <f>SUM(F21:Q21)</f>
        <v>13261791334</v>
      </c>
      <c r="S21" s="20">
        <f t="shared" ref="S21:S27" si="1">+R21/E21*100</f>
        <v>83.706729446779178</v>
      </c>
    </row>
    <row r="22" spans="1:19" x14ac:dyDescent="0.2">
      <c r="A22" s="14" t="s">
        <v>52</v>
      </c>
      <c r="B22" t="s">
        <v>53</v>
      </c>
      <c r="C22" s="18">
        <f>+C23</f>
        <v>880925322</v>
      </c>
      <c r="D22" s="3">
        <f>+D23</f>
        <v>-20637616</v>
      </c>
      <c r="E22" s="3">
        <f>+E23</f>
        <v>860287706</v>
      </c>
      <c r="F22" s="18">
        <f t="shared" ref="F22:Q22" si="2">+F23</f>
        <v>0</v>
      </c>
      <c r="G22" s="18">
        <f t="shared" si="2"/>
        <v>206376168</v>
      </c>
      <c r="H22" s="18">
        <f t="shared" si="2"/>
        <v>149091017</v>
      </c>
      <c r="I22" s="18">
        <f t="shared" si="2"/>
        <v>0</v>
      </c>
      <c r="J22" s="18">
        <f t="shared" si="2"/>
        <v>483374520</v>
      </c>
      <c r="K22" s="18">
        <f t="shared" si="2"/>
        <v>0</v>
      </c>
      <c r="L22" s="18">
        <f t="shared" si="2"/>
        <v>0</v>
      </c>
      <c r="M22" s="18">
        <f t="shared" si="2"/>
        <v>0</v>
      </c>
      <c r="N22" s="18">
        <f t="shared" si="2"/>
        <v>0</v>
      </c>
      <c r="O22" s="18">
        <f t="shared" si="2"/>
        <v>0</v>
      </c>
      <c r="P22" s="18">
        <f t="shared" si="2"/>
        <v>0</v>
      </c>
      <c r="Q22" s="18">
        <f t="shared" si="2"/>
        <v>0</v>
      </c>
      <c r="R22" s="19">
        <f t="shared" ref="R22:R25" si="3">SUM(F22:Q22)</f>
        <v>838841705</v>
      </c>
      <c r="S22" s="20">
        <f t="shared" si="1"/>
        <v>97.507112928567182</v>
      </c>
    </row>
    <row r="23" spans="1:19" x14ac:dyDescent="0.2">
      <c r="A23" s="14" t="s">
        <v>54</v>
      </c>
      <c r="B23" t="s">
        <v>55</v>
      </c>
      <c r="C23" s="18">
        <f>+C24+C25</f>
        <v>880925322</v>
      </c>
      <c r="D23" s="3">
        <f>+D24+D25</f>
        <v>-20637616</v>
      </c>
      <c r="E23" s="3">
        <f>+E24+E25</f>
        <v>860287706</v>
      </c>
      <c r="F23" s="18">
        <f t="shared" ref="F23:Q23" si="4">+F24+F25</f>
        <v>0</v>
      </c>
      <c r="G23" s="18">
        <f t="shared" si="4"/>
        <v>206376168</v>
      </c>
      <c r="H23" s="18">
        <f t="shared" si="4"/>
        <v>149091017</v>
      </c>
      <c r="I23" s="18">
        <f t="shared" si="4"/>
        <v>0</v>
      </c>
      <c r="J23" s="18">
        <f t="shared" si="4"/>
        <v>483374520</v>
      </c>
      <c r="K23" s="18">
        <f t="shared" si="4"/>
        <v>0</v>
      </c>
      <c r="L23" s="18">
        <f t="shared" si="4"/>
        <v>0</v>
      </c>
      <c r="M23" s="18">
        <f t="shared" si="4"/>
        <v>0</v>
      </c>
      <c r="N23" s="18">
        <f t="shared" si="4"/>
        <v>0</v>
      </c>
      <c r="O23" s="18">
        <f t="shared" si="4"/>
        <v>0</v>
      </c>
      <c r="P23" s="18">
        <f t="shared" si="4"/>
        <v>0</v>
      </c>
      <c r="Q23" s="18">
        <f t="shared" si="4"/>
        <v>0</v>
      </c>
      <c r="R23" s="19">
        <f t="shared" si="3"/>
        <v>838841705</v>
      </c>
      <c r="S23" s="20">
        <f t="shared" si="1"/>
        <v>97.507112928567182</v>
      </c>
    </row>
    <row r="24" spans="1:19" x14ac:dyDescent="0.2">
      <c r="A24" s="16" t="s">
        <v>56</v>
      </c>
      <c r="B24" s="17" t="s">
        <v>57</v>
      </c>
      <c r="C24" s="21">
        <v>859479322</v>
      </c>
      <c r="D24" s="22">
        <v>-20637616</v>
      </c>
      <c r="E24" s="22">
        <f>+C24+D24</f>
        <v>838841706</v>
      </c>
      <c r="F24" s="22"/>
      <c r="G24" s="22">
        <v>206376168</v>
      </c>
      <c r="H24" s="22">
        <v>149091017</v>
      </c>
      <c r="I24" s="22"/>
      <c r="J24" s="22">
        <f>154782126+328592394</f>
        <v>483374520</v>
      </c>
      <c r="K24" s="22"/>
      <c r="L24" s="22"/>
      <c r="M24" s="22"/>
      <c r="N24" s="22"/>
      <c r="O24" s="22"/>
      <c r="P24" s="22"/>
      <c r="Q24" s="22"/>
      <c r="R24" s="23">
        <f t="shared" si="3"/>
        <v>838841705</v>
      </c>
      <c r="S24" s="20">
        <f t="shared" si="1"/>
        <v>99.999999880787996</v>
      </c>
    </row>
    <row r="25" spans="1:19" x14ac:dyDescent="0.2">
      <c r="A25" s="16" t="s">
        <v>58</v>
      </c>
      <c r="B25" s="17" t="s">
        <v>59</v>
      </c>
      <c r="C25" s="21">
        <v>21446000</v>
      </c>
      <c r="D25" s="24"/>
      <c r="E25" s="22">
        <f>+C25+D25</f>
        <v>21446000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3">
        <f t="shared" si="3"/>
        <v>0</v>
      </c>
      <c r="S25" s="20">
        <f t="shared" si="1"/>
        <v>0</v>
      </c>
    </row>
    <row r="26" spans="1:19" x14ac:dyDescent="0.2">
      <c r="A26" s="14" t="s">
        <v>60</v>
      </c>
      <c r="B26" t="s">
        <v>61</v>
      </c>
      <c r="C26" s="25">
        <f>+C27+C29</f>
        <v>15095573967</v>
      </c>
      <c r="D26" s="25">
        <f>+D27+D29</f>
        <v>-112701366</v>
      </c>
      <c r="E26" s="3">
        <f>+E27+E29</f>
        <v>14982872601</v>
      </c>
      <c r="F26" s="3">
        <f t="shared" ref="F26:R26" si="5">+F27+F29</f>
        <v>1512870</v>
      </c>
      <c r="G26" s="3">
        <f t="shared" si="5"/>
        <v>2081251119</v>
      </c>
      <c r="H26" s="3">
        <f t="shared" si="5"/>
        <v>2435193257</v>
      </c>
      <c r="I26" s="3">
        <f t="shared" si="5"/>
        <v>646924289</v>
      </c>
      <c r="J26" s="3">
        <f t="shared" si="5"/>
        <v>3379468670</v>
      </c>
      <c r="K26" s="3">
        <f t="shared" si="5"/>
        <v>2418743547</v>
      </c>
      <c r="L26" s="3">
        <f>+L27+L29</f>
        <v>499825350</v>
      </c>
      <c r="M26" s="26">
        <f t="shared" si="5"/>
        <v>145873493</v>
      </c>
      <c r="N26" s="3">
        <f t="shared" si="5"/>
        <v>158333836</v>
      </c>
      <c r="O26" s="3">
        <f t="shared" si="5"/>
        <v>157230446</v>
      </c>
      <c r="P26" s="3">
        <f t="shared" si="5"/>
        <v>433438689</v>
      </c>
      <c r="Q26" s="3">
        <f t="shared" si="5"/>
        <v>65154063</v>
      </c>
      <c r="R26" s="3">
        <f t="shared" si="5"/>
        <v>12422949629</v>
      </c>
      <c r="S26" s="20">
        <f t="shared" si="1"/>
        <v>82.914337989971671</v>
      </c>
    </row>
    <row r="27" spans="1:19" x14ac:dyDescent="0.2">
      <c r="A27" s="14" t="s">
        <v>62</v>
      </c>
      <c r="B27" t="s">
        <v>63</v>
      </c>
      <c r="C27" s="25">
        <f>+C28</f>
        <v>12093462919</v>
      </c>
      <c r="D27" s="25">
        <f>+D28</f>
        <v>-13344197</v>
      </c>
      <c r="E27" s="3">
        <f>+E28</f>
        <v>12080118722</v>
      </c>
      <c r="F27" s="3">
        <f t="shared" ref="F27:Q27" si="6">+F28</f>
        <v>1512870</v>
      </c>
      <c r="G27" s="3">
        <f t="shared" si="6"/>
        <v>1887391043</v>
      </c>
      <c r="H27" s="3">
        <f t="shared" si="6"/>
        <v>2371993257</v>
      </c>
      <c r="I27" s="3">
        <f t="shared" si="6"/>
        <v>341804289</v>
      </c>
      <c r="J27" s="3">
        <f t="shared" si="6"/>
        <v>3314483670</v>
      </c>
      <c r="K27" s="3">
        <f t="shared" si="6"/>
        <v>1786515889</v>
      </c>
      <c r="L27" s="3">
        <f t="shared" si="6"/>
        <v>418284148</v>
      </c>
      <c r="M27" s="3">
        <f t="shared" si="6"/>
        <v>70571984</v>
      </c>
      <c r="N27" s="3">
        <f>+N28+N29+N30</f>
        <v>158333836</v>
      </c>
      <c r="O27" s="3">
        <f>+O28+O29+O30</f>
        <v>157230446</v>
      </c>
      <c r="P27" s="3">
        <f>+P28+P29+P30</f>
        <v>433438689</v>
      </c>
      <c r="Q27" s="3">
        <f t="shared" si="6"/>
        <v>0</v>
      </c>
      <c r="R27" s="19">
        <f t="shared" ref="R27:R37" si="7">SUM(F27:Q27)</f>
        <v>10941560121</v>
      </c>
      <c r="S27" s="20">
        <f t="shared" si="1"/>
        <v>90.574938647527631</v>
      </c>
    </row>
    <row r="28" spans="1:19" x14ac:dyDescent="0.2">
      <c r="A28" s="16" t="s">
        <v>64</v>
      </c>
      <c r="B28" s="17" t="s">
        <v>65</v>
      </c>
      <c r="C28" s="21">
        <v>12093462919</v>
      </c>
      <c r="D28" s="22">
        <f>-667127-12677070</f>
        <v>-13344197</v>
      </c>
      <c r="E28" s="22">
        <f t="shared" ref="E28:E37" si="8">+C28+D28</f>
        <v>12080118722</v>
      </c>
      <c r="F28" s="22">
        <v>1512870</v>
      </c>
      <c r="G28" s="22">
        <v>1887391043</v>
      </c>
      <c r="H28" s="27">
        <v>2371993257</v>
      </c>
      <c r="I28" s="22">
        <v>341804289</v>
      </c>
      <c r="J28" s="22">
        <v>3314483670</v>
      </c>
      <c r="K28" s="22">
        <v>1786515889</v>
      </c>
      <c r="L28" s="22">
        <v>418284148</v>
      </c>
      <c r="M28" s="22">
        <v>70571984</v>
      </c>
      <c r="N28" s="22">
        <v>81443600</v>
      </c>
      <c r="O28" s="22"/>
      <c r="P28" s="22"/>
      <c r="Q28" s="22"/>
      <c r="R28" s="23">
        <f t="shared" si="7"/>
        <v>10274000750</v>
      </c>
      <c r="S28" s="20">
        <f>+R28/E28*100</f>
        <v>85.048839224479266</v>
      </c>
    </row>
    <row r="29" spans="1:19" x14ac:dyDescent="0.2">
      <c r="A29" s="14" t="s">
        <v>66</v>
      </c>
      <c r="B29" t="s">
        <v>67</v>
      </c>
      <c r="C29" s="25">
        <f>+C30</f>
        <v>3002111048</v>
      </c>
      <c r="D29" s="25">
        <f>+D30</f>
        <v>-99357169</v>
      </c>
      <c r="E29" s="3">
        <f t="shared" si="8"/>
        <v>2902753879</v>
      </c>
      <c r="G29" s="3">
        <f t="shared" ref="G29:L29" si="9">+G30</f>
        <v>193860076</v>
      </c>
      <c r="H29" s="3">
        <f t="shared" si="9"/>
        <v>63200000</v>
      </c>
      <c r="I29" s="3">
        <f t="shared" si="9"/>
        <v>305120000</v>
      </c>
      <c r="J29" s="3">
        <f t="shared" si="9"/>
        <v>64985000</v>
      </c>
      <c r="K29" s="3">
        <f t="shared" si="9"/>
        <v>632227658</v>
      </c>
      <c r="L29" s="3">
        <f t="shared" si="9"/>
        <v>81541202</v>
      </c>
      <c r="M29" s="3">
        <f>+M30</f>
        <v>75301509</v>
      </c>
      <c r="Q29" s="3">
        <f>+Q30</f>
        <v>65154063</v>
      </c>
      <c r="R29" s="19">
        <f t="shared" si="7"/>
        <v>1481389508</v>
      </c>
      <c r="S29" s="20">
        <f>+R29/E29*100</f>
        <v>51.033934317240124</v>
      </c>
    </row>
    <row r="30" spans="1:19" x14ac:dyDescent="0.2">
      <c r="A30" s="16" t="s">
        <v>68</v>
      </c>
      <c r="B30" s="17" t="s">
        <v>69</v>
      </c>
      <c r="C30" s="28">
        <f>1581691048+1420420000</f>
        <v>3002111048</v>
      </c>
      <c r="D30" s="28">
        <f>-94260626-4480000-406000-210543</f>
        <v>-99357169</v>
      </c>
      <c r="E30" s="22">
        <f t="shared" si="8"/>
        <v>2902753879</v>
      </c>
      <c r="F30" s="22"/>
      <c r="G30" s="22">
        <f>122420076+71440000</f>
        <v>193860076</v>
      </c>
      <c r="H30" s="22">
        <v>63200000</v>
      </c>
      <c r="I30" s="22">
        <f>241920000+63200000</f>
        <v>305120000</v>
      </c>
      <c r="J30" s="22">
        <f>1785000+63200000</f>
        <v>64985000</v>
      </c>
      <c r="K30" s="22">
        <f>571160991+61066667</f>
        <v>632227658</v>
      </c>
      <c r="L30" s="22">
        <f>18341202+63200000</f>
        <v>81541202</v>
      </c>
      <c r="M30" s="22">
        <f>12101509+63200000</f>
        <v>75301509</v>
      </c>
      <c r="N30" s="22">
        <f>13690236+63200000</f>
        <v>76890236</v>
      </c>
      <c r="O30" s="22">
        <f>102030446+55200000</f>
        <v>157230446</v>
      </c>
      <c r="P30" s="22">
        <f>378238689+55200000</f>
        <v>433438689</v>
      </c>
      <c r="Q30" s="22">
        <f>18860730+46293333</f>
        <v>65154063</v>
      </c>
      <c r="R30" s="23">
        <f t="shared" si="7"/>
        <v>2148948879</v>
      </c>
      <c r="S30" s="20">
        <f>+R30/E30*100</f>
        <v>74.031384284647444</v>
      </c>
    </row>
    <row r="31" spans="1:19" ht="15" x14ac:dyDescent="0.2">
      <c r="A31" s="29" t="s">
        <v>70</v>
      </c>
      <c r="B31" s="30"/>
      <c r="C31" s="31">
        <f>+C21</f>
        <v>15976499289</v>
      </c>
      <c r="D31" s="31">
        <f>+D21</f>
        <v>-133338982</v>
      </c>
      <c r="E31" s="32">
        <f t="shared" ref="E31:R31" si="10">+E21</f>
        <v>15843160307</v>
      </c>
      <c r="F31" s="32">
        <f t="shared" si="10"/>
        <v>1512870</v>
      </c>
      <c r="G31" s="32">
        <f t="shared" si="10"/>
        <v>2287627287</v>
      </c>
      <c r="H31" s="32">
        <f>+H21</f>
        <v>2584284274</v>
      </c>
      <c r="I31" s="32">
        <f>+I21</f>
        <v>646924289</v>
      </c>
      <c r="J31" s="32">
        <f t="shared" si="10"/>
        <v>3862843190</v>
      </c>
      <c r="K31" s="32">
        <f t="shared" si="10"/>
        <v>2418743547</v>
      </c>
      <c r="L31" s="32">
        <f t="shared" si="10"/>
        <v>499825350</v>
      </c>
      <c r="M31" s="32">
        <f t="shared" si="10"/>
        <v>145873493</v>
      </c>
      <c r="N31" s="32">
        <f t="shared" si="10"/>
        <v>158333836</v>
      </c>
      <c r="O31" s="32">
        <f t="shared" si="10"/>
        <v>157230446</v>
      </c>
      <c r="P31" s="32">
        <f t="shared" si="10"/>
        <v>433438689</v>
      </c>
      <c r="Q31" s="32">
        <f t="shared" si="10"/>
        <v>65154063</v>
      </c>
      <c r="R31" s="32">
        <f t="shared" si="10"/>
        <v>13261791334</v>
      </c>
      <c r="S31" s="20">
        <f>+R31/E31*100</f>
        <v>83.706729446779178</v>
      </c>
    </row>
    <row r="32" spans="1:19" x14ac:dyDescent="0.2">
      <c r="A32" s="33"/>
      <c r="C32" s="25"/>
    </row>
    <row r="33" spans="1:20" ht="15" x14ac:dyDescent="0.2">
      <c r="A33" s="34" t="s">
        <v>71</v>
      </c>
      <c r="B33" s="35"/>
      <c r="C33" s="36">
        <f>+C31</f>
        <v>15976499289</v>
      </c>
      <c r="D33" s="36">
        <f t="shared" ref="D33:Q33" si="11">+D31</f>
        <v>-133338982</v>
      </c>
      <c r="E33" s="37">
        <f t="shared" si="11"/>
        <v>15843160307</v>
      </c>
      <c r="F33" s="37">
        <f t="shared" si="11"/>
        <v>1512870</v>
      </c>
      <c r="G33" s="37">
        <f t="shared" si="11"/>
        <v>2287627287</v>
      </c>
      <c r="H33" s="37">
        <f t="shared" si="11"/>
        <v>2584284274</v>
      </c>
      <c r="I33" s="37">
        <f t="shared" si="11"/>
        <v>646924289</v>
      </c>
      <c r="J33" s="37">
        <f t="shared" si="11"/>
        <v>3862843190</v>
      </c>
      <c r="K33" s="37">
        <f t="shared" si="11"/>
        <v>2418743547</v>
      </c>
      <c r="L33" s="37">
        <f t="shared" si="11"/>
        <v>499825350</v>
      </c>
      <c r="M33" s="37">
        <f t="shared" si="11"/>
        <v>145873493</v>
      </c>
      <c r="N33" s="37">
        <f t="shared" si="11"/>
        <v>158333836</v>
      </c>
      <c r="O33" s="37">
        <f t="shared" si="11"/>
        <v>157230446</v>
      </c>
      <c r="P33" s="37">
        <f t="shared" si="11"/>
        <v>433438689</v>
      </c>
      <c r="Q33" s="37">
        <f t="shared" si="11"/>
        <v>65154063</v>
      </c>
      <c r="R33" s="38">
        <f>SUM(F33:Q33)</f>
        <v>13261791334</v>
      </c>
      <c r="S33" s="20">
        <f>+R33/E33*100</f>
        <v>83.706729446779178</v>
      </c>
    </row>
    <row r="34" spans="1:20" ht="15" x14ac:dyDescent="0.25">
      <c r="A34" s="39"/>
      <c r="C34" s="25"/>
      <c r="D34" s="5"/>
      <c r="R34" s="19"/>
    </row>
    <row r="35" spans="1:20" ht="15" x14ac:dyDescent="0.25">
      <c r="A35" s="14" t="s">
        <v>72</v>
      </c>
      <c r="B35" s="15" t="s">
        <v>73</v>
      </c>
      <c r="C35" s="25">
        <f>+C36</f>
        <v>61682443352</v>
      </c>
      <c r="D35" s="25">
        <f>+D36</f>
        <v>-982134870</v>
      </c>
      <c r="E35" s="3">
        <f t="shared" si="8"/>
        <v>60700308482</v>
      </c>
      <c r="F35" s="3">
        <f>+F36</f>
        <v>1042680404</v>
      </c>
      <c r="G35" s="25">
        <f t="shared" ref="G35:R36" si="12">+G36</f>
        <v>1997461360</v>
      </c>
      <c r="H35" s="25">
        <f t="shared" si="12"/>
        <v>2883842705</v>
      </c>
      <c r="I35" s="25">
        <f t="shared" si="12"/>
        <v>1406537166</v>
      </c>
      <c r="J35" s="25">
        <f t="shared" si="12"/>
        <v>3255700972</v>
      </c>
      <c r="K35" s="25">
        <f t="shared" si="12"/>
        <v>2761416375</v>
      </c>
      <c r="L35" s="25">
        <f t="shared" si="12"/>
        <v>2886282593</v>
      </c>
      <c r="M35" s="25">
        <f t="shared" si="12"/>
        <v>889406182</v>
      </c>
      <c r="N35" s="25">
        <f t="shared" si="12"/>
        <v>2724682030</v>
      </c>
      <c r="O35" s="25">
        <f t="shared" si="12"/>
        <v>2533793460</v>
      </c>
      <c r="P35" s="25">
        <f t="shared" si="12"/>
        <v>4674052921</v>
      </c>
      <c r="Q35" s="25">
        <f t="shared" si="12"/>
        <v>10018654147</v>
      </c>
      <c r="R35" s="3">
        <f t="shared" si="12"/>
        <v>37074510315</v>
      </c>
      <c r="S35" s="20">
        <f t="shared" ref="S35:S38" si="13">+R35/E35*100</f>
        <v>61.077960297341875</v>
      </c>
    </row>
    <row r="36" spans="1:20" x14ac:dyDescent="0.2">
      <c r="A36" s="14" t="s">
        <v>74</v>
      </c>
      <c r="B36" t="s">
        <v>75</v>
      </c>
      <c r="C36" s="25">
        <f>+C37</f>
        <v>61682443352</v>
      </c>
      <c r="D36" s="25">
        <f>+D37</f>
        <v>-982134870</v>
      </c>
      <c r="E36" s="3">
        <f t="shared" si="8"/>
        <v>60700308482</v>
      </c>
      <c r="F36" s="3">
        <f>+F37</f>
        <v>1042680404</v>
      </c>
      <c r="G36" s="25">
        <f t="shared" si="12"/>
        <v>1997461360</v>
      </c>
      <c r="H36" s="25">
        <f t="shared" si="12"/>
        <v>2883842705</v>
      </c>
      <c r="I36" s="25">
        <f t="shared" si="12"/>
        <v>1406537166</v>
      </c>
      <c r="J36" s="25">
        <f t="shared" si="12"/>
        <v>3255700972</v>
      </c>
      <c r="K36" s="25">
        <f t="shared" si="12"/>
        <v>2761416375</v>
      </c>
      <c r="L36" s="25">
        <f t="shared" si="12"/>
        <v>2886282593</v>
      </c>
      <c r="M36" s="25">
        <f t="shared" si="12"/>
        <v>889406182</v>
      </c>
      <c r="N36" s="25">
        <f t="shared" si="12"/>
        <v>2724682030</v>
      </c>
      <c r="O36" s="25">
        <f t="shared" si="12"/>
        <v>2533793460</v>
      </c>
      <c r="P36" s="25">
        <f t="shared" si="12"/>
        <v>4674052921</v>
      </c>
      <c r="Q36" s="25">
        <f t="shared" si="12"/>
        <v>10018654147</v>
      </c>
      <c r="R36" s="3">
        <f t="shared" si="12"/>
        <v>37074510315</v>
      </c>
      <c r="S36" s="20">
        <f t="shared" si="13"/>
        <v>61.077960297341875</v>
      </c>
    </row>
    <row r="37" spans="1:20" ht="15.75" x14ac:dyDescent="0.25">
      <c r="A37" s="16" t="s">
        <v>76</v>
      </c>
      <c r="B37" s="17" t="s">
        <v>1</v>
      </c>
      <c r="C37" s="28">
        <f>10764303454+50918139898</f>
        <v>61682443352</v>
      </c>
      <c r="D37" s="28">
        <f>-18053975-96148668-13874336-294576691-21515066-19570775-104877984-48759498-20000001-22727520-44275347-202768508-68413421-6573080</f>
        <v>-982134870</v>
      </c>
      <c r="E37" s="22">
        <f t="shared" si="8"/>
        <v>60700308482</v>
      </c>
      <c r="F37" s="22">
        <f>464685511+577994893</f>
        <v>1042680404</v>
      </c>
      <c r="G37" s="22">
        <f>1657461360+340000000</f>
        <v>1997461360</v>
      </c>
      <c r="H37" s="22">
        <f>2243842705+640000000</f>
        <v>2883842705</v>
      </c>
      <c r="I37" s="22">
        <f>1197543703+208993463</f>
        <v>1406537166</v>
      </c>
      <c r="J37" s="22">
        <f>1431825948+1823875024</f>
        <v>3255700972</v>
      </c>
      <c r="K37" s="40">
        <f>440616934+2320799441</f>
        <v>2761416375</v>
      </c>
      <c r="L37" s="22">
        <f>430977287+2455305306</f>
        <v>2886282593</v>
      </c>
      <c r="M37" s="22">
        <f>149980943+739425239</f>
        <v>889406182</v>
      </c>
      <c r="N37" s="22">
        <f>2476544421+248137609</f>
        <v>2724682030</v>
      </c>
      <c r="O37" s="22">
        <f>335854614+2197938846</f>
        <v>2533793460</v>
      </c>
      <c r="P37" s="22">
        <f>156673665+4517379256</f>
        <v>4674052921</v>
      </c>
      <c r="Q37" s="22">
        <f>282291700+9736362447</f>
        <v>10018654147</v>
      </c>
      <c r="R37" s="23">
        <f t="shared" si="7"/>
        <v>37074510315</v>
      </c>
      <c r="S37" s="20">
        <f t="shared" si="13"/>
        <v>61.077960297341875</v>
      </c>
    </row>
    <row r="38" spans="1:20" ht="15" x14ac:dyDescent="0.2">
      <c r="A38" s="29" t="s">
        <v>70</v>
      </c>
      <c r="B38" s="41"/>
      <c r="C38" s="42">
        <f>+C35</f>
        <v>61682443352</v>
      </c>
      <c r="D38" s="42">
        <f>+D35</f>
        <v>-982134870</v>
      </c>
      <c r="E38" s="43">
        <f t="shared" ref="E38:R38" si="14">+E35</f>
        <v>60700308482</v>
      </c>
      <c r="F38" s="43">
        <f t="shared" si="14"/>
        <v>1042680404</v>
      </c>
      <c r="G38" s="42">
        <f t="shared" si="14"/>
        <v>1997461360</v>
      </c>
      <c r="H38" s="42">
        <f t="shared" si="14"/>
        <v>2883842705</v>
      </c>
      <c r="I38" s="42">
        <f>+I35</f>
        <v>1406537166</v>
      </c>
      <c r="J38" s="42">
        <f t="shared" si="14"/>
        <v>3255700972</v>
      </c>
      <c r="K38" s="42">
        <f t="shared" si="14"/>
        <v>2761416375</v>
      </c>
      <c r="L38" s="42">
        <f t="shared" si="14"/>
        <v>2886282593</v>
      </c>
      <c r="M38" s="42">
        <f t="shared" si="14"/>
        <v>889406182</v>
      </c>
      <c r="N38" s="42">
        <f t="shared" si="14"/>
        <v>2724682030</v>
      </c>
      <c r="O38" s="42">
        <f t="shared" si="14"/>
        <v>2533793460</v>
      </c>
      <c r="P38" s="42">
        <f t="shared" si="14"/>
        <v>4674052921</v>
      </c>
      <c r="Q38" s="42">
        <f t="shared" si="14"/>
        <v>10018654147</v>
      </c>
      <c r="R38" s="43">
        <f t="shared" si="14"/>
        <v>37074510315</v>
      </c>
      <c r="S38" s="20">
        <f t="shared" si="13"/>
        <v>61.077960297341875</v>
      </c>
      <c r="T38" s="4"/>
    </row>
    <row r="39" spans="1:20" x14ac:dyDescent="0.2">
      <c r="A39" s="33"/>
    </row>
    <row r="40" spans="1:20" ht="15" x14ac:dyDescent="0.2">
      <c r="A40" s="34" t="s">
        <v>77</v>
      </c>
      <c r="B40" s="35"/>
      <c r="C40" s="36">
        <f>+C38</f>
        <v>61682443352</v>
      </c>
      <c r="D40" s="36">
        <f t="shared" ref="D40:R40" si="15">+D38</f>
        <v>-982134870</v>
      </c>
      <c r="E40" s="37">
        <f t="shared" ref="E40" si="16">+C40+D40</f>
        <v>60700308482</v>
      </c>
      <c r="F40" s="37">
        <f t="shared" si="15"/>
        <v>1042680404</v>
      </c>
      <c r="G40" s="37">
        <f t="shared" si="15"/>
        <v>1997461360</v>
      </c>
      <c r="H40" s="37">
        <f t="shared" si="15"/>
        <v>2883842705</v>
      </c>
      <c r="I40" s="37">
        <f t="shared" si="15"/>
        <v>1406537166</v>
      </c>
      <c r="J40" s="37">
        <f t="shared" si="15"/>
        <v>3255700972</v>
      </c>
      <c r="K40" s="37">
        <f t="shared" si="15"/>
        <v>2761416375</v>
      </c>
      <c r="L40" s="37">
        <f t="shared" si="15"/>
        <v>2886282593</v>
      </c>
      <c r="M40" s="37">
        <f t="shared" si="15"/>
        <v>889406182</v>
      </c>
      <c r="N40" s="37">
        <f t="shared" si="15"/>
        <v>2724682030</v>
      </c>
      <c r="O40" s="37">
        <f t="shared" si="15"/>
        <v>2533793460</v>
      </c>
      <c r="P40" s="37">
        <f t="shared" si="15"/>
        <v>4674052921</v>
      </c>
      <c r="Q40" s="37">
        <f t="shared" si="15"/>
        <v>10018654147</v>
      </c>
      <c r="R40" s="37">
        <f t="shared" si="15"/>
        <v>37074510315</v>
      </c>
      <c r="S40" s="20">
        <f>+R40/E40*100</f>
        <v>61.077960297341875</v>
      </c>
    </row>
    <row r="41" spans="1:20" ht="15" x14ac:dyDescent="0.2">
      <c r="A41" s="44" t="s">
        <v>78</v>
      </c>
      <c r="B41" s="45"/>
      <c r="C41" s="46">
        <f>+C33+C40</f>
        <v>77658942641</v>
      </c>
      <c r="D41" s="46">
        <f>+D33+D40</f>
        <v>-1115473852</v>
      </c>
      <c r="E41" s="47">
        <f t="shared" ref="E41:H41" si="17">+E33+E40</f>
        <v>76543468789</v>
      </c>
      <c r="F41" s="46">
        <f t="shared" si="17"/>
        <v>1044193274</v>
      </c>
      <c r="G41" s="46">
        <f t="shared" si="17"/>
        <v>4285088647</v>
      </c>
      <c r="H41" s="46">
        <f t="shared" si="17"/>
        <v>5468126979</v>
      </c>
      <c r="I41" s="46">
        <f>+I33+I40</f>
        <v>2053461455</v>
      </c>
      <c r="J41" s="46">
        <f t="shared" ref="J41:R41" si="18">+J33+J40</f>
        <v>7118544162</v>
      </c>
      <c r="K41" s="46">
        <f t="shared" si="18"/>
        <v>5180159922</v>
      </c>
      <c r="L41" s="46">
        <f t="shared" si="18"/>
        <v>3386107943</v>
      </c>
      <c r="M41" s="46">
        <f t="shared" si="18"/>
        <v>1035279675</v>
      </c>
      <c r="N41" s="46">
        <f t="shared" si="18"/>
        <v>2883015866</v>
      </c>
      <c r="O41" s="46">
        <f t="shared" si="18"/>
        <v>2691023906</v>
      </c>
      <c r="P41" s="46">
        <f t="shared" si="18"/>
        <v>5107491610</v>
      </c>
      <c r="Q41" s="46">
        <f t="shared" si="18"/>
        <v>10083808210</v>
      </c>
      <c r="R41" s="47">
        <f t="shared" si="18"/>
        <v>50336301649</v>
      </c>
      <c r="S41" s="20">
        <f>+R41/E41*100</f>
        <v>65.761720033563194</v>
      </c>
    </row>
    <row r="42" spans="1:20" x14ac:dyDescent="0.2">
      <c r="R42" s="48"/>
    </row>
    <row r="43" spans="1:20" ht="15" x14ac:dyDescent="0.25">
      <c r="B43" s="5"/>
      <c r="D43" s="5"/>
    </row>
    <row r="45" spans="1:20" ht="15.75" x14ac:dyDescent="0.25">
      <c r="B45" s="49"/>
      <c r="C45" s="49"/>
      <c r="D45" s="49"/>
      <c r="E45" s="49"/>
      <c r="F45" s="49"/>
    </row>
    <row r="46" spans="1:20" ht="15.75" x14ac:dyDescent="0.25">
      <c r="B46" s="1"/>
      <c r="C46" s="1"/>
      <c r="D46" s="1"/>
      <c r="E46" s="1"/>
      <c r="F46" s="1"/>
      <c r="G46" s="51"/>
      <c r="H46" s="51"/>
      <c r="I46" s="51"/>
      <c r="J46" s="51"/>
      <c r="K46" s="51"/>
      <c r="L46" s="51"/>
    </row>
    <row r="48" spans="1:20" x14ac:dyDescent="0.2">
      <c r="B48" s="50" t="s">
        <v>2</v>
      </c>
      <c r="E48" s="50" t="s">
        <v>79</v>
      </c>
    </row>
    <row r="49" spans="2:5" x14ac:dyDescent="0.2">
      <c r="B49" s="3" t="s">
        <v>80</v>
      </c>
      <c r="E49" s="3" t="s">
        <v>81</v>
      </c>
    </row>
  </sheetData>
  <mergeCells count="1">
    <mergeCell ref="G46:L4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A4437172DC254CA7F5DEB6E3BFC98A" ma:contentTypeVersion="15" ma:contentTypeDescription="Crear nuevo documento." ma:contentTypeScope="" ma:versionID="f93855ac43f0bdaeca2f62ec174b7797">
  <xsd:schema xmlns:xsd="http://www.w3.org/2001/XMLSchema" xmlns:xs="http://www.w3.org/2001/XMLSchema" xmlns:p="http://schemas.microsoft.com/office/2006/metadata/properties" xmlns:ns1="http://schemas.microsoft.com/sharepoint/v3" xmlns:ns2="507158b3-b328-4063-8645-e5db4464334b" xmlns:ns3="69ac8a4a-1dd1-4bc6-8c3a-56bbaa276f25" targetNamespace="http://schemas.microsoft.com/office/2006/metadata/properties" ma:root="true" ma:fieldsID="0a01479cced80b84246f7cedc71492f3" ns1:_="" ns2:_="" ns3:_="">
    <xsd:import namespace="http://schemas.microsoft.com/sharepoint/v3"/>
    <xsd:import namespace="507158b3-b328-4063-8645-e5db4464334b"/>
    <xsd:import namespace="69ac8a4a-1dd1-4bc6-8c3a-56bbaa276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158b3-b328-4063-8645-e5db44643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c8a4a-1dd1-4bc6-8c3a-56bbaa276f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dd5994-e94e-4a6c-b7f4-48a3f2433028}" ma:internalName="TaxCatchAll" ma:showField="CatchAllData" ma:web="69ac8a4a-1dd1-4bc6-8c3a-56bbaa276f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080562-29A4-4782-A739-561DF3494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7158b3-b328-4063-8645-e5db4464334b"/>
    <ds:schemaRef ds:uri="69ac8a4a-1dd1-4bc6-8c3a-56bbaa276f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F9334D-CC42-4841-B199-C7C45F7653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ING. RESERVAS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Ruben Esteban Buitrago Daza</cp:lastModifiedBy>
  <dcterms:created xsi:type="dcterms:W3CDTF">2024-01-11T13:33:11Z</dcterms:created>
  <dcterms:modified xsi:type="dcterms:W3CDTF">2024-04-28T19:42:36Z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2024-01-11T13:36:59Z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8af0cefe-b071-43e5-a5ab-e828c5262ae5</vt:lpwstr>
  </property>
  <property fmtid="{D5CDD505-2E9C-101B-9397-08002B2CF9AE}" pid="8" name="MSIP_Label_5fac521f-e930-485b-97f4-efbe7db8e98f_ContentBits">
    <vt:lpwstr>0</vt:lpwstr>
  </property>
</Properties>
</file>