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ISTINA\Downloads\"/>
    </mc:Choice>
  </mc:AlternateContent>
  <xr:revisionPtr revIDLastSave="0" documentId="13_ncr:1_{F4C476E0-153D-4DC9-85A4-5B6A325CB896}" xr6:coauthVersionLast="47" xr6:coauthVersionMax="47" xr10:uidLastSave="{00000000-0000-0000-0000-000000000000}"/>
  <bookViews>
    <workbookView xWindow="-110" yWindow="-110" windowWidth="19420" windowHeight="10300" xr2:uid="{0A2FC943-B353-44CA-85D4-F7EE305B27AB}"/>
  </bookViews>
  <sheets>
    <sheet name="Hoja2" sheetId="1" r:id="rId1"/>
  </sheets>
  <externalReferences>
    <externalReference r:id="rId2"/>
  </externalReferences>
  <definedNames>
    <definedName name="xdata10" hidden="1">#REF!</definedName>
    <definedName name="xdata11" hidden="1">#REF!</definedName>
    <definedName name="xdata12" hidden="1">#REF!</definedName>
    <definedName name="xdata13" hidden="1">#REF!</definedName>
    <definedName name="xdata14" hidden="1">#REF!</definedName>
    <definedName name="xdata15" hidden="1">#REF!</definedName>
    <definedName name="xdata16" hidden="1">#REF!</definedName>
    <definedName name="xdata3" hidden="1">#REF!</definedName>
    <definedName name="xdata4" hidden="1">#REF!</definedName>
    <definedName name="xdata5" hidden="1">#REF!</definedName>
    <definedName name="xdata6" hidden="1">#REF!</definedName>
    <definedName name="xdata7" hidden="1">#REF!</definedName>
    <definedName name="xdata8" hidden="1">#REF!</definedName>
    <definedName name="xdata9" hidden="1">#REF!</definedName>
    <definedName name="ydata10" hidden="1">#REF!</definedName>
    <definedName name="ydata11" hidden="1">#REF!</definedName>
    <definedName name="ydata12" hidden="1">#REF!</definedName>
    <definedName name="ydata13" hidden="1">#REF!</definedName>
    <definedName name="ydata14" hidden="1">#REF!</definedName>
    <definedName name="ydata15" hidden="1">#REF!</definedName>
    <definedName name="ydata16" hidden="1">#REF!</definedName>
    <definedName name="ydata3" hidden="1">#REF!</definedName>
    <definedName name="ydata4" hidden="1">#REF!</definedName>
    <definedName name="ydata5" hidden="1">#REF!</definedName>
    <definedName name="ydata6" hidden="1">#REF!</definedName>
    <definedName name="ydata7" hidden="1">#REF!</definedName>
    <definedName name="ydata8" hidden="1">#REF!</definedName>
    <definedName name="ydata9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135" i="1" l="1"/>
  <c r="P135" i="1"/>
  <c r="O135" i="1"/>
  <c r="N135" i="1"/>
  <c r="M135" i="1"/>
  <c r="K135" i="1"/>
  <c r="J135" i="1"/>
  <c r="I135" i="1"/>
  <c r="G135" i="1"/>
  <c r="E135" i="1"/>
  <c r="B135" i="1"/>
  <c r="R135" i="1" s="1"/>
  <c r="Q134" i="1"/>
  <c r="P134" i="1"/>
  <c r="O134" i="1"/>
  <c r="N134" i="1"/>
  <c r="M134" i="1"/>
  <c r="K134" i="1"/>
  <c r="J134" i="1"/>
  <c r="I134" i="1"/>
  <c r="R134" i="1" s="1"/>
  <c r="G134" i="1"/>
  <c r="B134" i="1"/>
  <c r="Q133" i="1"/>
  <c r="P133" i="1"/>
  <c r="O133" i="1"/>
  <c r="N133" i="1"/>
  <c r="M133" i="1"/>
  <c r="K133" i="1"/>
  <c r="J133" i="1"/>
  <c r="I133" i="1"/>
  <c r="G133" i="1"/>
  <c r="E133" i="1"/>
  <c r="B133" i="1"/>
  <c r="R133" i="1" s="1"/>
  <c r="Q132" i="1"/>
  <c r="P132" i="1"/>
  <c r="O132" i="1"/>
  <c r="N132" i="1"/>
  <c r="M132" i="1"/>
  <c r="K132" i="1"/>
  <c r="J132" i="1"/>
  <c r="I132" i="1"/>
  <c r="G132" i="1"/>
  <c r="E132" i="1"/>
  <c r="R132" i="1" s="1"/>
  <c r="B132" i="1"/>
  <c r="R131" i="1"/>
  <c r="R130" i="1"/>
  <c r="R129" i="1"/>
  <c r="R128" i="1"/>
  <c r="R127" i="1"/>
  <c r="R126" i="1"/>
  <c r="R125" i="1"/>
  <c r="R124" i="1"/>
  <c r="R123" i="1"/>
  <c r="R119" i="1"/>
  <c r="R118" i="1"/>
  <c r="R117" i="1"/>
  <c r="R114" i="1"/>
  <c r="R113" i="1"/>
  <c r="R112" i="1"/>
  <c r="R111" i="1"/>
  <c r="R106" i="1"/>
  <c r="R105" i="1"/>
  <c r="R104" i="1"/>
  <c r="R103" i="1"/>
  <c r="R102" i="1"/>
  <c r="R101" i="1"/>
  <c r="R100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78" i="1"/>
  <c r="R73" i="1"/>
  <c r="R62" i="1"/>
  <c r="R31" i="1"/>
  <c r="R30" i="1"/>
  <c r="R29" i="1"/>
  <c r="R26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</calcChain>
</file>

<file path=xl/sharedStrings.xml><?xml version="1.0" encoding="utf-8"?>
<sst xmlns="http://schemas.openxmlformats.org/spreadsheetml/2006/main" count="19" uniqueCount="19">
  <si>
    <t>año</t>
  </si>
  <si>
    <t>Cartón</t>
  </si>
  <si>
    <t>Caucho</t>
  </si>
  <si>
    <t>Cenizas</t>
  </si>
  <si>
    <t>Cerámica</t>
  </si>
  <si>
    <t>Cuero</t>
  </si>
  <si>
    <t>Hueso</t>
  </si>
  <si>
    <t>Ladrillo</t>
  </si>
  <si>
    <t>Madera</t>
  </si>
  <si>
    <t>Materia Orgánica</t>
  </si>
  <si>
    <t>Metales</t>
  </si>
  <si>
    <t>Minerales</t>
  </si>
  <si>
    <t>Papel</t>
  </si>
  <si>
    <t>Plástico</t>
  </si>
  <si>
    <t>Textil</t>
  </si>
  <si>
    <t>Vidrio</t>
  </si>
  <si>
    <t>Otros</t>
  </si>
  <si>
    <t>Total</t>
  </si>
  <si>
    <t>CARACTERIZACIÓN DE RESIDUOS RELLENO SANITARIO DOÑA JUANA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</si>
</sst>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b/>
      <sz val="8"/>
      <color rgb="FF000000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9" fontId="5" fillId="0" borderId="2" xfId="0" applyNumberFormat="1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9" fontId="5" fillId="2" borderId="5" xfId="0" applyNumberFormat="1" applyFont="1" applyFill="1" applyBorder="1" applyAlignment="1">
      <alignment horizontal="center"/>
    </xf>
    <xf numFmtId="9" fontId="5" fillId="0" borderId="6" xfId="0" applyNumberFormat="1" applyFont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9" fontId="5" fillId="0" borderId="1" xfId="0" applyNumberFormat="1" applyFont="1" applyBorder="1" applyAlignment="1">
      <alignment horizontal="center"/>
    </xf>
    <xf numFmtId="9" fontId="5" fillId="0" borderId="8" xfId="0" applyNumberFormat="1" applyFont="1" applyBorder="1" applyAlignment="1">
      <alignment horizontal="center"/>
    </xf>
    <xf numFmtId="9" fontId="5" fillId="3" borderId="8" xfId="0" applyNumberFormat="1" applyFont="1" applyFill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10" fontId="4" fillId="0" borderId="0" xfId="1" applyNumberFormat="1" applyFont="1" applyBorder="1" applyAlignment="1">
      <alignment horizontal="center" vertical="center"/>
    </xf>
    <xf numFmtId="0" fontId="0" fillId="0" borderId="0" xfId="0" applyBorder="1"/>
    <xf numFmtId="2" fontId="4" fillId="0" borderId="0" xfId="1" applyNumberFormat="1" applyFont="1" applyBorder="1" applyAlignment="1">
      <alignment horizontal="center" vertical="center"/>
    </xf>
    <xf numFmtId="0" fontId="0" fillId="2" borderId="0" xfId="0" applyFill="1" applyBorder="1"/>
    <xf numFmtId="9" fontId="4" fillId="0" borderId="0" xfId="2" applyFont="1" applyBorder="1" applyAlignment="1">
      <alignment horizontal="center" vertical="center"/>
    </xf>
    <xf numFmtId="9" fontId="6" fillId="0" borderId="0" xfId="2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3">
    <cellStyle name="Normal" xfId="0" builtinId="0"/>
    <cellStyle name="Normal 2" xfId="1" xr:uid="{DE1DF9A0-4738-4224-B763-D50A19C5382D}"/>
    <cellStyle name="Porcentaje 2" xfId="2" xr:uid="{900A4241-7FBB-48FD-8A5D-DC84FB5A71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cuments/UAESP%2015%20DE%202026/CARACTERIZACI&#211;N%20RESIDUOS/MATRICES%20VERSI&#211;N%20FINAL/MATRIZ%20DF%20_CARACTERIZACION%20DE%20RESIDUOS.xlsx" TargetMode="External"/><Relationship Id="rId2" Type="http://schemas.openxmlformats.org/officeDocument/2006/relationships/externalLinkPath" Target="file:///C:\Users\CRISTINA\Documents\UAESP%2015%20DE%202026\CARACTERIZACI&#211;N%20RESIDUOS\MATRICES%20VERSI&#211;N%20FINAL\MATRIZ%20DF%20_CARACTERIZACION%20DE%20RESIDUOS.xlsx" TargetMode="External"/><Relationship Id="rId1" Type="http://schemas.openxmlformats.org/officeDocument/2006/relationships/externalLinkPath" Target="/Users/CRISTINA/Documents/UAESP%2015%20DE%202026/CARACTERIZACI&#211;N%20RESIDUOS/MATRICES%20VERSI&#211;N%20FINAL/MATRIZ%20DF%20_CARACTERIZACION%20DE%20RESIDU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orcentual"/>
      <sheetName val="2025"/>
      <sheetName val="2026 "/>
      <sheetName val="Hoja1"/>
      <sheetName val="Hoja3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CC92B-92FC-4869-B483-5B42FFA91659}">
  <dimension ref="A1:R135"/>
  <sheetViews>
    <sheetView tabSelected="1" workbookViewId="0">
      <selection activeCell="I5" sqref="I5"/>
    </sheetView>
  </sheetViews>
  <sheetFormatPr baseColWidth="10" defaultRowHeight="14.5" x14ac:dyDescent="0.35"/>
  <cols>
    <col min="1" max="1" width="6.7265625" customWidth="1"/>
    <col min="2" max="2" width="8.26953125" customWidth="1"/>
    <col min="3" max="3" width="8.90625" customWidth="1"/>
    <col min="4" max="4" width="8.453125" customWidth="1"/>
    <col min="5" max="5" width="8.81640625" customWidth="1"/>
    <col min="6" max="6" width="8.7265625" customWidth="1"/>
    <col min="7" max="7" width="8.6328125" customWidth="1"/>
    <col min="8" max="8" width="9.26953125" customWidth="1"/>
    <col min="9" max="9" width="8.08984375" customWidth="1"/>
    <col min="10" max="10" width="11.36328125" customWidth="1"/>
    <col min="11" max="11" width="9.08984375" customWidth="1"/>
    <col min="12" max="12" width="9" customWidth="1"/>
    <col min="13" max="13" width="9.08984375" customWidth="1"/>
    <col min="14" max="14" width="9" customWidth="1"/>
    <col min="15" max="15" width="8.81640625" customWidth="1"/>
    <col min="16" max="16" width="7.90625" customWidth="1"/>
    <col min="17" max="17" width="7.08984375" customWidth="1"/>
    <col min="18" max="18" width="7.81640625" hidden="1" customWidth="1"/>
  </cols>
  <sheetData>
    <row r="1" spans="1:18" x14ac:dyDescent="0.35">
      <c r="A1" s="23" t="s">
        <v>18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5" thickBot="1" x14ac:dyDescent="0.4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12</v>
      </c>
      <c r="N2" s="15" t="s">
        <v>13</v>
      </c>
      <c r="O2" s="15" t="s">
        <v>14</v>
      </c>
      <c r="P2" s="15" t="s">
        <v>15</v>
      </c>
      <c r="Q2" s="15" t="s">
        <v>16</v>
      </c>
      <c r="R2" s="22" t="s">
        <v>17</v>
      </c>
    </row>
    <row r="3" spans="1:18" x14ac:dyDescent="0.35">
      <c r="A3" s="15">
        <v>2015</v>
      </c>
      <c r="B3" s="16">
        <v>2.9899999999999999E-2</v>
      </c>
      <c r="C3" s="16">
        <v>3.8E-3</v>
      </c>
      <c r="D3" s="16">
        <v>0</v>
      </c>
      <c r="E3" s="16">
        <v>0</v>
      </c>
      <c r="F3" s="16">
        <v>8.6999999999999994E-3</v>
      </c>
      <c r="G3" s="16">
        <v>4.4000000000000003E-3</v>
      </c>
      <c r="H3" s="16">
        <v>0</v>
      </c>
      <c r="I3" s="16">
        <v>4.0000000000000001E-3</v>
      </c>
      <c r="J3" s="16">
        <v>0.57030000000000003</v>
      </c>
      <c r="K3" s="16">
        <v>0.01</v>
      </c>
      <c r="L3" s="16">
        <v>6.9999999999999999E-4</v>
      </c>
      <c r="M3" s="16">
        <v>7.3400000000000007E-2</v>
      </c>
      <c r="N3" s="16">
        <v>0.18279999999999999</v>
      </c>
      <c r="O3" s="16">
        <v>5.74E-2</v>
      </c>
      <c r="P3" s="16">
        <v>5.4600000000000003E-2</v>
      </c>
      <c r="Q3" s="17"/>
      <c r="R3" s="2">
        <f>SUM(B3:Q3)</f>
        <v>1</v>
      </c>
    </row>
    <row r="4" spans="1:18" x14ac:dyDescent="0.35">
      <c r="A4" s="15">
        <v>2015</v>
      </c>
      <c r="B4" s="16">
        <v>4.6300000000000001E-2</v>
      </c>
      <c r="C4" s="16">
        <v>1.6999999999999999E-3</v>
      </c>
      <c r="D4" s="16">
        <v>7.7000000000000002E-3</v>
      </c>
      <c r="E4" s="16">
        <v>1E-3</v>
      </c>
      <c r="F4" s="16">
        <v>7.3000000000000001E-3</v>
      </c>
      <c r="G4" s="16">
        <v>6.9999999999999999E-4</v>
      </c>
      <c r="H4" s="16">
        <v>0</v>
      </c>
      <c r="I4" s="16">
        <v>1.2E-2</v>
      </c>
      <c r="J4" s="16">
        <v>0.42099999999999999</v>
      </c>
      <c r="K4" s="16">
        <v>6.3E-3</v>
      </c>
      <c r="L4" s="16">
        <v>4.3E-3</v>
      </c>
      <c r="M4" s="16">
        <v>6.93E-2</v>
      </c>
      <c r="N4" s="16">
        <v>0.30530000000000002</v>
      </c>
      <c r="O4" s="16">
        <v>9.8699999999999996E-2</v>
      </c>
      <c r="P4" s="16">
        <v>1.5699999999999999E-2</v>
      </c>
      <c r="Q4" s="17"/>
      <c r="R4" s="3">
        <f t="shared" ref="R4:R15" si="0">SUM(B4:Q4)</f>
        <v>0.99730000000000008</v>
      </c>
    </row>
    <row r="5" spans="1:18" x14ac:dyDescent="0.35">
      <c r="A5" s="15">
        <v>2015</v>
      </c>
      <c r="B5" s="16">
        <v>7.9500000000000001E-2</v>
      </c>
      <c r="C5" s="16">
        <v>3.7499999999999999E-3</v>
      </c>
      <c r="D5" s="16">
        <v>0</v>
      </c>
      <c r="E5" s="16">
        <v>2.5000000000000001E-3</v>
      </c>
      <c r="F5" s="16">
        <v>2.5000000000000001E-3</v>
      </c>
      <c r="G5" s="16">
        <v>0</v>
      </c>
      <c r="H5" s="16">
        <v>7.2500000000000004E-3</v>
      </c>
      <c r="I5" s="16">
        <v>2.3E-2</v>
      </c>
      <c r="J5" s="16">
        <v>0.36070000000000002</v>
      </c>
      <c r="K5" s="16">
        <v>3.0000000000000001E-3</v>
      </c>
      <c r="L5" s="16">
        <v>0</v>
      </c>
      <c r="M5" s="16">
        <v>9.4E-2</v>
      </c>
      <c r="N5" s="16">
        <v>0.24299999999999999</v>
      </c>
      <c r="O5" s="16">
        <v>0.17275000000000001</v>
      </c>
      <c r="P5" s="16">
        <v>8.0000000000000002E-3</v>
      </c>
      <c r="Q5" s="17"/>
      <c r="R5" s="3">
        <f t="shared" si="0"/>
        <v>0.99995000000000012</v>
      </c>
    </row>
    <row r="6" spans="1:18" x14ac:dyDescent="0.35">
      <c r="A6" s="15">
        <v>2015</v>
      </c>
      <c r="B6" s="16">
        <v>5.3999999999999999E-2</v>
      </c>
      <c r="C6" s="16">
        <v>8.5000000000000006E-3</v>
      </c>
      <c r="D6" s="16">
        <v>0</v>
      </c>
      <c r="E6" s="16">
        <v>5.0000000000000001E-3</v>
      </c>
      <c r="F6" s="16">
        <v>0</v>
      </c>
      <c r="G6" s="16">
        <v>0</v>
      </c>
      <c r="H6" s="16">
        <v>9.4999999999999998E-3</v>
      </c>
      <c r="I6" s="16">
        <v>3.15E-2</v>
      </c>
      <c r="J6" s="16">
        <v>0.3367</v>
      </c>
      <c r="K6" s="16">
        <v>6.5000000000000006E-3</v>
      </c>
      <c r="L6" s="16">
        <v>0</v>
      </c>
      <c r="M6" s="16">
        <v>7.6750000000000013E-2</v>
      </c>
      <c r="N6" s="16">
        <v>0.27949999999999997</v>
      </c>
      <c r="O6" s="16">
        <v>0.18824999999999997</v>
      </c>
      <c r="P6" s="16">
        <v>3.7499999999999999E-3</v>
      </c>
      <c r="Q6" s="17"/>
      <c r="R6" s="3">
        <f t="shared" si="0"/>
        <v>0.99995000000000001</v>
      </c>
    </row>
    <row r="7" spans="1:18" x14ac:dyDescent="0.35">
      <c r="A7" s="15">
        <v>2015</v>
      </c>
      <c r="B7" s="16">
        <v>7.1500000000000008E-2</v>
      </c>
      <c r="C7" s="16">
        <v>2.2499999999999998E-3</v>
      </c>
      <c r="D7" s="16">
        <v>0</v>
      </c>
      <c r="E7" s="16">
        <v>0</v>
      </c>
      <c r="F7" s="16">
        <v>5.0000000000000001E-3</v>
      </c>
      <c r="G7" s="16">
        <v>0</v>
      </c>
      <c r="H7" s="16">
        <v>2.2499999999999998E-3</v>
      </c>
      <c r="I7" s="16">
        <v>2.8500000000000001E-2</v>
      </c>
      <c r="J7" s="16">
        <v>0.46875</v>
      </c>
      <c r="K7" s="16">
        <v>3.0000000000000001E-3</v>
      </c>
      <c r="L7" s="16">
        <v>0</v>
      </c>
      <c r="M7" s="16">
        <v>6.7000000000000004E-2</v>
      </c>
      <c r="N7" s="16">
        <v>0.26400000000000001</v>
      </c>
      <c r="O7" s="16">
        <v>7.1250000000000008E-2</v>
      </c>
      <c r="P7" s="16">
        <v>1.6500000000000001E-2</v>
      </c>
      <c r="Q7" s="17"/>
      <c r="R7" s="3">
        <f t="shared" si="0"/>
        <v>1</v>
      </c>
    </row>
    <row r="8" spans="1:18" x14ac:dyDescent="0.35">
      <c r="A8" s="15">
        <v>2015</v>
      </c>
      <c r="B8" s="16">
        <v>6.0499999999999998E-2</v>
      </c>
      <c r="C8" s="16">
        <v>7.2500000000000004E-3</v>
      </c>
      <c r="D8" s="16">
        <v>0</v>
      </c>
      <c r="E8" s="16">
        <v>0</v>
      </c>
      <c r="F8" s="16">
        <v>2.5000000000000001E-3</v>
      </c>
      <c r="G8" s="16">
        <v>0</v>
      </c>
      <c r="H8" s="16">
        <v>7.0000000000000001E-3</v>
      </c>
      <c r="I8" s="16">
        <v>1.4E-2</v>
      </c>
      <c r="J8" s="16">
        <v>0.438</v>
      </c>
      <c r="K8" s="16">
        <v>1.5E-3</v>
      </c>
      <c r="L8" s="16">
        <v>0</v>
      </c>
      <c r="M8" s="16">
        <v>8.1750000000000003E-2</v>
      </c>
      <c r="N8" s="16">
        <v>0.28999999999999998</v>
      </c>
      <c r="O8" s="16">
        <v>7.7249999999999999E-2</v>
      </c>
      <c r="P8" s="16">
        <v>2.0250000000000001E-2</v>
      </c>
      <c r="Q8" s="17"/>
      <c r="R8" s="3">
        <f t="shared" si="0"/>
        <v>0.99999999999999989</v>
      </c>
    </row>
    <row r="9" spans="1:18" x14ac:dyDescent="0.35">
      <c r="A9" s="15">
        <v>2015</v>
      </c>
      <c r="B9" s="16">
        <v>4.8750000000000002E-2</v>
      </c>
      <c r="C9" s="16">
        <v>4.5000000000000005E-3</v>
      </c>
      <c r="D9" s="16">
        <v>0</v>
      </c>
      <c r="E9" s="16">
        <v>0</v>
      </c>
      <c r="F9" s="16">
        <v>5.0000000000000001E-4</v>
      </c>
      <c r="G9" s="16">
        <v>0</v>
      </c>
      <c r="H9" s="16">
        <v>0</v>
      </c>
      <c r="I9" s="16">
        <v>1.9575000000000002E-2</v>
      </c>
      <c r="J9" s="16">
        <v>0.59619999999999995</v>
      </c>
      <c r="K9" s="16">
        <v>3.5000000000000001E-3</v>
      </c>
      <c r="L9" s="16">
        <v>2.5000000000000001E-3</v>
      </c>
      <c r="M9" s="16">
        <v>7.1250000000000008E-2</v>
      </c>
      <c r="N9" s="16">
        <v>0.16825000000000001</v>
      </c>
      <c r="O9" s="16">
        <v>7.0499999999999993E-2</v>
      </c>
      <c r="P9" s="16">
        <v>1.4500000000000001E-2</v>
      </c>
      <c r="Q9" s="17"/>
      <c r="R9" s="3">
        <f t="shared" si="0"/>
        <v>1.0000249999999999</v>
      </c>
    </row>
    <row r="10" spans="1:18" x14ac:dyDescent="0.35">
      <c r="A10" s="15">
        <v>2015</v>
      </c>
      <c r="B10" s="16">
        <v>3.2000000000000001E-2</v>
      </c>
      <c r="C10" s="16">
        <v>8.5000000000000006E-3</v>
      </c>
      <c r="D10" s="16">
        <v>0.01</v>
      </c>
      <c r="E10" s="16">
        <v>0.01</v>
      </c>
      <c r="F10" s="16">
        <v>0.01</v>
      </c>
      <c r="G10" s="16">
        <v>5.0000000000000001E-3</v>
      </c>
      <c r="H10" s="16">
        <v>3.7499999999999999E-3</v>
      </c>
      <c r="I10" s="16">
        <v>3.2500000000000001E-2</v>
      </c>
      <c r="J10" s="16">
        <v>0.434</v>
      </c>
      <c r="K10" s="16">
        <v>2.6749999999999999E-2</v>
      </c>
      <c r="L10" s="16">
        <v>5.0000000000000001E-4</v>
      </c>
      <c r="M10" s="16">
        <v>7.0749999999999993E-2</v>
      </c>
      <c r="N10" s="16">
        <v>0.25824999999999998</v>
      </c>
      <c r="O10" s="16">
        <v>6.4250000000000002E-2</v>
      </c>
      <c r="P10" s="16">
        <v>3.3749999999999995E-2</v>
      </c>
      <c r="Q10" s="17"/>
      <c r="R10" s="3">
        <f t="shared" si="0"/>
        <v>0.99999999999999989</v>
      </c>
    </row>
    <row r="11" spans="1:18" x14ac:dyDescent="0.35">
      <c r="A11" s="15">
        <v>2015</v>
      </c>
      <c r="B11" s="16">
        <v>3.925E-2</v>
      </c>
      <c r="C11" s="16">
        <v>1.9E-2</v>
      </c>
      <c r="D11" s="16">
        <v>0</v>
      </c>
      <c r="E11" s="16">
        <v>7.4999999999999997E-3</v>
      </c>
      <c r="F11" s="16">
        <v>2.325E-2</v>
      </c>
      <c r="G11" s="16">
        <v>0</v>
      </c>
      <c r="H11" s="16">
        <v>2.5000000000000001E-3</v>
      </c>
      <c r="I11" s="16">
        <v>5.7325000000000001E-2</v>
      </c>
      <c r="J11" s="16">
        <v>0.3407</v>
      </c>
      <c r="K11" s="16">
        <v>2.8749999999999998E-2</v>
      </c>
      <c r="L11" s="16">
        <v>0</v>
      </c>
      <c r="M11" s="16">
        <v>7.825E-2</v>
      </c>
      <c r="N11" s="16">
        <v>0.27875</v>
      </c>
      <c r="O11" s="16">
        <v>8.9999999999999983E-2</v>
      </c>
      <c r="P11" s="16">
        <v>3.4750000000000003E-2</v>
      </c>
      <c r="Q11" s="17"/>
      <c r="R11" s="3">
        <f t="shared" si="0"/>
        <v>1.0000249999999999</v>
      </c>
    </row>
    <row r="12" spans="1:18" x14ac:dyDescent="0.35">
      <c r="A12" s="15">
        <v>2015</v>
      </c>
      <c r="B12" s="16">
        <v>6.8250000000000005E-2</v>
      </c>
      <c r="C12" s="16">
        <v>3.2750000000000001E-2</v>
      </c>
      <c r="D12" s="16">
        <v>0</v>
      </c>
      <c r="E12" s="16">
        <v>2.5000000000000001E-3</v>
      </c>
      <c r="F12" s="16">
        <v>3.5000000000000001E-3</v>
      </c>
      <c r="G12" s="16">
        <v>0</v>
      </c>
      <c r="H12" s="16">
        <v>0</v>
      </c>
      <c r="I12" s="16">
        <v>2.1250000000000002E-2</v>
      </c>
      <c r="J12" s="16">
        <v>0.52600000000000002</v>
      </c>
      <c r="K12" s="16">
        <v>1.375E-2</v>
      </c>
      <c r="L12" s="16">
        <v>0</v>
      </c>
      <c r="M12" s="16">
        <v>9.2749999999999985E-2</v>
      </c>
      <c r="N12" s="16">
        <v>0.13550000000000001</v>
      </c>
      <c r="O12" s="16">
        <v>7.2750000000000009E-2</v>
      </c>
      <c r="P12" s="16">
        <v>3.1E-2</v>
      </c>
      <c r="Q12" s="17"/>
      <c r="R12" s="3">
        <f t="shared" si="0"/>
        <v>1</v>
      </c>
    </row>
    <row r="13" spans="1:18" x14ac:dyDescent="0.35">
      <c r="A13" s="15">
        <v>2015</v>
      </c>
      <c r="B13" s="16">
        <v>3.3000000000000002E-2</v>
      </c>
      <c r="C13" s="16">
        <v>2.7999999999999997E-2</v>
      </c>
      <c r="D13" s="16">
        <v>0</v>
      </c>
      <c r="E13" s="16">
        <v>2.5000000000000001E-3</v>
      </c>
      <c r="F13" s="16">
        <v>1.7750000000000002E-2</v>
      </c>
      <c r="G13" s="16">
        <v>0</v>
      </c>
      <c r="H13" s="16">
        <v>0</v>
      </c>
      <c r="I13" s="16">
        <v>3.4000000000000002E-2</v>
      </c>
      <c r="J13" s="16">
        <v>0.49299999999999999</v>
      </c>
      <c r="K13" s="16">
        <v>1.7000000000000001E-2</v>
      </c>
      <c r="L13" s="16">
        <v>0</v>
      </c>
      <c r="M13" s="16">
        <v>7.4500000000000011E-2</v>
      </c>
      <c r="N13" s="16">
        <v>0.215</v>
      </c>
      <c r="O13" s="16">
        <v>6.4999999999999988E-2</v>
      </c>
      <c r="P13" s="16">
        <v>2.0250000000000001E-2</v>
      </c>
      <c r="Q13" s="17"/>
      <c r="R13" s="3">
        <f t="shared" si="0"/>
        <v>0.99999999999999989</v>
      </c>
    </row>
    <row r="14" spans="1:18" ht="15" thickBot="1" x14ac:dyDescent="0.4">
      <c r="A14" s="15">
        <v>2015</v>
      </c>
      <c r="B14" s="16">
        <v>0.1275</v>
      </c>
      <c r="C14" s="16">
        <v>6.5000000000000006E-3</v>
      </c>
      <c r="D14" s="16">
        <v>3.0000000000000001E-3</v>
      </c>
      <c r="E14" s="16">
        <v>2.2499999999999998E-3</v>
      </c>
      <c r="F14" s="16">
        <v>5.2500000000000003E-3</v>
      </c>
      <c r="G14" s="16">
        <v>0</v>
      </c>
      <c r="H14" s="16">
        <v>0</v>
      </c>
      <c r="I14" s="16">
        <v>1.0749999999999999E-2</v>
      </c>
      <c r="J14" s="16">
        <v>0.2802</v>
      </c>
      <c r="K14" s="16">
        <v>2.1749999999999999E-2</v>
      </c>
      <c r="L14" s="16">
        <v>5.0000000000000001E-3</v>
      </c>
      <c r="M14" s="16">
        <v>7.6750000000000013E-2</v>
      </c>
      <c r="N14" s="16">
        <v>0.34899999999999998</v>
      </c>
      <c r="O14" s="16">
        <v>8.9749999999999996E-2</v>
      </c>
      <c r="P14" s="16">
        <v>2.2249999999999999E-2</v>
      </c>
      <c r="Q14" s="17"/>
      <c r="R14" s="4">
        <f t="shared" si="0"/>
        <v>0.99995000000000001</v>
      </c>
    </row>
    <row r="15" spans="1:18" x14ac:dyDescent="0.35">
      <c r="A15" s="15">
        <v>2016</v>
      </c>
      <c r="B15" s="16">
        <v>7.6499999999999999E-2</v>
      </c>
      <c r="C15" s="16">
        <v>1.38E-2</v>
      </c>
      <c r="D15" s="16">
        <v>0</v>
      </c>
      <c r="E15" s="16">
        <v>1.4999999999999999E-2</v>
      </c>
      <c r="F15" s="16">
        <v>9.7999999999999997E-3</v>
      </c>
      <c r="G15" s="16">
        <v>0</v>
      </c>
      <c r="H15" s="16">
        <v>2.4E-2</v>
      </c>
      <c r="I15" s="16">
        <v>5.8500000000000003E-2</v>
      </c>
      <c r="J15" s="16">
        <v>0.3</v>
      </c>
      <c r="K15" s="16">
        <v>4.5499999999999999E-2</v>
      </c>
      <c r="L15" s="16">
        <v>0</v>
      </c>
      <c r="M15" s="16">
        <v>6.3299999999999995E-2</v>
      </c>
      <c r="N15" s="16">
        <v>0.28649999999999998</v>
      </c>
      <c r="O15" s="16">
        <v>6.7299999999999999E-2</v>
      </c>
      <c r="P15" s="16">
        <v>0.04</v>
      </c>
      <c r="Q15" s="18"/>
      <c r="R15" s="2">
        <f t="shared" si="0"/>
        <v>1.0002</v>
      </c>
    </row>
    <row r="16" spans="1:18" x14ac:dyDescent="0.35">
      <c r="A16" s="15">
        <v>2016</v>
      </c>
      <c r="B16" s="16">
        <v>5.2499999999999998E-2</v>
      </c>
      <c r="C16" s="16">
        <v>3.3799999999999997E-2</v>
      </c>
      <c r="D16" s="16">
        <v>0</v>
      </c>
      <c r="E16" s="16">
        <v>0</v>
      </c>
      <c r="F16" s="16">
        <v>2.9000000000000001E-2</v>
      </c>
      <c r="G16" s="16">
        <v>0</v>
      </c>
      <c r="H16" s="16">
        <v>8.3000000000000001E-3</v>
      </c>
      <c r="I16" s="16">
        <v>6.0299999999999999E-2</v>
      </c>
      <c r="J16" s="16">
        <v>0.33250000000000002</v>
      </c>
      <c r="K16" s="16">
        <v>4.3999999999999997E-2</v>
      </c>
      <c r="L16" s="16">
        <v>0</v>
      </c>
      <c r="M16" s="16">
        <v>6.3799999999999996E-2</v>
      </c>
      <c r="N16" s="16">
        <v>0.26800000000000002</v>
      </c>
      <c r="O16" s="16">
        <v>6.4000000000000001E-2</v>
      </c>
      <c r="P16" s="16">
        <v>4.4299999999999999E-2</v>
      </c>
      <c r="Q16" s="17"/>
      <c r="R16" s="5">
        <f>SUM(B16:Q16)</f>
        <v>1.0004999999999999</v>
      </c>
    </row>
    <row r="17" spans="1:18" x14ac:dyDescent="0.35">
      <c r="A17" s="15">
        <v>2016</v>
      </c>
      <c r="B17" s="16">
        <v>0.12379999999999999</v>
      </c>
      <c r="C17" s="16">
        <v>3.8E-3</v>
      </c>
      <c r="D17" s="16">
        <v>0</v>
      </c>
      <c r="E17" s="16">
        <v>2.35E-2</v>
      </c>
      <c r="F17" s="16">
        <v>1.2999999999999999E-2</v>
      </c>
      <c r="G17" s="16">
        <v>5.3E-3</v>
      </c>
      <c r="H17" s="16">
        <v>0</v>
      </c>
      <c r="I17" s="16">
        <v>5.9299999999999999E-2</v>
      </c>
      <c r="J17" s="16">
        <v>0.21179999999999999</v>
      </c>
      <c r="K17" s="16">
        <v>3.0300000000000001E-2</v>
      </c>
      <c r="L17" s="16">
        <v>5.4999999999999997E-3</v>
      </c>
      <c r="M17" s="16">
        <v>6.5799999999999997E-2</v>
      </c>
      <c r="N17" s="16">
        <v>0.25180000000000002</v>
      </c>
      <c r="O17" s="16">
        <v>9.4E-2</v>
      </c>
      <c r="P17" s="16">
        <v>1.0800000000000001E-2</v>
      </c>
      <c r="Q17" s="16">
        <v>0.1018</v>
      </c>
      <c r="R17" s="5">
        <f t="shared" ref="R17:R24" si="1">SUM(B17:Q17)</f>
        <v>1.0005000000000002</v>
      </c>
    </row>
    <row r="18" spans="1:18" x14ac:dyDescent="0.35">
      <c r="A18" s="15">
        <v>2016</v>
      </c>
      <c r="B18" s="16">
        <v>6.4299999999999996E-2</v>
      </c>
      <c r="C18" s="16">
        <v>7.0000000000000001E-3</v>
      </c>
      <c r="D18" s="16">
        <v>0</v>
      </c>
      <c r="E18" s="16">
        <v>0</v>
      </c>
      <c r="F18" s="16">
        <v>1.5E-3</v>
      </c>
      <c r="G18" s="16">
        <v>1.0800000000000001E-2</v>
      </c>
      <c r="H18" s="16">
        <v>2.3E-3</v>
      </c>
      <c r="I18" s="16">
        <v>5.33E-2</v>
      </c>
      <c r="J18" s="16">
        <v>0.34749999999999998</v>
      </c>
      <c r="K18" s="16">
        <v>2.47E-2</v>
      </c>
      <c r="L18" s="16">
        <v>2.6200000000000001E-2</v>
      </c>
      <c r="M18" s="16">
        <v>4.2200000000000001E-2</v>
      </c>
      <c r="N18" s="16">
        <v>0.28799999999999998</v>
      </c>
      <c r="O18" s="16">
        <v>9.9000000000000005E-2</v>
      </c>
      <c r="P18" s="16">
        <v>2.23E-2</v>
      </c>
      <c r="Q18" s="16">
        <v>1.12E-2</v>
      </c>
      <c r="R18" s="5">
        <f t="shared" si="1"/>
        <v>1.0003</v>
      </c>
    </row>
    <row r="19" spans="1:18" x14ac:dyDescent="0.35">
      <c r="A19" s="15">
        <v>2016</v>
      </c>
      <c r="B19" s="16">
        <v>6.0999999999999999E-2</v>
      </c>
      <c r="C19" s="16">
        <v>1.67E-2</v>
      </c>
      <c r="D19" s="16">
        <v>0</v>
      </c>
      <c r="E19" s="16">
        <v>2.52E-2</v>
      </c>
      <c r="F19" s="16">
        <v>3.7000000000000002E-3</v>
      </c>
      <c r="G19" s="16">
        <v>1.32E-2</v>
      </c>
      <c r="H19" s="16">
        <v>0</v>
      </c>
      <c r="I19" s="16">
        <v>3.3500000000000002E-2</v>
      </c>
      <c r="J19" s="16">
        <v>0.30020000000000002</v>
      </c>
      <c r="K19" s="16">
        <v>2.47E-2</v>
      </c>
      <c r="L19" s="16">
        <v>0</v>
      </c>
      <c r="M19" s="16">
        <v>6.13E-2</v>
      </c>
      <c r="N19" s="16">
        <v>0.23649999999999999</v>
      </c>
      <c r="O19" s="16">
        <v>0.15679999999999999</v>
      </c>
      <c r="P19" s="16">
        <v>3.4500000000000003E-2</v>
      </c>
      <c r="Q19" s="16">
        <v>3.3000000000000002E-2</v>
      </c>
      <c r="R19" s="5">
        <f>SUM(B19:Q19)</f>
        <v>1.0003</v>
      </c>
    </row>
    <row r="20" spans="1:18" x14ac:dyDescent="0.35">
      <c r="A20" s="15">
        <v>2016</v>
      </c>
      <c r="B20" s="16">
        <v>4.3499999999999997E-2</v>
      </c>
      <c r="C20" s="16">
        <v>1.7000000000000001E-2</v>
      </c>
      <c r="D20" s="16">
        <v>0</v>
      </c>
      <c r="E20" s="16">
        <v>1.2500000000000001E-2</v>
      </c>
      <c r="F20" s="16">
        <v>2.5000000000000001E-3</v>
      </c>
      <c r="G20" s="16">
        <v>5.0000000000000001E-3</v>
      </c>
      <c r="H20" s="16">
        <v>0</v>
      </c>
      <c r="I20" s="16">
        <v>8.1500000000000003E-2</v>
      </c>
      <c r="J20" s="16">
        <v>0.2898</v>
      </c>
      <c r="K20" s="16">
        <v>6.1499999999999999E-2</v>
      </c>
      <c r="L20" s="16">
        <v>0</v>
      </c>
      <c r="M20" s="16">
        <v>4.7300000000000002E-2</v>
      </c>
      <c r="N20" s="16">
        <v>0.2235</v>
      </c>
      <c r="O20" s="16">
        <v>0.1628</v>
      </c>
      <c r="P20" s="16">
        <v>4.53E-2</v>
      </c>
      <c r="Q20" s="16">
        <v>8.0000000000000002E-3</v>
      </c>
      <c r="R20" s="5">
        <f t="shared" si="1"/>
        <v>1.0002</v>
      </c>
    </row>
    <row r="21" spans="1:18" x14ac:dyDescent="0.35">
      <c r="A21" s="15">
        <v>2016</v>
      </c>
      <c r="B21" s="16">
        <v>6.8500000000000005E-2</v>
      </c>
      <c r="C21" s="16">
        <v>3.0000000000000001E-3</v>
      </c>
      <c r="D21" s="16">
        <v>7.4999999999999997E-3</v>
      </c>
      <c r="E21" s="16">
        <v>4.3E-3</v>
      </c>
      <c r="F21" s="16">
        <v>5.0000000000000001E-4</v>
      </c>
      <c r="G21" s="16">
        <v>6.9999999999999999E-4</v>
      </c>
      <c r="H21" s="16">
        <v>1.8E-3</v>
      </c>
      <c r="I21" s="16">
        <v>1.03E-2</v>
      </c>
      <c r="J21" s="16">
        <v>0.36770000000000003</v>
      </c>
      <c r="K21" s="16">
        <v>2.7699999999999999E-2</v>
      </c>
      <c r="L21" s="16">
        <v>0</v>
      </c>
      <c r="M21" s="16">
        <v>7.85E-2</v>
      </c>
      <c r="N21" s="16">
        <v>0.2858</v>
      </c>
      <c r="O21" s="16">
        <v>8.1000000000000003E-2</v>
      </c>
      <c r="P21" s="16">
        <v>4.1700000000000001E-2</v>
      </c>
      <c r="Q21" s="16">
        <v>2.1000000000000001E-2</v>
      </c>
      <c r="R21" s="5">
        <f t="shared" si="1"/>
        <v>1</v>
      </c>
    </row>
    <row r="22" spans="1:18" x14ac:dyDescent="0.35">
      <c r="A22" s="15">
        <v>2016</v>
      </c>
      <c r="B22" s="16">
        <v>3.3700000000000001E-2</v>
      </c>
      <c r="C22" s="16">
        <v>5.0000000000000001E-4</v>
      </c>
      <c r="D22" s="16">
        <v>0</v>
      </c>
      <c r="E22" s="16">
        <v>1.35E-2</v>
      </c>
      <c r="F22" s="16">
        <v>3.3E-3</v>
      </c>
      <c r="G22" s="16">
        <v>1.6999999999999999E-3</v>
      </c>
      <c r="H22" s="16">
        <v>0</v>
      </c>
      <c r="I22" s="16">
        <v>3.3500000000000002E-2</v>
      </c>
      <c r="J22" s="16">
        <v>0.50519999999999998</v>
      </c>
      <c r="K22" s="16">
        <v>2.1700000000000001E-2</v>
      </c>
      <c r="L22" s="16">
        <v>0</v>
      </c>
      <c r="M22" s="16">
        <v>6.3299999999999995E-2</v>
      </c>
      <c r="N22" s="16">
        <v>0.20949999999999999</v>
      </c>
      <c r="O22" s="16">
        <v>8.0199999999999994E-2</v>
      </c>
      <c r="P22" s="16">
        <v>1.9199999999999998E-2</v>
      </c>
      <c r="Q22" s="16">
        <v>1.4800000000000001E-2</v>
      </c>
      <c r="R22" s="5">
        <f t="shared" si="1"/>
        <v>1.0001</v>
      </c>
    </row>
    <row r="23" spans="1:18" x14ac:dyDescent="0.35">
      <c r="A23" s="15">
        <v>2016</v>
      </c>
      <c r="B23" s="16">
        <v>3.3300000000000003E-2</v>
      </c>
      <c r="C23" s="16">
        <v>2.7000000000000001E-3</v>
      </c>
      <c r="D23" s="16">
        <v>0</v>
      </c>
      <c r="E23" s="16">
        <v>1.5E-3</v>
      </c>
      <c r="F23" s="16">
        <v>3.5000000000000001E-3</v>
      </c>
      <c r="G23" s="16">
        <v>2E-3</v>
      </c>
      <c r="H23" s="16">
        <v>2.7000000000000001E-3</v>
      </c>
      <c r="I23" s="16">
        <v>7.7999999999999996E-3</v>
      </c>
      <c r="J23" s="16">
        <v>0.55830000000000002</v>
      </c>
      <c r="K23" s="16">
        <v>1.4800000000000001E-2</v>
      </c>
      <c r="L23" s="16">
        <v>5.3E-3</v>
      </c>
      <c r="M23" s="16">
        <v>6.3200000000000006E-2</v>
      </c>
      <c r="N23" s="16">
        <v>0.20169999999999999</v>
      </c>
      <c r="O23" s="16">
        <v>6.3200000000000006E-2</v>
      </c>
      <c r="P23" s="16">
        <v>1.6500000000000001E-2</v>
      </c>
      <c r="Q23" s="16">
        <v>2.3300000000000001E-2</v>
      </c>
      <c r="R23" s="5">
        <f t="shared" si="1"/>
        <v>0.99980000000000002</v>
      </c>
    </row>
    <row r="24" spans="1:18" x14ac:dyDescent="0.35">
      <c r="A24" s="15">
        <v>2016</v>
      </c>
      <c r="B24" s="16">
        <v>0.1007</v>
      </c>
      <c r="C24" s="16">
        <v>1.5100000000000001E-2</v>
      </c>
      <c r="D24" s="16">
        <v>0</v>
      </c>
      <c r="E24" s="16">
        <v>1.9E-3</v>
      </c>
      <c r="F24" s="16">
        <v>7.1999999999999998E-3</v>
      </c>
      <c r="G24" s="16">
        <v>1.6999999999999999E-3</v>
      </c>
      <c r="H24" s="16">
        <v>1E-4</v>
      </c>
      <c r="I24" s="16">
        <v>2.29E-2</v>
      </c>
      <c r="J24" s="16">
        <v>0.41670000000000001</v>
      </c>
      <c r="K24" s="16">
        <v>2.3300000000000001E-2</v>
      </c>
      <c r="L24" s="16">
        <v>0</v>
      </c>
      <c r="M24" s="16">
        <v>0.15479999999999999</v>
      </c>
      <c r="N24" s="16">
        <v>0.1125</v>
      </c>
      <c r="O24" s="16">
        <v>0.1072</v>
      </c>
      <c r="P24" s="16">
        <v>2.52E-2</v>
      </c>
      <c r="Q24" s="16">
        <v>1.09E-2</v>
      </c>
      <c r="R24" s="5">
        <f t="shared" si="1"/>
        <v>1.0002</v>
      </c>
    </row>
    <row r="25" spans="1:18" x14ac:dyDescent="0.35">
      <c r="A25" s="15">
        <v>2016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6"/>
    </row>
    <row r="26" spans="1:18" ht="15" thickBot="1" x14ac:dyDescent="0.4">
      <c r="A26" s="15">
        <v>2016</v>
      </c>
      <c r="B26" s="16">
        <v>5.8500000000000003E-2</v>
      </c>
      <c r="C26" s="16">
        <v>1.66E-2</v>
      </c>
      <c r="D26" s="16">
        <v>0</v>
      </c>
      <c r="E26" s="16">
        <v>4.0000000000000001E-3</v>
      </c>
      <c r="F26" s="16">
        <v>1.5800000000000002E-2</v>
      </c>
      <c r="G26" s="16">
        <v>1.1900000000000001E-2</v>
      </c>
      <c r="H26" s="16">
        <v>8.0000000000000002E-3</v>
      </c>
      <c r="I26" s="16">
        <v>3.4200000000000001E-2</v>
      </c>
      <c r="J26" s="16">
        <v>0.50439999999999996</v>
      </c>
      <c r="K26" s="16">
        <v>4.2900000000000001E-2</v>
      </c>
      <c r="L26" s="16">
        <v>0</v>
      </c>
      <c r="M26" s="16">
        <v>5.0900000000000001E-2</v>
      </c>
      <c r="N26" s="16">
        <v>0.1258</v>
      </c>
      <c r="O26" s="16">
        <v>6.4199999999999993E-2</v>
      </c>
      <c r="P26" s="16">
        <v>2.98E-2</v>
      </c>
      <c r="Q26" s="16">
        <v>3.3000000000000002E-2</v>
      </c>
      <c r="R26" s="7">
        <f>SUM(B26:Q26)</f>
        <v>1.0000000000000002</v>
      </c>
    </row>
    <row r="27" spans="1:18" x14ac:dyDescent="0.35">
      <c r="A27" s="15">
        <v>2017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8"/>
    </row>
    <row r="28" spans="1:18" x14ac:dyDescent="0.35">
      <c r="A28" s="15">
        <v>2017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9"/>
    </row>
    <row r="29" spans="1:18" x14ac:dyDescent="0.35">
      <c r="A29" s="15">
        <v>2017</v>
      </c>
      <c r="B29" s="16">
        <v>5.0650000000000001E-2</v>
      </c>
      <c r="C29" s="16">
        <v>0</v>
      </c>
      <c r="D29" s="16">
        <v>0</v>
      </c>
      <c r="E29" s="16">
        <v>6.9999999999999999E-4</v>
      </c>
      <c r="F29" s="16">
        <v>7.6499999999999997E-3</v>
      </c>
      <c r="G29" s="16">
        <v>2.98E-3</v>
      </c>
      <c r="H29" s="16">
        <v>0</v>
      </c>
      <c r="I29" s="16">
        <v>9.2499999999999995E-3</v>
      </c>
      <c r="J29" s="16">
        <v>0.62675000000000003</v>
      </c>
      <c r="K29" s="16">
        <v>2.7699999999999999E-2</v>
      </c>
      <c r="L29" s="16">
        <v>0</v>
      </c>
      <c r="M29" s="16">
        <v>2.1100000000000001E-2</v>
      </c>
      <c r="N29" s="16">
        <v>0.1477</v>
      </c>
      <c r="O29" s="16">
        <v>5.4199999999999998E-2</v>
      </c>
      <c r="P29" s="16">
        <v>4.15E-3</v>
      </c>
      <c r="Q29" s="16">
        <v>4.7100000000000003E-2</v>
      </c>
      <c r="R29" s="5">
        <f>SUM(B29:Q29)</f>
        <v>0.99992999999999999</v>
      </c>
    </row>
    <row r="30" spans="1:18" x14ac:dyDescent="0.35">
      <c r="A30" s="15">
        <v>2017</v>
      </c>
      <c r="B30" s="16">
        <v>6.7900000000000002E-2</v>
      </c>
      <c r="C30" s="16">
        <v>0</v>
      </c>
      <c r="D30" s="16">
        <v>0</v>
      </c>
      <c r="E30" s="16">
        <v>0</v>
      </c>
      <c r="F30" s="16">
        <v>0</v>
      </c>
      <c r="G30" s="16">
        <v>1.15E-2</v>
      </c>
      <c r="H30" s="16">
        <v>0</v>
      </c>
      <c r="I30" s="16">
        <v>0</v>
      </c>
      <c r="J30" s="16">
        <v>0.67630000000000001</v>
      </c>
      <c r="K30" s="16">
        <v>0</v>
      </c>
      <c r="L30" s="16">
        <v>0</v>
      </c>
      <c r="M30" s="16">
        <v>2.4760000000000001E-2</v>
      </c>
      <c r="N30" s="16">
        <v>0.14838000000000001</v>
      </c>
      <c r="O30" s="16">
        <v>3.7850000000000002E-2</v>
      </c>
      <c r="P30" s="16">
        <v>4.13E-3</v>
      </c>
      <c r="Q30" s="16">
        <v>2.9080000000000002E-2</v>
      </c>
      <c r="R30" s="5">
        <f t="shared" ref="R30:R31" si="2">SUM(B30:Q30)</f>
        <v>0.99990000000000012</v>
      </c>
    </row>
    <row r="31" spans="1:18" x14ac:dyDescent="0.35">
      <c r="A31" s="15">
        <v>2017</v>
      </c>
      <c r="B31" s="16">
        <v>2.7E-2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8.8000000000000003E-4</v>
      </c>
      <c r="I31" s="16">
        <v>2.3159999999999999E-3</v>
      </c>
      <c r="J31" s="16">
        <v>0.91300000000000003</v>
      </c>
      <c r="K31" s="16">
        <v>2.15E-3</v>
      </c>
      <c r="L31" s="16">
        <v>2.16E-3</v>
      </c>
      <c r="M31" s="16">
        <v>4.9800000000000001E-3</v>
      </c>
      <c r="N31" s="16">
        <v>0</v>
      </c>
      <c r="O31" s="16">
        <v>5.4599999999999996E-3</v>
      </c>
      <c r="P31" s="16">
        <v>7.8300000000000002E-3</v>
      </c>
      <c r="Q31" s="16">
        <v>3.4099999999999998E-2</v>
      </c>
      <c r="R31" s="5">
        <f t="shared" si="2"/>
        <v>0.9998760000000001</v>
      </c>
    </row>
    <row r="32" spans="1:18" x14ac:dyDescent="0.35">
      <c r="A32" s="15">
        <v>2017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9"/>
    </row>
    <row r="33" spans="1:18" x14ac:dyDescent="0.35">
      <c r="A33" s="15">
        <v>2017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9"/>
    </row>
    <row r="34" spans="1:18" x14ac:dyDescent="0.35">
      <c r="A34" s="15">
        <v>2017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9"/>
    </row>
    <row r="35" spans="1:18" x14ac:dyDescent="0.35">
      <c r="A35" s="15">
        <v>2017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9"/>
    </row>
    <row r="36" spans="1:18" x14ac:dyDescent="0.35">
      <c r="A36" s="15">
        <v>2017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9"/>
    </row>
    <row r="37" spans="1:18" x14ac:dyDescent="0.35">
      <c r="A37" s="15">
        <v>2017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9"/>
    </row>
    <row r="38" spans="1:18" ht="15" thickBot="1" x14ac:dyDescent="0.4">
      <c r="A38" s="15">
        <v>2017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0"/>
    </row>
    <row r="39" spans="1:18" x14ac:dyDescent="0.35">
      <c r="A39" s="15">
        <v>2018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8"/>
    </row>
    <row r="40" spans="1:18" x14ac:dyDescent="0.35">
      <c r="A40" s="15">
        <v>2018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9"/>
    </row>
    <row r="41" spans="1:18" x14ac:dyDescent="0.35">
      <c r="A41" s="15">
        <v>2018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9"/>
    </row>
    <row r="42" spans="1:18" x14ac:dyDescent="0.35">
      <c r="A42" s="15">
        <v>2018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9"/>
    </row>
    <row r="43" spans="1:18" x14ac:dyDescent="0.35">
      <c r="A43" s="15">
        <v>2018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9"/>
    </row>
    <row r="44" spans="1:18" x14ac:dyDescent="0.35">
      <c r="A44" s="15">
        <v>2018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9"/>
    </row>
    <row r="45" spans="1:18" x14ac:dyDescent="0.35">
      <c r="A45" s="15">
        <v>2018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9"/>
    </row>
    <row r="46" spans="1:18" x14ac:dyDescent="0.35">
      <c r="A46" s="15">
        <v>2018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9"/>
    </row>
    <row r="47" spans="1:18" x14ac:dyDescent="0.35">
      <c r="A47" s="15">
        <v>2018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9"/>
    </row>
    <row r="48" spans="1:18" x14ac:dyDescent="0.35">
      <c r="A48" s="15">
        <v>2018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9"/>
    </row>
    <row r="49" spans="1:18" x14ac:dyDescent="0.35">
      <c r="A49" s="15">
        <v>2018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9"/>
    </row>
    <row r="50" spans="1:18" ht="15" thickBot="1" x14ac:dyDescent="0.4">
      <c r="A50" s="15">
        <v>2018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0"/>
    </row>
    <row r="51" spans="1:18" x14ac:dyDescent="0.35">
      <c r="A51" s="15">
        <v>2019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8"/>
    </row>
    <row r="52" spans="1:18" x14ac:dyDescent="0.35">
      <c r="A52" s="15">
        <v>2019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9"/>
    </row>
    <row r="53" spans="1:18" x14ac:dyDescent="0.35">
      <c r="A53" s="15">
        <v>2019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9"/>
    </row>
    <row r="54" spans="1:18" x14ac:dyDescent="0.35">
      <c r="A54" s="15">
        <v>2019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9"/>
    </row>
    <row r="55" spans="1:18" x14ac:dyDescent="0.35">
      <c r="A55" s="15">
        <v>2019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9"/>
    </row>
    <row r="56" spans="1:18" x14ac:dyDescent="0.35">
      <c r="A56" s="15">
        <v>2019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9"/>
    </row>
    <row r="57" spans="1:18" x14ac:dyDescent="0.35">
      <c r="A57" s="15">
        <v>2019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9"/>
    </row>
    <row r="58" spans="1:18" x14ac:dyDescent="0.35">
      <c r="A58" s="15">
        <v>2019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9"/>
    </row>
    <row r="59" spans="1:18" x14ac:dyDescent="0.35">
      <c r="A59" s="15">
        <v>2019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9"/>
    </row>
    <row r="60" spans="1:18" x14ac:dyDescent="0.35">
      <c r="A60" s="15">
        <v>2019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9"/>
    </row>
    <row r="61" spans="1:18" x14ac:dyDescent="0.35">
      <c r="A61" s="15">
        <v>2019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9"/>
    </row>
    <row r="62" spans="1:18" ht="15" thickBot="1" x14ac:dyDescent="0.4">
      <c r="A62" s="15">
        <v>2019</v>
      </c>
      <c r="B62" s="20">
        <v>5.0099999999999999E-2</v>
      </c>
      <c r="C62" s="20">
        <v>5.7999999999999996E-3</v>
      </c>
      <c r="D62" s="20">
        <v>0</v>
      </c>
      <c r="E62" s="20">
        <v>0</v>
      </c>
      <c r="F62" s="20">
        <v>3.1099999999999999E-2</v>
      </c>
      <c r="G62" s="20">
        <v>0</v>
      </c>
      <c r="H62" s="20">
        <v>4.53E-2</v>
      </c>
      <c r="I62" s="20">
        <v>4.6100000000000002E-2</v>
      </c>
      <c r="J62" s="20">
        <v>0.45200000000000001</v>
      </c>
      <c r="K62" s="20">
        <v>1.11E-2</v>
      </c>
      <c r="L62" s="20">
        <v>0</v>
      </c>
      <c r="M62" s="20">
        <v>8.3000000000000001E-3</v>
      </c>
      <c r="N62" s="20">
        <v>0.12869999999999998</v>
      </c>
      <c r="O62" s="20">
        <v>8.7499999999999994E-2</v>
      </c>
      <c r="P62" s="20">
        <v>1.43E-2</v>
      </c>
      <c r="Q62" s="20">
        <v>0.11960000000000001</v>
      </c>
      <c r="R62" s="7">
        <f t="shared" ref="R62" si="3">SUM(B62:Q62)</f>
        <v>0.99990000000000001</v>
      </c>
    </row>
    <row r="63" spans="1:18" x14ac:dyDescent="0.35">
      <c r="A63" s="15">
        <v>2020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8"/>
    </row>
    <row r="64" spans="1:18" x14ac:dyDescent="0.35">
      <c r="A64" s="15">
        <v>2020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9"/>
    </row>
    <row r="65" spans="1:18" x14ac:dyDescent="0.35">
      <c r="A65" s="15">
        <v>2020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9"/>
    </row>
    <row r="66" spans="1:18" x14ac:dyDescent="0.35">
      <c r="A66" s="15">
        <v>2020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9"/>
    </row>
    <row r="67" spans="1:18" x14ac:dyDescent="0.35">
      <c r="A67" s="15">
        <v>2020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9"/>
    </row>
    <row r="68" spans="1:18" x14ac:dyDescent="0.35">
      <c r="A68" s="15">
        <v>2020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9"/>
    </row>
    <row r="69" spans="1:18" x14ac:dyDescent="0.35">
      <c r="A69" s="15">
        <v>2020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9"/>
    </row>
    <row r="70" spans="1:18" x14ac:dyDescent="0.35">
      <c r="A70" s="15">
        <v>2020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9"/>
    </row>
    <row r="71" spans="1:18" x14ac:dyDescent="0.35">
      <c r="A71" s="15">
        <v>2020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9"/>
    </row>
    <row r="72" spans="1:18" x14ac:dyDescent="0.35">
      <c r="A72" s="15">
        <v>2020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9"/>
    </row>
    <row r="73" spans="1:18" x14ac:dyDescent="0.35">
      <c r="A73" s="15">
        <v>2020</v>
      </c>
      <c r="B73" s="20">
        <v>3.2199999999999999E-2</v>
      </c>
      <c r="C73" s="20">
        <v>5.1999999999999998E-3</v>
      </c>
      <c r="D73" s="20">
        <v>0</v>
      </c>
      <c r="E73" s="20">
        <v>2.3999999999999998E-3</v>
      </c>
      <c r="F73" s="20">
        <v>2.3399999999999997E-2</v>
      </c>
      <c r="G73" s="20">
        <v>0</v>
      </c>
      <c r="H73" s="20">
        <v>0</v>
      </c>
      <c r="I73" s="20">
        <v>7.0800000000000002E-2</v>
      </c>
      <c r="J73" s="20">
        <v>0.33260000000000001</v>
      </c>
      <c r="K73" s="20">
        <v>1.24E-2</v>
      </c>
      <c r="L73" s="20">
        <v>3.1400000000000004E-2</v>
      </c>
      <c r="M73" s="20">
        <v>1.6200000000000003E-2</v>
      </c>
      <c r="N73" s="20">
        <v>0.217</v>
      </c>
      <c r="O73" s="20">
        <v>0.18840000000000001</v>
      </c>
      <c r="P73" s="20">
        <v>1.52E-2</v>
      </c>
      <c r="Q73" s="20">
        <v>5.28E-2</v>
      </c>
      <c r="R73" s="5">
        <f t="shared" ref="R73" si="4">SUM(B73:Q73)</f>
        <v>1</v>
      </c>
    </row>
    <row r="74" spans="1:18" ht="15" thickBot="1" x14ac:dyDescent="0.4">
      <c r="A74" s="15">
        <v>2020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1"/>
    </row>
    <row r="75" spans="1:18" x14ac:dyDescent="0.35">
      <c r="A75" s="15">
        <v>2021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8"/>
    </row>
    <row r="76" spans="1:18" x14ac:dyDescent="0.35">
      <c r="A76" s="15">
        <v>2021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9"/>
    </row>
    <row r="77" spans="1:18" x14ac:dyDescent="0.35">
      <c r="A77" s="15">
        <v>2021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9"/>
    </row>
    <row r="78" spans="1:18" x14ac:dyDescent="0.35">
      <c r="A78" s="15">
        <v>2021</v>
      </c>
      <c r="B78" s="20">
        <v>1.72E-2</v>
      </c>
      <c r="C78" s="20">
        <v>2.76E-2</v>
      </c>
      <c r="D78" s="20">
        <v>0</v>
      </c>
      <c r="E78" s="20">
        <v>3.8E-3</v>
      </c>
      <c r="F78" s="20">
        <v>1.6000000000000001E-3</v>
      </c>
      <c r="G78" s="20">
        <v>0</v>
      </c>
      <c r="H78" s="20">
        <v>0.1014</v>
      </c>
      <c r="I78" s="20">
        <v>7.5600000000000001E-2</v>
      </c>
      <c r="J78" s="20">
        <v>0.30780000000000002</v>
      </c>
      <c r="K78" s="20">
        <v>3.8800000000000001E-2</v>
      </c>
      <c r="L78" s="20">
        <v>7.1999999999999998E-3</v>
      </c>
      <c r="M78" s="20">
        <v>2.7200000000000002E-2</v>
      </c>
      <c r="N78" s="20">
        <v>0.217</v>
      </c>
      <c r="O78" s="20">
        <v>0.14019999999999999</v>
      </c>
      <c r="P78" s="20">
        <v>3.5200000000000002E-2</v>
      </c>
      <c r="Q78" s="20">
        <v>0</v>
      </c>
      <c r="R78" s="5">
        <f t="shared" ref="R78" si="5">SUM(B78:Q78)</f>
        <v>1.0005999999999999</v>
      </c>
    </row>
    <row r="79" spans="1:18" x14ac:dyDescent="0.35">
      <c r="A79" s="15">
        <v>2021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9"/>
    </row>
    <row r="80" spans="1:18" x14ac:dyDescent="0.35">
      <c r="A80" s="15">
        <v>2021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9"/>
    </row>
    <row r="81" spans="1:18" x14ac:dyDescent="0.35">
      <c r="A81" s="15">
        <v>2021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9"/>
    </row>
    <row r="82" spans="1:18" x14ac:dyDescent="0.35">
      <c r="A82" s="15">
        <v>2021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9"/>
    </row>
    <row r="83" spans="1:18" x14ac:dyDescent="0.35">
      <c r="A83" s="15">
        <v>2021</v>
      </c>
      <c r="B83" s="20">
        <v>2.4399999999999998E-2</v>
      </c>
      <c r="C83" s="20">
        <v>1.2E-2</v>
      </c>
      <c r="D83" s="20">
        <v>0</v>
      </c>
      <c r="E83" s="20">
        <v>3.5999999999999999E-3</v>
      </c>
      <c r="F83" s="20">
        <v>2.5999999999999999E-3</v>
      </c>
      <c r="G83" s="20">
        <v>0</v>
      </c>
      <c r="H83" s="20">
        <v>2.8000000000000004E-3</v>
      </c>
      <c r="I83" s="20">
        <v>4.2800000000000005E-2</v>
      </c>
      <c r="J83" s="20">
        <v>0.5484</v>
      </c>
      <c r="K83" s="20">
        <v>2.0799999999999999E-2</v>
      </c>
      <c r="L83" s="20">
        <v>0</v>
      </c>
      <c r="M83" s="20">
        <v>0</v>
      </c>
      <c r="N83" s="20">
        <v>0.15380000000000002</v>
      </c>
      <c r="O83" s="20">
        <v>5.9400000000000001E-2</v>
      </c>
      <c r="P83" s="20">
        <v>2.92E-2</v>
      </c>
      <c r="Q83" s="20">
        <v>0.1008</v>
      </c>
      <c r="R83" s="5">
        <f t="shared" ref="R83:R95" si="6">SUM(B83:Q83)</f>
        <v>1.0006000000000002</v>
      </c>
    </row>
    <row r="84" spans="1:18" x14ac:dyDescent="0.35">
      <c r="A84" s="15">
        <v>2021</v>
      </c>
      <c r="B84" s="20">
        <v>3.2400000000000005E-2</v>
      </c>
      <c r="C84" s="20">
        <v>1.7399999999999999E-2</v>
      </c>
      <c r="D84" s="20">
        <v>0</v>
      </c>
      <c r="E84" s="20">
        <v>2.3999999999999998E-3</v>
      </c>
      <c r="F84" s="20">
        <v>1.2199999999999999E-2</v>
      </c>
      <c r="G84" s="20">
        <v>0</v>
      </c>
      <c r="H84" s="20">
        <v>2.5999999999999999E-3</v>
      </c>
      <c r="I84" s="20">
        <v>3.4000000000000002E-2</v>
      </c>
      <c r="J84" s="20">
        <v>0.50180000000000002</v>
      </c>
      <c r="K84" s="20">
        <v>1.9799999999999998E-2</v>
      </c>
      <c r="L84" s="20">
        <v>0</v>
      </c>
      <c r="M84" s="20">
        <v>0.02</v>
      </c>
      <c r="N84" s="20">
        <v>0.18899999999999997</v>
      </c>
      <c r="O84" s="20">
        <v>6.2199999999999998E-2</v>
      </c>
      <c r="P84" s="20">
        <v>3.0800000000000001E-2</v>
      </c>
      <c r="Q84" s="20">
        <v>7.6399999999999996E-2</v>
      </c>
      <c r="R84" s="5">
        <f t="shared" si="6"/>
        <v>1.0010000000000001</v>
      </c>
    </row>
    <row r="85" spans="1:18" x14ac:dyDescent="0.35">
      <c r="A85" s="15">
        <v>2021</v>
      </c>
      <c r="B85" s="21">
        <v>3.3599999999999998E-2</v>
      </c>
      <c r="C85" s="21">
        <v>2.4399999999999998E-2</v>
      </c>
      <c r="D85" s="21">
        <v>4.5999999999999999E-3</v>
      </c>
      <c r="E85" s="21">
        <v>0</v>
      </c>
      <c r="F85" s="21">
        <v>1.4199999999999999E-2</v>
      </c>
      <c r="G85" s="21">
        <v>0</v>
      </c>
      <c r="H85" s="21">
        <v>0</v>
      </c>
      <c r="I85" s="21">
        <v>3.9199999999999999E-2</v>
      </c>
      <c r="J85" s="21">
        <v>0.46560000000000001</v>
      </c>
      <c r="K85" s="21">
        <v>2.0400000000000001E-2</v>
      </c>
      <c r="L85" s="21">
        <v>0</v>
      </c>
      <c r="M85" s="21">
        <v>0.01</v>
      </c>
      <c r="N85" s="21">
        <v>0.1716</v>
      </c>
      <c r="O85" s="21">
        <v>8.9200000000000002E-2</v>
      </c>
      <c r="P85" s="21">
        <v>3.1E-2</v>
      </c>
      <c r="Q85" s="21">
        <v>9.6999999999999989E-2</v>
      </c>
      <c r="R85" s="5">
        <f t="shared" si="6"/>
        <v>1.0008000000000001</v>
      </c>
    </row>
    <row r="86" spans="1:18" ht="15" thickBot="1" x14ac:dyDescent="0.4">
      <c r="A86" s="15">
        <v>2021</v>
      </c>
      <c r="B86" s="21">
        <v>1.8799999999999997E-2</v>
      </c>
      <c r="C86" s="21">
        <v>2.9600000000000001E-2</v>
      </c>
      <c r="D86" s="21">
        <v>0</v>
      </c>
      <c r="E86" s="21">
        <v>5.4000000000000003E-3</v>
      </c>
      <c r="F86" s="21">
        <v>4.5999999999999999E-3</v>
      </c>
      <c r="G86" s="21">
        <v>0</v>
      </c>
      <c r="H86" s="21">
        <v>1.3600000000000001E-2</v>
      </c>
      <c r="I86" s="21">
        <v>2.5000000000000001E-2</v>
      </c>
      <c r="J86" s="21">
        <v>0.58660000000000001</v>
      </c>
      <c r="K86" s="21">
        <v>2.2400000000000003E-2</v>
      </c>
      <c r="L86" s="21">
        <v>0</v>
      </c>
      <c r="M86" s="21">
        <v>1.2800000000000001E-2</v>
      </c>
      <c r="N86" s="21">
        <v>0.1434</v>
      </c>
      <c r="O86" s="21">
        <v>3.3599999999999998E-2</v>
      </c>
      <c r="P86" s="21">
        <v>2.1600000000000001E-2</v>
      </c>
      <c r="Q86" s="21">
        <v>8.3000000000000004E-2</v>
      </c>
      <c r="R86" s="7">
        <f t="shared" si="6"/>
        <v>1.0004</v>
      </c>
    </row>
    <row r="87" spans="1:18" x14ac:dyDescent="0.35">
      <c r="A87" s="15">
        <v>2022</v>
      </c>
      <c r="B87" s="21">
        <v>3.0200000000000001E-2</v>
      </c>
      <c r="C87" s="21">
        <v>1.78E-2</v>
      </c>
      <c r="D87" s="21">
        <v>0</v>
      </c>
      <c r="E87" s="21">
        <v>1.8E-3</v>
      </c>
      <c r="F87" s="21">
        <v>5.1999999999999998E-3</v>
      </c>
      <c r="G87" s="21">
        <v>0</v>
      </c>
      <c r="H87" s="21">
        <v>0</v>
      </c>
      <c r="I87" s="21">
        <v>6.88E-2</v>
      </c>
      <c r="J87" s="21">
        <v>0.52280000000000004</v>
      </c>
      <c r="K87" s="21">
        <v>1.8000000000000002E-2</v>
      </c>
      <c r="L87" s="21">
        <v>0</v>
      </c>
      <c r="M87" s="21">
        <v>1.1200000000000002E-2</v>
      </c>
      <c r="N87" s="21">
        <v>0.1124</v>
      </c>
      <c r="O87" s="21">
        <v>6.3E-2</v>
      </c>
      <c r="P87" s="21">
        <v>4.1200000000000001E-2</v>
      </c>
      <c r="Q87" s="21">
        <v>0.10779999999999999</v>
      </c>
      <c r="R87" s="12">
        <f t="shared" si="6"/>
        <v>1.0002</v>
      </c>
    </row>
    <row r="88" spans="1:18" x14ac:dyDescent="0.35">
      <c r="A88" s="15">
        <v>2022</v>
      </c>
      <c r="B88" s="21">
        <v>5.0199999999999995E-2</v>
      </c>
      <c r="C88" s="21">
        <v>3.4799999999999998E-2</v>
      </c>
      <c r="D88" s="21">
        <v>0</v>
      </c>
      <c r="E88" s="21">
        <v>7.8000000000000005E-3</v>
      </c>
      <c r="F88" s="21">
        <v>2.6600000000000002E-2</v>
      </c>
      <c r="G88" s="21">
        <v>0</v>
      </c>
      <c r="H88" s="21">
        <v>3.8E-3</v>
      </c>
      <c r="I88" s="21">
        <v>6.6799999999999998E-2</v>
      </c>
      <c r="J88" s="21">
        <v>0.31240000000000001</v>
      </c>
      <c r="K88" s="21">
        <v>2.4799999999999999E-2</v>
      </c>
      <c r="L88" s="21">
        <v>0</v>
      </c>
      <c r="M88" s="21">
        <v>2.8000000000000004E-3</v>
      </c>
      <c r="N88" s="21">
        <v>0.20879999999999999</v>
      </c>
      <c r="O88" s="21">
        <v>0.1176</v>
      </c>
      <c r="P88" s="21">
        <v>3.0800000000000001E-2</v>
      </c>
      <c r="Q88" s="21">
        <v>0.11359999999999999</v>
      </c>
      <c r="R88" s="13">
        <f t="shared" si="6"/>
        <v>1.0008000000000001</v>
      </c>
    </row>
    <row r="89" spans="1:18" x14ac:dyDescent="0.35">
      <c r="A89" s="15">
        <v>2022</v>
      </c>
      <c r="B89" s="21">
        <v>2.2799999999999997E-2</v>
      </c>
      <c r="C89" s="21">
        <v>3.3000000000000002E-2</v>
      </c>
      <c r="D89" s="21">
        <v>0</v>
      </c>
      <c r="E89" s="21">
        <v>0</v>
      </c>
      <c r="F89" s="21">
        <v>2.52E-2</v>
      </c>
      <c r="G89" s="21">
        <v>0</v>
      </c>
      <c r="H89" s="21">
        <v>0</v>
      </c>
      <c r="I89" s="21">
        <v>4.8799999999999996E-2</v>
      </c>
      <c r="J89" s="21">
        <v>0.55700000000000005</v>
      </c>
      <c r="K89" s="21">
        <v>2.2000000000000002E-2</v>
      </c>
      <c r="L89" s="21">
        <v>0</v>
      </c>
      <c r="M89" s="21">
        <v>0</v>
      </c>
      <c r="N89" s="21">
        <v>0.11960000000000001</v>
      </c>
      <c r="O89" s="21">
        <v>7.5600000000000001E-2</v>
      </c>
      <c r="P89" s="21">
        <v>2.2000000000000002E-2</v>
      </c>
      <c r="Q89" s="21">
        <v>7.4999999999999997E-2</v>
      </c>
      <c r="R89" s="13">
        <f t="shared" si="6"/>
        <v>1.0010000000000001</v>
      </c>
    </row>
    <row r="90" spans="1:18" x14ac:dyDescent="0.35">
      <c r="A90" s="15">
        <v>2022</v>
      </c>
      <c r="B90" s="21">
        <v>3.2000000000000001E-2</v>
      </c>
      <c r="C90" s="20">
        <v>2.8999999999999998E-3</v>
      </c>
      <c r="D90" s="21">
        <v>0</v>
      </c>
      <c r="E90" s="21">
        <v>1.03E-2</v>
      </c>
      <c r="F90" s="21">
        <v>1.1000000000000001E-2</v>
      </c>
      <c r="G90" s="21">
        <v>0</v>
      </c>
      <c r="H90" s="21">
        <v>0</v>
      </c>
      <c r="I90" s="21">
        <v>2.3900000000000001E-2</v>
      </c>
      <c r="J90" s="21">
        <v>0.44750000000000001</v>
      </c>
      <c r="K90" s="21">
        <v>7.8000000000000005E-3</v>
      </c>
      <c r="L90" s="21">
        <v>0</v>
      </c>
      <c r="M90" s="21">
        <v>8.5000000000000006E-3</v>
      </c>
      <c r="N90" s="21">
        <v>0.25379999999999997</v>
      </c>
      <c r="O90" s="21">
        <v>7.2400000000000006E-2</v>
      </c>
      <c r="P90" s="21">
        <v>1.4199999999999999E-2</v>
      </c>
      <c r="Q90" s="21">
        <v>0.11410000000000001</v>
      </c>
      <c r="R90" s="13">
        <f t="shared" si="6"/>
        <v>0.99840000000000007</v>
      </c>
    </row>
    <row r="91" spans="1:18" x14ac:dyDescent="0.35">
      <c r="A91" s="15">
        <v>2022</v>
      </c>
      <c r="B91" s="21">
        <v>1.52E-2</v>
      </c>
      <c r="C91" s="21">
        <v>5.4000000000000003E-3</v>
      </c>
      <c r="D91" s="21">
        <v>0</v>
      </c>
      <c r="E91" s="21">
        <v>4.1999999999999997E-3</v>
      </c>
      <c r="F91" s="21">
        <v>5.3499999999999999E-2</v>
      </c>
      <c r="G91" s="21">
        <v>0</v>
      </c>
      <c r="H91" s="21">
        <v>0</v>
      </c>
      <c r="I91" s="21">
        <v>3.6200000000000003E-2</v>
      </c>
      <c r="J91" s="21">
        <v>0.23149999999999998</v>
      </c>
      <c r="K91" s="21">
        <v>1.0800000000000001E-2</v>
      </c>
      <c r="L91" s="21">
        <v>0</v>
      </c>
      <c r="M91" s="21">
        <v>1.0800000000000001E-2</v>
      </c>
      <c r="N91" s="21">
        <v>0.33069999999999999</v>
      </c>
      <c r="O91" s="21">
        <v>0.11689999999999999</v>
      </c>
      <c r="P91" s="21">
        <v>2.5000000000000001E-2</v>
      </c>
      <c r="Q91" s="21">
        <v>0.15839999999999999</v>
      </c>
      <c r="R91" s="13">
        <f t="shared" si="6"/>
        <v>0.99859999999999993</v>
      </c>
    </row>
    <row r="92" spans="1:18" x14ac:dyDescent="0.35">
      <c r="A92" s="15">
        <v>2022</v>
      </c>
      <c r="B92" s="21">
        <v>2.6099999999999998E-2</v>
      </c>
      <c r="C92" s="21">
        <v>1.4499999999999999E-2</v>
      </c>
      <c r="D92" s="21">
        <v>0</v>
      </c>
      <c r="E92" s="21">
        <v>5.0999999999999997E-2</v>
      </c>
      <c r="F92" s="21">
        <v>4.58E-2</v>
      </c>
      <c r="G92" s="21">
        <v>0</v>
      </c>
      <c r="H92" s="21">
        <v>5.2600000000000001E-2</v>
      </c>
      <c r="I92" s="21">
        <v>0.18</v>
      </c>
      <c r="J92" s="21">
        <v>0.185</v>
      </c>
      <c r="K92" s="21">
        <v>2.9100000000000001E-2</v>
      </c>
      <c r="L92" s="21">
        <v>0</v>
      </c>
      <c r="M92" s="21">
        <v>6.6E-3</v>
      </c>
      <c r="N92" s="21">
        <v>0.18920000000000001</v>
      </c>
      <c r="O92" s="21">
        <v>6.7799999999999999E-2</v>
      </c>
      <c r="P92" s="21">
        <v>0.1075</v>
      </c>
      <c r="Q92" s="21">
        <v>4.4800000000000006E-2</v>
      </c>
      <c r="R92" s="13">
        <f t="shared" si="6"/>
        <v>1</v>
      </c>
    </row>
    <row r="93" spans="1:18" x14ac:dyDescent="0.35">
      <c r="A93" s="15">
        <v>2022</v>
      </c>
      <c r="B93" s="21">
        <v>1.6799999999999999E-2</v>
      </c>
      <c r="C93" s="21">
        <v>1.8200000000000001E-2</v>
      </c>
      <c r="D93" s="21">
        <v>0</v>
      </c>
      <c r="E93" s="21">
        <v>8.3999999999999995E-3</v>
      </c>
      <c r="F93" s="21">
        <v>1.4999999999999999E-2</v>
      </c>
      <c r="G93" s="21">
        <v>1.4000000000000002E-3</v>
      </c>
      <c r="H93" s="21">
        <v>0</v>
      </c>
      <c r="I93" s="21">
        <v>4.6399999999999997E-2</v>
      </c>
      <c r="J93" s="21">
        <v>0.52539999999999998</v>
      </c>
      <c r="K93" s="21">
        <v>5.8200000000000002E-2</v>
      </c>
      <c r="L93" s="21">
        <v>0</v>
      </c>
      <c r="M93" s="21">
        <v>0.04</v>
      </c>
      <c r="N93" s="21">
        <v>0.15620000000000001</v>
      </c>
      <c r="O93" s="21">
        <v>6.2400000000000004E-2</v>
      </c>
      <c r="P93" s="21">
        <v>5.0999999999999997E-2</v>
      </c>
      <c r="Q93" s="21">
        <v>8.0000000000000004E-4</v>
      </c>
      <c r="R93" s="13">
        <f t="shared" si="6"/>
        <v>1.0002</v>
      </c>
    </row>
    <row r="94" spans="1:18" s="1" customFormat="1" x14ac:dyDescent="0.35">
      <c r="A94" s="15">
        <v>2022</v>
      </c>
      <c r="B94" s="21">
        <v>5.4000000000000006E-2</v>
      </c>
      <c r="C94" s="20">
        <v>0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1.8799999999999997E-2</v>
      </c>
      <c r="J94" s="21">
        <v>0.62719999999999998</v>
      </c>
      <c r="K94" s="21">
        <v>5.7999999999999996E-3</v>
      </c>
      <c r="L94" s="21">
        <v>4.0000000000000002E-4</v>
      </c>
      <c r="M94" s="21">
        <v>5.3399999999999996E-2</v>
      </c>
      <c r="N94" s="21">
        <v>0.13059999999999999</v>
      </c>
      <c r="O94" s="21">
        <v>6.88E-2</v>
      </c>
      <c r="P94" s="21">
        <v>1.1399999999999999E-2</v>
      </c>
      <c r="Q94" s="21">
        <v>2.7799999999999998E-2</v>
      </c>
      <c r="R94" s="13">
        <f t="shared" si="6"/>
        <v>0.99819999999999987</v>
      </c>
    </row>
    <row r="95" spans="1:18" x14ac:dyDescent="0.35">
      <c r="A95" s="15">
        <v>2022</v>
      </c>
      <c r="B95" s="21">
        <v>1.7600000000000001E-2</v>
      </c>
      <c r="C95" s="21">
        <v>0</v>
      </c>
      <c r="D95" s="21">
        <v>0</v>
      </c>
      <c r="E95" s="21">
        <v>2.8000000000000004E-3</v>
      </c>
      <c r="F95" s="21">
        <v>0</v>
      </c>
      <c r="G95" s="21">
        <v>0</v>
      </c>
      <c r="H95" s="21">
        <v>0</v>
      </c>
      <c r="I95" s="21">
        <v>3.04E-2</v>
      </c>
      <c r="J95" s="21">
        <v>0.57619999999999993</v>
      </c>
      <c r="K95" s="21">
        <v>8.199999999999999E-3</v>
      </c>
      <c r="L95" s="21">
        <v>1.0800000000000001E-2</v>
      </c>
      <c r="M95" s="21">
        <v>8.6800000000000002E-2</v>
      </c>
      <c r="N95" s="21">
        <v>0.12119999999999999</v>
      </c>
      <c r="O95" s="21">
        <v>0.12039999999999999</v>
      </c>
      <c r="P95" s="21">
        <v>1.9199999999999998E-2</v>
      </c>
      <c r="Q95" s="21">
        <v>6.4000000000000003E-3</v>
      </c>
      <c r="R95" s="13">
        <f t="shared" si="6"/>
        <v>0.99999999999999978</v>
      </c>
    </row>
    <row r="96" spans="1:18" x14ac:dyDescent="0.35">
      <c r="A96" s="15">
        <v>2022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9"/>
    </row>
    <row r="97" spans="1:18" x14ac:dyDescent="0.35">
      <c r="A97" s="15">
        <v>2022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9"/>
    </row>
    <row r="98" spans="1:18" ht="15" thickBot="1" x14ac:dyDescent="0.4">
      <c r="A98" s="15">
        <v>2022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0"/>
    </row>
    <row r="99" spans="1:18" x14ac:dyDescent="0.35">
      <c r="A99" s="15">
        <v>2023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8"/>
    </row>
    <row r="100" spans="1:18" x14ac:dyDescent="0.35">
      <c r="A100" s="15">
        <v>2023</v>
      </c>
      <c r="B100" s="20">
        <v>1.4199999999999999E-2</v>
      </c>
      <c r="C100" s="20">
        <v>1.06E-2</v>
      </c>
      <c r="D100" s="20">
        <v>0</v>
      </c>
      <c r="E100" s="20">
        <v>0</v>
      </c>
      <c r="F100" s="20">
        <v>9.7999999999999997E-3</v>
      </c>
      <c r="G100" s="20">
        <v>0</v>
      </c>
      <c r="H100" s="20">
        <v>4.1999999999999997E-3</v>
      </c>
      <c r="I100" s="20">
        <v>2.06E-2</v>
      </c>
      <c r="J100" s="20">
        <v>0.72499999999999998</v>
      </c>
      <c r="K100" s="20">
        <v>1.38E-2</v>
      </c>
      <c r="L100" s="20">
        <v>0</v>
      </c>
      <c r="M100" s="20">
        <v>5.0000000000000001E-3</v>
      </c>
      <c r="N100" s="20">
        <v>9.9600000000000008E-2</v>
      </c>
      <c r="O100" s="20">
        <v>4.9200000000000001E-2</v>
      </c>
      <c r="P100" s="20">
        <v>1.6E-2</v>
      </c>
      <c r="Q100" s="20">
        <v>3.2000000000000001E-2</v>
      </c>
      <c r="R100" s="13">
        <f t="shared" ref="R100:R106" si="7">SUM(B100:Q100)</f>
        <v>1</v>
      </c>
    </row>
    <row r="101" spans="1:18" x14ac:dyDescent="0.35">
      <c r="A101" s="15">
        <v>2023</v>
      </c>
      <c r="B101" s="20">
        <v>1.1399999999999999E-2</v>
      </c>
      <c r="C101" s="20">
        <v>6.6E-3</v>
      </c>
      <c r="D101" s="20">
        <v>0</v>
      </c>
      <c r="E101" s="20">
        <v>4.0000000000000002E-4</v>
      </c>
      <c r="F101" s="20">
        <v>8.0000000000000002E-3</v>
      </c>
      <c r="G101" s="20">
        <v>0</v>
      </c>
      <c r="H101" s="20">
        <v>6.9999999999999993E-3</v>
      </c>
      <c r="I101" s="20">
        <v>3.1800000000000002E-2</v>
      </c>
      <c r="J101" s="20">
        <v>0.6794</v>
      </c>
      <c r="K101" s="20">
        <v>1.1000000000000001E-2</v>
      </c>
      <c r="L101" s="20">
        <v>0</v>
      </c>
      <c r="M101" s="20">
        <v>0</v>
      </c>
      <c r="N101" s="20">
        <v>6.54E-2</v>
      </c>
      <c r="O101" s="20">
        <v>4.7E-2</v>
      </c>
      <c r="P101" s="20">
        <v>1.6399999999999998E-2</v>
      </c>
      <c r="Q101" s="20">
        <v>0.1162</v>
      </c>
      <c r="R101" s="13">
        <f t="shared" si="7"/>
        <v>1.0006000000000002</v>
      </c>
    </row>
    <row r="102" spans="1:18" x14ac:dyDescent="0.35">
      <c r="A102" s="15">
        <v>2023</v>
      </c>
      <c r="B102" s="20">
        <v>1.6E-2</v>
      </c>
      <c r="C102" s="20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9.4600000000000004E-2</v>
      </c>
      <c r="I102" s="20">
        <v>5.7800000000000004E-2</v>
      </c>
      <c r="J102" s="20">
        <v>0.45340000000000003</v>
      </c>
      <c r="K102" s="20">
        <v>7.1999999999999998E-3</v>
      </c>
      <c r="L102" s="20">
        <v>0</v>
      </c>
      <c r="M102" s="20">
        <v>0</v>
      </c>
      <c r="N102" s="20">
        <v>0.12619999999999998</v>
      </c>
      <c r="O102" s="20">
        <v>0.1166</v>
      </c>
      <c r="P102" s="20">
        <v>8.0000000000000002E-3</v>
      </c>
      <c r="Q102" s="20">
        <v>0.1202</v>
      </c>
      <c r="R102" s="13">
        <f t="shared" si="7"/>
        <v>1</v>
      </c>
    </row>
    <row r="103" spans="1:18" x14ac:dyDescent="0.35">
      <c r="A103" s="15">
        <v>2023</v>
      </c>
      <c r="B103" s="20">
        <v>1.2199999999999999E-2</v>
      </c>
      <c r="C103" s="20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6.3399999999999998E-2</v>
      </c>
      <c r="I103" s="20">
        <v>4.0800000000000003E-2</v>
      </c>
      <c r="J103" s="20">
        <v>0.47039999999999998</v>
      </c>
      <c r="K103" s="20">
        <v>1.6000000000000001E-3</v>
      </c>
      <c r="L103" s="20">
        <v>0</v>
      </c>
      <c r="M103" s="20">
        <v>0</v>
      </c>
      <c r="N103" s="20">
        <v>0.13200000000000001</v>
      </c>
      <c r="O103" s="20">
        <v>9.7799999999999998E-2</v>
      </c>
      <c r="P103" s="20">
        <v>9.0000000000000011E-3</v>
      </c>
      <c r="Q103" s="20">
        <v>0.17280000000000001</v>
      </c>
      <c r="R103" s="13">
        <f t="shared" si="7"/>
        <v>1</v>
      </c>
    </row>
    <row r="104" spans="1:18" x14ac:dyDescent="0.35">
      <c r="A104" s="15">
        <v>2023</v>
      </c>
      <c r="B104" s="20">
        <v>3.8100000000000002E-2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0.14760000000000001</v>
      </c>
      <c r="I104" s="20">
        <v>8.4000000000000005E-2</v>
      </c>
      <c r="J104" s="20">
        <v>0.2631</v>
      </c>
      <c r="K104" s="20">
        <v>3.8E-3</v>
      </c>
      <c r="L104" s="20">
        <v>0</v>
      </c>
      <c r="M104" s="20">
        <v>0</v>
      </c>
      <c r="N104" s="20">
        <v>0.21870000000000001</v>
      </c>
      <c r="O104" s="20">
        <v>9.74E-2</v>
      </c>
      <c r="P104" s="20">
        <v>3.2000000000000001E-2</v>
      </c>
      <c r="Q104" s="20">
        <v>0.1681</v>
      </c>
      <c r="R104" s="14">
        <f t="shared" si="7"/>
        <v>1.0528</v>
      </c>
    </row>
    <row r="105" spans="1:18" x14ac:dyDescent="0.35">
      <c r="A105" s="15">
        <v>2023</v>
      </c>
      <c r="B105" s="20">
        <v>6.0299999999999999E-2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9.4700000000000006E-2</v>
      </c>
      <c r="I105" s="20">
        <v>6.2E-2</v>
      </c>
      <c r="J105" s="20">
        <v>9.7599999999999992E-2</v>
      </c>
      <c r="K105" s="20">
        <v>1.3899999999999999E-2</v>
      </c>
      <c r="L105" s="20">
        <v>0</v>
      </c>
      <c r="M105" s="20">
        <v>0</v>
      </c>
      <c r="N105" s="20">
        <v>0.15049999999999999</v>
      </c>
      <c r="O105" s="20">
        <v>0.13119999999999998</v>
      </c>
      <c r="P105" s="20">
        <v>1.4999999999999999E-2</v>
      </c>
      <c r="Q105" s="20">
        <v>0.17449999999999999</v>
      </c>
      <c r="R105" s="14">
        <f>SUM(B105:Q105)</f>
        <v>0.79969999999999997</v>
      </c>
    </row>
    <row r="106" spans="1:18" x14ac:dyDescent="0.35">
      <c r="A106" s="15">
        <v>2023</v>
      </c>
      <c r="B106" s="20">
        <v>0.54300000000000004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5.4600000000000003E-2</v>
      </c>
      <c r="I106" s="20">
        <v>3.5499999999999997E-2</v>
      </c>
      <c r="J106" s="20">
        <v>0.3614</v>
      </c>
      <c r="K106" s="20">
        <v>3.4300000000000004E-2</v>
      </c>
      <c r="L106" s="20">
        <v>0</v>
      </c>
      <c r="M106" s="20">
        <v>0</v>
      </c>
      <c r="N106" s="20">
        <v>0.23010000000000003</v>
      </c>
      <c r="O106" s="20">
        <v>0.08</v>
      </c>
      <c r="P106" s="20">
        <v>2.1600000000000001E-2</v>
      </c>
      <c r="Q106" s="20">
        <v>0.12809999999999999</v>
      </c>
      <c r="R106" s="14">
        <f t="shared" si="7"/>
        <v>1.4885999999999999</v>
      </c>
    </row>
    <row r="107" spans="1:18" x14ac:dyDescent="0.35">
      <c r="A107" s="15">
        <v>2023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9"/>
    </row>
    <row r="108" spans="1:18" x14ac:dyDescent="0.35">
      <c r="A108" s="15">
        <v>2023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9"/>
    </row>
    <row r="109" spans="1:18" x14ac:dyDescent="0.35">
      <c r="A109" s="15">
        <v>2023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9"/>
    </row>
    <row r="110" spans="1:18" ht="15" thickBot="1" x14ac:dyDescent="0.4">
      <c r="A110" s="15">
        <v>2023</v>
      </c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0"/>
    </row>
    <row r="111" spans="1:18" x14ac:dyDescent="0.35">
      <c r="A111" s="15">
        <v>2024</v>
      </c>
      <c r="B111" s="16">
        <v>3.2400000000000005E-2</v>
      </c>
      <c r="C111" s="16">
        <v>0</v>
      </c>
      <c r="D111" s="16">
        <v>0</v>
      </c>
      <c r="E111" s="16">
        <v>4.0000000000000002E-4</v>
      </c>
      <c r="F111" s="16">
        <v>0</v>
      </c>
      <c r="G111" s="16">
        <v>3.7000000000000002E-3</v>
      </c>
      <c r="H111" s="16">
        <v>0</v>
      </c>
      <c r="I111" s="16">
        <v>3.4300000000000004E-2</v>
      </c>
      <c r="J111" s="16">
        <v>0.52869999999999995</v>
      </c>
      <c r="K111" s="16">
        <v>2.12E-2</v>
      </c>
      <c r="L111" s="16">
        <v>0</v>
      </c>
      <c r="M111" s="16">
        <v>1.8000000000000002E-2</v>
      </c>
      <c r="N111" s="16">
        <v>0.15960000000000002</v>
      </c>
      <c r="O111" s="16">
        <v>0.1072</v>
      </c>
      <c r="P111" s="16">
        <v>2.8300000000000002E-2</v>
      </c>
      <c r="Q111" s="16">
        <v>6.6199999999999995E-2</v>
      </c>
      <c r="R111" s="12">
        <f t="shared" ref="R111:R114" si="8">SUM(B111:Q111)</f>
        <v>1</v>
      </c>
    </row>
    <row r="112" spans="1:18" x14ac:dyDescent="0.35">
      <c r="A112" s="15">
        <v>2024</v>
      </c>
      <c r="B112" s="16">
        <v>3.5499999999999997E-2</v>
      </c>
      <c r="C112" s="16">
        <v>0</v>
      </c>
      <c r="D112" s="16">
        <v>0</v>
      </c>
      <c r="E112" s="16">
        <v>2.3599999999999999E-2</v>
      </c>
      <c r="F112" s="16">
        <v>0</v>
      </c>
      <c r="G112" s="16">
        <v>2E-3</v>
      </c>
      <c r="H112" s="16">
        <v>0</v>
      </c>
      <c r="I112" s="16">
        <v>7.0400000000000004E-2</v>
      </c>
      <c r="J112" s="16">
        <v>0.4461</v>
      </c>
      <c r="K112" s="16">
        <v>1.9099999999999999E-2</v>
      </c>
      <c r="L112" s="16">
        <v>0</v>
      </c>
      <c r="M112" s="16">
        <v>3.8E-3</v>
      </c>
      <c r="N112" s="16">
        <v>0.17329999999999998</v>
      </c>
      <c r="O112" s="16">
        <v>0.1157</v>
      </c>
      <c r="P112" s="16">
        <v>3.2099999999999997E-2</v>
      </c>
      <c r="Q112" s="16">
        <v>7.7399999999999997E-2</v>
      </c>
      <c r="R112" s="13">
        <f t="shared" si="8"/>
        <v>0.99900000000000011</v>
      </c>
    </row>
    <row r="113" spans="1:18" x14ac:dyDescent="0.35">
      <c r="A113" s="15">
        <v>2024</v>
      </c>
      <c r="B113" s="16">
        <v>3.8300000000000001E-2</v>
      </c>
      <c r="C113" s="16">
        <v>0</v>
      </c>
      <c r="D113" s="16">
        <v>0</v>
      </c>
      <c r="E113" s="16">
        <v>6.8000000000000005E-3</v>
      </c>
      <c r="F113" s="16">
        <v>0</v>
      </c>
      <c r="G113" s="16">
        <v>4.3E-3</v>
      </c>
      <c r="H113" s="16">
        <v>0</v>
      </c>
      <c r="I113" s="16">
        <v>4.7100000000000003E-2</v>
      </c>
      <c r="J113" s="16">
        <v>0.58909999999999996</v>
      </c>
      <c r="K113" s="16">
        <v>0.02</v>
      </c>
      <c r="L113" s="16">
        <v>0</v>
      </c>
      <c r="M113" s="16">
        <v>1.9299999999999998E-2</v>
      </c>
      <c r="N113" s="16">
        <v>0.11460000000000001</v>
      </c>
      <c r="O113" s="16">
        <v>5.9699999999999996E-2</v>
      </c>
      <c r="P113" s="16">
        <v>1.4800000000000001E-2</v>
      </c>
      <c r="Q113" s="16">
        <v>8.48E-2</v>
      </c>
      <c r="R113" s="13">
        <f t="shared" si="8"/>
        <v>0.99880000000000002</v>
      </c>
    </row>
    <row r="114" spans="1:18" x14ac:dyDescent="0.35">
      <c r="A114" s="15">
        <v>2024</v>
      </c>
      <c r="B114" s="16">
        <v>2.1499999999999998E-2</v>
      </c>
      <c r="C114" s="16">
        <v>0</v>
      </c>
      <c r="D114" s="16">
        <v>0</v>
      </c>
      <c r="E114" s="16">
        <v>6.8000000000000005E-3</v>
      </c>
      <c r="F114" s="16">
        <v>0</v>
      </c>
      <c r="G114" s="16">
        <v>2.8000000000000004E-3</v>
      </c>
      <c r="H114" s="16">
        <v>0</v>
      </c>
      <c r="I114" s="16">
        <v>2.98E-2</v>
      </c>
      <c r="J114" s="16">
        <v>0.69959999999999989</v>
      </c>
      <c r="K114" s="16">
        <v>1.6E-2</v>
      </c>
      <c r="L114" s="16">
        <v>0</v>
      </c>
      <c r="M114" s="16">
        <v>1.8200000000000001E-2</v>
      </c>
      <c r="N114" s="16">
        <v>8.4199999999999997E-2</v>
      </c>
      <c r="O114" s="16">
        <v>5.0199999999999995E-2</v>
      </c>
      <c r="P114" s="16">
        <v>1.29E-2</v>
      </c>
      <c r="Q114" s="16">
        <v>5.8099999999999999E-2</v>
      </c>
      <c r="R114" s="13">
        <f t="shared" si="8"/>
        <v>1.0000999999999998</v>
      </c>
    </row>
    <row r="115" spans="1:18" x14ac:dyDescent="0.35">
      <c r="A115" s="15">
        <v>2024</v>
      </c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9"/>
    </row>
    <row r="116" spans="1:18" x14ac:dyDescent="0.35">
      <c r="A116" s="15">
        <v>2024</v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9"/>
    </row>
    <row r="117" spans="1:18" x14ac:dyDescent="0.35">
      <c r="A117" s="15">
        <v>2024</v>
      </c>
      <c r="B117" s="16">
        <v>2.8199999999999999E-2</v>
      </c>
      <c r="C117" s="16">
        <v>0</v>
      </c>
      <c r="D117" s="16">
        <v>0</v>
      </c>
      <c r="E117" s="16">
        <v>3.32E-2</v>
      </c>
      <c r="F117" s="16">
        <v>0</v>
      </c>
      <c r="G117" s="16">
        <v>2.0999999999999999E-3</v>
      </c>
      <c r="H117" s="16">
        <v>0</v>
      </c>
      <c r="I117" s="16">
        <v>4.1700000000000001E-2</v>
      </c>
      <c r="J117" s="16">
        <v>0.47989999999999999</v>
      </c>
      <c r="K117" s="16">
        <v>1.0800000000000001E-2</v>
      </c>
      <c r="L117" s="16">
        <v>0</v>
      </c>
      <c r="M117" s="16">
        <v>7.1999999999999998E-3</v>
      </c>
      <c r="N117" s="16">
        <v>0.1096</v>
      </c>
      <c r="O117" s="16">
        <v>0.16920000000000002</v>
      </c>
      <c r="P117" s="16">
        <v>3.5000000000000003E-2</v>
      </c>
      <c r="Q117" s="16">
        <v>8.3000000000000004E-2</v>
      </c>
      <c r="R117" s="13">
        <f t="shared" ref="R117:R119" si="9">SUM(B117:Q117)</f>
        <v>0.99990000000000001</v>
      </c>
    </row>
    <row r="118" spans="1:18" x14ac:dyDescent="0.35">
      <c r="A118" s="15">
        <v>2024</v>
      </c>
      <c r="B118" s="16">
        <v>2.1099999999999997E-2</v>
      </c>
      <c r="C118" s="16">
        <v>0</v>
      </c>
      <c r="D118" s="16">
        <v>0</v>
      </c>
      <c r="E118" s="16">
        <v>8.8999999999999999E-3</v>
      </c>
      <c r="F118" s="16">
        <v>0</v>
      </c>
      <c r="G118" s="16">
        <v>3.5999999999999999E-3</v>
      </c>
      <c r="H118" s="16">
        <v>0</v>
      </c>
      <c r="I118" s="16">
        <v>4.7100000000000003E-2</v>
      </c>
      <c r="J118" s="16">
        <v>0.52290000000000003</v>
      </c>
      <c r="K118" s="16">
        <v>2.0199999999999999E-2</v>
      </c>
      <c r="L118" s="16">
        <v>0</v>
      </c>
      <c r="M118" s="16">
        <v>1.4199999999999999E-2</v>
      </c>
      <c r="N118" s="16">
        <v>0.12359999999999999</v>
      </c>
      <c r="O118" s="16">
        <v>8.2500000000000004E-2</v>
      </c>
      <c r="P118" s="16">
        <v>4.9599999999999998E-2</v>
      </c>
      <c r="Q118" s="16">
        <v>0.10619999999999999</v>
      </c>
      <c r="R118" s="13">
        <f t="shared" si="9"/>
        <v>0.99990000000000001</v>
      </c>
    </row>
    <row r="119" spans="1:18" x14ac:dyDescent="0.35">
      <c r="A119" s="15">
        <v>2024</v>
      </c>
      <c r="B119" s="16">
        <v>1.6399999999999998E-2</v>
      </c>
      <c r="C119" s="16">
        <v>0</v>
      </c>
      <c r="D119" s="16">
        <v>0</v>
      </c>
      <c r="E119" s="16">
        <v>5.5000000000000005E-3</v>
      </c>
      <c r="F119" s="16">
        <v>0</v>
      </c>
      <c r="G119" s="16">
        <v>9.7999999999999997E-3</v>
      </c>
      <c r="H119" s="16">
        <v>0</v>
      </c>
      <c r="I119" s="16">
        <v>2.4300000000000002E-2</v>
      </c>
      <c r="J119" s="16">
        <v>0.78709999999999991</v>
      </c>
      <c r="K119" s="16">
        <v>6.8000000000000005E-3</v>
      </c>
      <c r="L119" s="16">
        <v>0</v>
      </c>
      <c r="M119" s="16">
        <v>1.9099999999999999E-2</v>
      </c>
      <c r="N119" s="16">
        <v>2.6699999999999998E-2</v>
      </c>
      <c r="O119" s="16">
        <v>5.0700000000000002E-2</v>
      </c>
      <c r="P119" s="16">
        <v>8.6999999999999994E-3</v>
      </c>
      <c r="Q119" s="16">
        <v>4.4999999999999998E-2</v>
      </c>
      <c r="R119" s="13">
        <f t="shared" si="9"/>
        <v>1.0001</v>
      </c>
    </row>
    <row r="120" spans="1:18" x14ac:dyDescent="0.35">
      <c r="A120" s="15">
        <v>2024</v>
      </c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9"/>
    </row>
    <row r="121" spans="1:18" x14ac:dyDescent="0.35">
      <c r="A121" s="15">
        <v>2024</v>
      </c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9"/>
    </row>
    <row r="122" spans="1:18" ht="15" thickBot="1" x14ac:dyDescent="0.4">
      <c r="A122" s="15">
        <v>2024</v>
      </c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0"/>
    </row>
    <row r="123" spans="1:18" x14ac:dyDescent="0.35">
      <c r="A123" s="15">
        <v>2025</v>
      </c>
      <c r="B123" s="16">
        <v>2.23E-2</v>
      </c>
      <c r="C123" s="16">
        <v>0</v>
      </c>
      <c r="D123" s="16">
        <v>0</v>
      </c>
      <c r="E123" s="16">
        <v>1.0999999999999999E-2</v>
      </c>
      <c r="F123" s="16">
        <v>0</v>
      </c>
      <c r="G123" s="16">
        <v>2.7000000000000001E-3</v>
      </c>
      <c r="H123" s="16">
        <v>0</v>
      </c>
      <c r="I123" s="16">
        <v>3.44E-2</v>
      </c>
      <c r="J123" s="16">
        <v>0.5766</v>
      </c>
      <c r="K123" s="16">
        <v>2.1100000000000001E-2</v>
      </c>
      <c r="L123" s="16">
        <v>0</v>
      </c>
      <c r="M123" s="16">
        <v>1.26E-2</v>
      </c>
      <c r="N123" s="16">
        <v>0.12959999999999999</v>
      </c>
      <c r="O123" s="16">
        <v>8.8099999999999998E-2</v>
      </c>
      <c r="P123" s="16">
        <v>3.2800000000000003E-2</v>
      </c>
      <c r="Q123" s="16">
        <v>6.88E-2</v>
      </c>
      <c r="R123" s="12">
        <f>SUM(B123:Q123)</f>
        <v>1</v>
      </c>
    </row>
    <row r="124" spans="1:18" x14ac:dyDescent="0.35">
      <c r="A124" s="15">
        <v>2025</v>
      </c>
      <c r="B124" s="16">
        <v>3.5200000000000002E-2</v>
      </c>
      <c r="C124" s="16">
        <v>0</v>
      </c>
      <c r="D124" s="16">
        <v>0</v>
      </c>
      <c r="E124" s="16">
        <v>1.5800000000000002E-2</v>
      </c>
      <c r="F124" s="16">
        <v>0</v>
      </c>
      <c r="G124" s="16">
        <v>5.0000000000000001E-4</v>
      </c>
      <c r="H124" s="16">
        <v>0</v>
      </c>
      <c r="I124" s="16">
        <v>1.43E-2</v>
      </c>
      <c r="J124" s="16">
        <v>0.63029999999999997</v>
      </c>
      <c r="K124" s="16">
        <v>8.0999999999999996E-3</v>
      </c>
      <c r="L124" s="16">
        <v>0</v>
      </c>
      <c r="M124" s="16">
        <v>4.5600000000000002E-2</v>
      </c>
      <c r="N124" s="16">
        <v>0.11269999999999999</v>
      </c>
      <c r="O124" s="16">
        <v>2.3800000000000002E-2</v>
      </c>
      <c r="P124" s="16">
        <v>1.11E-2</v>
      </c>
      <c r="Q124" s="16">
        <v>0.1026</v>
      </c>
      <c r="R124" s="13">
        <f t="shared" ref="R124:R135" si="10">SUM(B124:Q124)</f>
        <v>1</v>
      </c>
    </row>
    <row r="125" spans="1:18" x14ac:dyDescent="0.35">
      <c r="A125" s="15">
        <v>2025</v>
      </c>
      <c r="B125" s="16">
        <v>2.7099999999999999E-2</v>
      </c>
      <c r="C125" s="16">
        <v>0</v>
      </c>
      <c r="D125" s="16">
        <v>0</v>
      </c>
      <c r="E125" s="16">
        <v>7.1999999999999998E-3</v>
      </c>
      <c r="F125" s="16">
        <v>0</v>
      </c>
      <c r="G125" s="16">
        <v>8.9999999999999998E-4</v>
      </c>
      <c r="H125" s="16">
        <v>0</v>
      </c>
      <c r="I125" s="16">
        <v>4.4200000000000003E-2</v>
      </c>
      <c r="J125" s="16">
        <v>0.64</v>
      </c>
      <c r="K125" s="16">
        <v>1.7100000000000001E-2</v>
      </c>
      <c r="L125" s="16">
        <v>0</v>
      </c>
      <c r="M125" s="16">
        <v>9.2999999999999992E-3</v>
      </c>
      <c r="N125" s="16">
        <v>0.10290000000000001</v>
      </c>
      <c r="O125" s="16">
        <v>5.0299999999999997E-2</v>
      </c>
      <c r="P125" s="16">
        <v>2.4899999999999999E-2</v>
      </c>
      <c r="Q125" s="16">
        <v>7.6100000000000001E-2</v>
      </c>
      <c r="R125" s="13">
        <f t="shared" si="10"/>
        <v>1</v>
      </c>
    </row>
    <row r="126" spans="1:18" x14ac:dyDescent="0.35">
      <c r="A126" s="15">
        <v>2025</v>
      </c>
      <c r="B126" s="16">
        <v>1.55E-2</v>
      </c>
      <c r="C126" s="16">
        <v>0</v>
      </c>
      <c r="D126" s="16">
        <v>0</v>
      </c>
      <c r="E126" s="16">
        <v>1.9699999999999999E-2</v>
      </c>
      <c r="F126" s="16">
        <v>0</v>
      </c>
      <c r="G126" s="16">
        <v>1.8E-3</v>
      </c>
      <c r="H126" s="16">
        <v>0</v>
      </c>
      <c r="I126" s="16">
        <v>3.2800000000000003E-2</v>
      </c>
      <c r="J126" s="16">
        <v>0.6351</v>
      </c>
      <c r="K126" s="16">
        <v>3.3700000000000001E-2</v>
      </c>
      <c r="L126" s="16">
        <v>0</v>
      </c>
      <c r="M126" s="16">
        <v>5.0000000000000001E-3</v>
      </c>
      <c r="N126" s="16">
        <v>0.1174</v>
      </c>
      <c r="O126" s="16">
        <v>4.8599999999999997E-2</v>
      </c>
      <c r="P126" s="16">
        <v>2.1999999999999999E-2</v>
      </c>
      <c r="Q126" s="16">
        <v>6.8400000000000002E-2</v>
      </c>
      <c r="R126" s="13">
        <f t="shared" si="10"/>
        <v>1</v>
      </c>
    </row>
    <row r="127" spans="1:18" x14ac:dyDescent="0.35">
      <c r="A127" s="15">
        <v>2025</v>
      </c>
      <c r="B127" s="16">
        <v>1.5100000000000001E-2</v>
      </c>
      <c r="C127" s="16">
        <v>0</v>
      </c>
      <c r="D127" s="16">
        <v>0</v>
      </c>
      <c r="E127" s="16">
        <v>3.2800000000000003E-2</v>
      </c>
      <c r="F127" s="16">
        <v>0</v>
      </c>
      <c r="G127" s="16">
        <v>1.9E-3</v>
      </c>
      <c r="H127" s="16">
        <v>0</v>
      </c>
      <c r="I127" s="16">
        <v>3.8100000000000002E-2</v>
      </c>
      <c r="J127" s="16">
        <v>0.62319999999999998</v>
      </c>
      <c r="K127" s="16">
        <v>1.7600000000000001E-2</v>
      </c>
      <c r="L127" s="16">
        <v>0</v>
      </c>
      <c r="M127" s="16">
        <v>6.7000000000000002E-3</v>
      </c>
      <c r="N127" s="16">
        <v>0.1159</v>
      </c>
      <c r="O127" s="16">
        <v>4.7100000000000003E-2</v>
      </c>
      <c r="P127" s="16">
        <v>2.3099999999999999E-2</v>
      </c>
      <c r="Q127" s="16">
        <v>7.85E-2</v>
      </c>
      <c r="R127" s="13">
        <f t="shared" si="10"/>
        <v>1</v>
      </c>
    </row>
    <row r="128" spans="1:18" x14ac:dyDescent="0.35">
      <c r="A128" s="15">
        <v>2025</v>
      </c>
      <c r="B128" s="16">
        <v>2.5600000000000001E-2</v>
      </c>
      <c r="C128" s="16">
        <v>0</v>
      </c>
      <c r="D128" s="16">
        <v>0</v>
      </c>
      <c r="E128" s="16">
        <v>2.2200000000000001E-2</v>
      </c>
      <c r="F128" s="16">
        <v>0</v>
      </c>
      <c r="G128" s="16">
        <v>1.4999999999999999E-2</v>
      </c>
      <c r="H128" s="16">
        <v>0</v>
      </c>
      <c r="I128" s="16">
        <v>2.0799999999999999E-2</v>
      </c>
      <c r="J128" s="16">
        <v>0.63190000000000002</v>
      </c>
      <c r="K128" s="16">
        <v>8.6999999999999994E-3</v>
      </c>
      <c r="L128" s="16">
        <v>0</v>
      </c>
      <c r="M128" s="16">
        <v>1.7600000000000001E-2</v>
      </c>
      <c r="N128" s="16">
        <v>8.7099999999999997E-2</v>
      </c>
      <c r="O128" s="16">
        <v>6.8099999999999994E-2</v>
      </c>
      <c r="P128" s="16">
        <v>1.03E-2</v>
      </c>
      <c r="Q128" s="16">
        <v>9.2700000000000005E-2</v>
      </c>
      <c r="R128" s="13">
        <f t="shared" si="10"/>
        <v>1</v>
      </c>
    </row>
    <row r="129" spans="1:18" x14ac:dyDescent="0.35">
      <c r="A129" s="15">
        <v>2025</v>
      </c>
      <c r="B129" s="16">
        <v>1.7500000000000002E-2</v>
      </c>
      <c r="C129" s="16">
        <v>0</v>
      </c>
      <c r="D129" s="16">
        <v>0</v>
      </c>
      <c r="E129" s="16">
        <v>4.53E-2</v>
      </c>
      <c r="F129" s="16">
        <v>0</v>
      </c>
      <c r="G129" s="16">
        <v>0</v>
      </c>
      <c r="H129" s="16">
        <v>0</v>
      </c>
      <c r="I129" s="16">
        <v>3.3099999999999997E-2</v>
      </c>
      <c r="J129" s="16">
        <v>0.6593</v>
      </c>
      <c r="K129" s="16">
        <v>4.4999999999999997E-3</v>
      </c>
      <c r="L129" s="16">
        <v>0</v>
      </c>
      <c r="M129" s="16">
        <v>9.4999999999999998E-3</v>
      </c>
      <c r="N129" s="16">
        <v>0.10199999999999999</v>
      </c>
      <c r="O129" s="16">
        <v>6.3399999999999998E-2</v>
      </c>
      <c r="P129" s="16">
        <v>4.0000000000000001E-3</v>
      </c>
      <c r="Q129" s="16">
        <v>6.1400000000000003E-2</v>
      </c>
      <c r="R129" s="13">
        <f t="shared" si="10"/>
        <v>0.99999999999999989</v>
      </c>
    </row>
    <row r="130" spans="1:18" x14ac:dyDescent="0.35">
      <c r="A130" s="15">
        <v>2025</v>
      </c>
      <c r="B130" s="16">
        <v>2.12E-2</v>
      </c>
      <c r="C130" s="16">
        <v>0</v>
      </c>
      <c r="D130" s="16">
        <v>0</v>
      </c>
      <c r="E130" s="16">
        <v>1.7100000000000001E-2</v>
      </c>
      <c r="F130" s="16">
        <v>0</v>
      </c>
      <c r="G130" s="16">
        <v>1.17E-2</v>
      </c>
      <c r="H130" s="16">
        <v>0</v>
      </c>
      <c r="I130" s="16">
        <v>2.3699999999999999E-2</v>
      </c>
      <c r="J130" s="16">
        <v>0.69389999999999996</v>
      </c>
      <c r="K130" s="16">
        <v>1.09E-2</v>
      </c>
      <c r="L130" s="16">
        <v>0</v>
      </c>
      <c r="M130" s="16">
        <v>1.6400000000000001E-2</v>
      </c>
      <c r="N130" s="16">
        <v>8.5300000000000001E-2</v>
      </c>
      <c r="O130" s="16">
        <v>3.7900000000000003E-2</v>
      </c>
      <c r="P130" s="16">
        <v>8.2000000000000007E-3</v>
      </c>
      <c r="Q130" s="16">
        <v>7.3700000000000002E-2</v>
      </c>
      <c r="R130" s="13">
        <f t="shared" si="10"/>
        <v>1</v>
      </c>
    </row>
    <row r="131" spans="1:18" x14ac:dyDescent="0.35">
      <c r="A131" s="15">
        <v>2025</v>
      </c>
      <c r="B131" s="16">
        <v>2.0400000000000001E-2</v>
      </c>
      <c r="C131" s="16">
        <v>0</v>
      </c>
      <c r="D131" s="16">
        <v>0</v>
      </c>
      <c r="E131" s="16">
        <v>1.4E-2</v>
      </c>
      <c r="F131" s="16">
        <v>0</v>
      </c>
      <c r="G131" s="16">
        <v>2.3999999999999998E-3</v>
      </c>
      <c r="H131" s="16">
        <v>0</v>
      </c>
      <c r="I131" s="16">
        <v>3.3000000000000002E-2</v>
      </c>
      <c r="J131" s="16">
        <v>0.67220000000000002</v>
      </c>
      <c r="K131" s="16">
        <v>1.3899999999999999E-2</v>
      </c>
      <c r="L131" s="16">
        <v>0</v>
      </c>
      <c r="M131" s="16">
        <v>1.0999999999999999E-2</v>
      </c>
      <c r="N131" s="16">
        <v>8.8499999999999995E-2</v>
      </c>
      <c r="O131" s="16">
        <v>4.6300000000000001E-2</v>
      </c>
      <c r="P131" s="16">
        <v>0.02</v>
      </c>
      <c r="Q131" s="16">
        <v>7.8299999999999995E-2</v>
      </c>
      <c r="R131" s="13">
        <f t="shared" si="10"/>
        <v>1</v>
      </c>
    </row>
    <row r="132" spans="1:18" x14ac:dyDescent="0.35">
      <c r="A132" s="15">
        <v>2025</v>
      </c>
      <c r="B132" s="16">
        <f>(2.07%+2.28%+2.02%+2.45%+1.58%)/5</f>
        <v>2.0800000000000003E-2</v>
      </c>
      <c r="C132" s="16">
        <v>0</v>
      </c>
      <c r="D132" s="16">
        <v>0</v>
      </c>
      <c r="E132" s="16">
        <f>(1.71%+0.9%+2.08%+1.17%+0.24%)/5</f>
        <v>1.2199999999999999E-2</v>
      </c>
      <c r="F132" s="16">
        <v>0</v>
      </c>
      <c r="G132" s="16">
        <f>(0.96%+0.41%+0.91%+0.67%+0.64%)/5</f>
        <v>7.1800000000000006E-3</v>
      </c>
      <c r="H132" s="16">
        <v>0</v>
      </c>
      <c r="I132" s="16">
        <f>(0.78%+1.06%+0.6%+1.74%+1.82%)/5</f>
        <v>1.2E-2</v>
      </c>
      <c r="J132" s="16">
        <f>(65.66%+74.46%+54.72%+73.02%+73.16%)/5</f>
        <v>0.68203999999999998</v>
      </c>
      <c r="K132" s="16">
        <f>(0.66%+1.63%+0.68%+0.81%+0.94%)/5</f>
        <v>9.4400000000000005E-3</v>
      </c>
      <c r="L132" s="16">
        <v>0</v>
      </c>
      <c r="M132" s="16">
        <f>(1.02%+0.94%+1.25%+1.25%+1.45%)/5</f>
        <v>1.1820000000000001E-2</v>
      </c>
      <c r="N132" s="16">
        <f>(10.41%+7.49%+11.05%+5.43%+9.2%)/5</f>
        <v>8.7159999999999987E-2</v>
      </c>
      <c r="O132" s="16">
        <f>(7.33%+3.1%+17.06%+5.08%+4.05%)/5</f>
        <v>7.324E-2</v>
      </c>
      <c r="P132" s="16">
        <f>(0.58%+0.57%+0.42%+0.55%+0.79%)/5</f>
        <v>5.8200000000000005E-3</v>
      </c>
      <c r="Q132" s="16">
        <f>(8.85%+7.17%+9.22%+7.85%+6.14%)/5</f>
        <v>7.8460000000000002E-2</v>
      </c>
      <c r="R132" s="13">
        <f t="shared" si="10"/>
        <v>1.0001600000000002</v>
      </c>
    </row>
    <row r="133" spans="1:18" x14ac:dyDescent="0.35">
      <c r="A133" s="15">
        <v>2025</v>
      </c>
      <c r="B133" s="16">
        <f>(2.71%+3.34%+1.66%+2%+3.35%)/5</f>
        <v>2.6119999999999997E-2</v>
      </c>
      <c r="C133" s="16">
        <v>0</v>
      </c>
      <c r="D133" s="16">
        <v>0</v>
      </c>
      <c r="E133" s="16">
        <f>(2.71%+2.46%+2.42%+0+2.04%)/5</f>
        <v>1.9259999999999999E-2</v>
      </c>
      <c r="F133" s="16">
        <v>0</v>
      </c>
      <c r="G133" s="16">
        <f>(0.3%+0.21%+0.22%+0.32%+0.33%)/5</f>
        <v>2.7599999999999999E-3</v>
      </c>
      <c r="H133" s="16">
        <v>0</v>
      </c>
      <c r="I133" s="16">
        <f>(2.71%+8.85%+2.99%+2.4%+2.49%)/5</f>
        <v>3.8879999999999998E-2</v>
      </c>
      <c r="J133" s="16">
        <f>(69.52%+58.28%+66.51%+73.36%+61.03%)/5</f>
        <v>0.6574000000000001</v>
      </c>
      <c r="K133" s="16">
        <f>(0.55%+1.05%+0.46%+0.97%+1.32%)/5</f>
        <v>8.6999999999999994E-3</v>
      </c>
      <c r="L133" s="16">
        <v>0</v>
      </c>
      <c r="M133" s="16">
        <f>(1.69%+1.5%+2%+1.47%+1.31%)/5</f>
        <v>1.5940000000000003E-2</v>
      </c>
      <c r="N133" s="16">
        <f>(6.78%+8.58%+10.81%+6.66%+11.51%)/5</f>
        <v>8.8680000000000009E-2</v>
      </c>
      <c r="O133" s="16">
        <f>(4.2%+7.05%+3.8%+4.9%+4.6%)/5</f>
        <v>4.9099999999999998E-2</v>
      </c>
      <c r="P133" s="16">
        <f>(1.04%+1.58%+1.01%+1.74%+2.37%)/5</f>
        <v>1.5479999999999999E-2</v>
      </c>
      <c r="Q133" s="16">
        <f>(7.79%+7.09%+8.15%+6.17%+9.65%)/5</f>
        <v>7.7699999999999991E-2</v>
      </c>
      <c r="R133" s="13">
        <f t="shared" si="10"/>
        <v>1.0000200000000001</v>
      </c>
    </row>
    <row r="134" spans="1:18" ht="15" thickBot="1" x14ac:dyDescent="0.4">
      <c r="A134" s="15">
        <v>2025</v>
      </c>
      <c r="B134" s="16">
        <f>(2.03%+2.91%+2.34%+3.65%+2.08%)/5</f>
        <v>2.6019999999999998E-2</v>
      </c>
      <c r="C134" s="16">
        <v>0</v>
      </c>
      <c r="D134" s="16">
        <v>0</v>
      </c>
      <c r="E134" s="16">
        <v>0</v>
      </c>
      <c r="F134" s="16">
        <v>0</v>
      </c>
      <c r="G134" s="16">
        <f>(0.43%+0.21%+0.21%+0.27%+0.21%)/5</f>
        <v>2.6599999999999996E-3</v>
      </c>
      <c r="H134" s="16">
        <v>0</v>
      </c>
      <c r="I134" s="16">
        <f>(3.01%+3.03%+3.31%+3.8%+2.45%)/5</f>
        <v>3.1199999999999999E-2</v>
      </c>
      <c r="J134" s="16">
        <f>(65.94%+65.75%+68.53%+61.8%+65.3%)/5</f>
        <v>0.65464</v>
      </c>
      <c r="K134" s="16">
        <f>(1.14%+0.95%+0.93%+1.31%+1.57%)/5</f>
        <v>1.18E-2</v>
      </c>
      <c r="L134" s="16">
        <v>0</v>
      </c>
      <c r="M134" s="16">
        <f>(1.58%+1.7%+3.03%+1.39%+1.77%)/5</f>
        <v>1.8940000000000002E-2</v>
      </c>
      <c r="N134" s="16">
        <f>(9.33%+9.87%+7.81%+11.45%+10.39%)/5</f>
        <v>9.7699999999999995E-2</v>
      </c>
      <c r="O134" s="16">
        <f>(6.3%+5.61%+4%+3.1%+5.47%)/5</f>
        <v>4.8960000000000004E-2</v>
      </c>
      <c r="P134" s="16">
        <f>(3.92%+2.35%+1.88%+3.55%+1.71%)/5</f>
        <v>2.682E-2</v>
      </c>
      <c r="Q134" s="16">
        <f>(6.33%+7.63%+7.96%+9.67%+9.06%)/5</f>
        <v>8.1300000000000011E-2</v>
      </c>
      <c r="R134" s="7">
        <f t="shared" si="10"/>
        <v>1.00004</v>
      </c>
    </row>
    <row r="135" spans="1:18" ht="15" thickBot="1" x14ac:dyDescent="0.4">
      <c r="A135" s="15">
        <v>2026</v>
      </c>
      <c r="B135" s="16">
        <f>(0.48%+11.7%+2.82%+0.67%+3%)/5</f>
        <v>3.7339999999999998E-2</v>
      </c>
      <c r="C135" s="16">
        <v>0</v>
      </c>
      <c r="D135" s="16">
        <v>0</v>
      </c>
      <c r="E135" s="16">
        <f>(5.49%+3.59%+0.88%+3.4%+5.24%)/5</f>
        <v>3.7199999999999997E-2</v>
      </c>
      <c r="F135" s="16">
        <v>0</v>
      </c>
      <c r="G135" s="16">
        <f>(1.28%+0%+0.2%+0%+0%)/5</f>
        <v>2.96E-3</v>
      </c>
      <c r="H135" s="16">
        <v>0</v>
      </c>
      <c r="I135" s="16">
        <f>(3.75%+16.43%+6.04%+2.32%+3.81%)/5</f>
        <v>6.4700000000000008E-2</v>
      </c>
      <c r="J135" s="16">
        <f>(55.62%+56.71%+65.89%+61.24%)/5</f>
        <v>0.47892000000000001</v>
      </c>
      <c r="K135" s="16">
        <f>(1.09%+4.26%+0.72%+2.4%+0.94%)/5</f>
        <v>1.8819999999999996E-2</v>
      </c>
      <c r="L135" s="16">
        <v>0</v>
      </c>
      <c r="M135" s="16">
        <f>(3.79%+8.11%+1.9%+2.02%+2.18%)/5</f>
        <v>3.5999999999999997E-2</v>
      </c>
      <c r="N135" s="16">
        <f>(14.08%+24.34%+13.08%+11.97%+11.03%)/5</f>
        <v>0.14899999999999999</v>
      </c>
      <c r="O135" s="16">
        <f>(5.06%+17.52%+3.6%+4.19%+2.59%)/5</f>
        <v>6.5920000000000006E-2</v>
      </c>
      <c r="P135" s="16">
        <f>(2.47%+2.29%+4.08%+1.59%+1.65%)/5</f>
        <v>2.4160000000000001E-2</v>
      </c>
      <c r="Q135" s="16">
        <f>(6.9%+11.75%+10%+5.56%+8.32%)/5</f>
        <v>8.5059999999999997E-2</v>
      </c>
      <c r="R135" s="7">
        <f t="shared" si="10"/>
        <v>1.0000799999999999</v>
      </c>
    </row>
  </sheetData>
  <mergeCells count="1">
    <mergeCell ref="A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Cristina Garcia Otalora</dc:creator>
  <cp:lastModifiedBy>Aura Cristina Garcia Otalora</cp:lastModifiedBy>
  <dcterms:created xsi:type="dcterms:W3CDTF">2026-06-02T17:21:02Z</dcterms:created>
  <dcterms:modified xsi:type="dcterms:W3CDTF">2026-06-02T17:24:53Z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2026-06-02T17:21:46Z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27d0cdda-d4ff-4f60-82e8-32e687a7d634</vt:lpwstr>
  </property>
  <property fmtid="{D5CDD505-2E9C-101B-9397-08002B2CF9AE}" pid="8" name="MSIP_Label_5fac521f-e930-485b-97f4-efbe7db8e98f_ContentBits">
    <vt:lpwstr>0</vt:lpwstr>
  </property>
  <property fmtid="{D5CDD505-2E9C-101B-9397-08002B2CF9AE}" pid="9" name="MSIP_Label_5fac521f-e930-485b-97f4-efbe7db8e98f_Tag">
    <vt:lpwstr>10, 3, 0, 1</vt:lpwstr>
  </property>
</Properties>
</file>