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3"/>
  <workbookPr updateLinks="never" codeName="ThisWorkbook"/>
  <mc:AlternateContent xmlns:mc="http://schemas.openxmlformats.org/markup-compatibility/2006">
    <mc:Choice Requires="x15">
      <x15ac:absPath xmlns:x15ac="http://schemas.microsoft.com/office/spreadsheetml/2010/11/ac" url="C:\Users\MEHERNANDEZGAITAN\Documents\TICS SUBRED SUR OCCIDENTE\SGSI\Inventario Activos de Informacion procesos\"/>
    </mc:Choice>
  </mc:AlternateContent>
  <xr:revisionPtr revIDLastSave="0" documentId="13_ncr:1_{CF06296C-021C-4258-A5D1-A7AEE53C7E06}" xr6:coauthVersionLast="36" xr6:coauthVersionMax="36" xr10:uidLastSave="{00000000-0000-0000-0000-000000000000}"/>
  <bookViews>
    <workbookView xWindow="0" yWindow="0" windowWidth="28800" windowHeight="12435" tabRatio="500" firstSheet="1" activeTab="1" xr2:uid="{00000000-000D-0000-FFFF-FFFF00000000}"/>
  </bookViews>
  <sheets>
    <sheet name="Inventario Activos de Inf" sheetId="1" state="hidden" r:id="rId1"/>
    <sheet name="Formato Activos Informacion" sheetId="2" r:id="rId2"/>
    <sheet name="Definiciones" sheetId="3" r:id="rId3"/>
    <sheet name="Variables" sheetId="4" state="hidden" r:id="rId4"/>
    <sheet name="ProcesoSO" sheetId="5" state="hidden" r:id="rId5"/>
    <sheet name="TablaRetencion" sheetId="12" state="hidden" r:id="rId6"/>
    <sheet name="Trabajada" sheetId="13" state="hidden" r:id="rId7"/>
    <sheet name="T-Original" sheetId="11"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1" hidden="1">'Formato Activos Informacion'!$A$8:$AX$719</definedName>
    <definedName name="_xlnm._FilterDatabase" localSheetId="5" hidden="1">TablaRetencion!$A$1:$F$419</definedName>
    <definedName name="_xlnm._FilterDatabase" localSheetId="7" hidden="1">'T-Original'!$A$1:$F$547</definedName>
    <definedName name="_xlnm._FilterDatabase" localSheetId="6" hidden="1">Trabajada!$A$7:$F$425</definedName>
    <definedName name="CALIDAD">TablaRetencion!$C$117:$C$125</definedName>
    <definedName name="Confidencialidad">Variables!$N$1:$O$5</definedName>
    <definedName name="ControlInterno">ProcesoSO!$S$2</definedName>
    <definedName name="ControlInternoDisciplinario">ProcesoSO!$T$2</definedName>
    <definedName name="Dirección_Administrativa">TablaRetencion!$C$325:$C$341</definedName>
    <definedName name="Dirección_de_Contratación">TablaRetencion!$C$400:$C$406</definedName>
    <definedName name="Dirección_de_Servicios_Ambulatorios">TablaRetencion!$C$161:$C$165</definedName>
    <definedName name="Dirección_de_Servicios_Complementarios">TablaRetencion!$C$197:$C$201</definedName>
    <definedName name="Dirección_de_Servicios_de_Urgencias">TablaRetencion!$C$184:$C$189</definedName>
    <definedName name="Dirección_de_Servicios_del_Riesgo_en_Salud">TablaRetencion!$C$208:$C$219</definedName>
    <definedName name="Dirección_de_Servicios_Hospitalarios">TablaRetencion!$C$171:$C$176</definedName>
    <definedName name="Dirección_del_Talento_Humano">TablaRetencion!$C$373:$C$384</definedName>
    <definedName name="Dirección_Financiera">TablaRetencion!$C$264:$C$284</definedName>
    <definedName name="DireccionamientoEstrategico">ProcesoSO!$C$2:$C$8</definedName>
    <definedName name="Disponibilidad">Variables!$R$1:$S$5</definedName>
    <definedName name="disponible">[1]Variables!$R$1:$S$5</definedName>
    <definedName name="G.AmbienteFisico">ProcesoSO!$O$2:$O$8</definedName>
    <definedName name="G.Ambulatoria">ProcesoSO!$I$2:$I$4</definedName>
    <definedName name="G.Calidad">ProcesoSO!$H$2:$H$7</definedName>
    <definedName name="G.ClinicaHospitalaria">ProcesoSO!$L$2:$L$3</definedName>
    <definedName name="G.Comunicaciones">ProcesoSO!$D$2:$D$3</definedName>
    <definedName name="G.Conocimiento">ProcesoSO!$F$2:$F$3</definedName>
    <definedName name="G.Contratación">ProcesoSO!$P$2:$P$4</definedName>
    <definedName name="G.Financiera">ProcesoSO!$N$2:$N$6</definedName>
    <definedName name="G.Hospitalaria">ProcesoSO!$L$2:$L$3</definedName>
    <definedName name="G.Jurídica">ProcesoSO!$E$2:$E$3</definedName>
    <definedName name="G.Riesgo">ProcesoSO!$J$2:$J$3</definedName>
    <definedName name="G.ServiciosComplemetarios">ProcesoSO!$M$2:$M$7</definedName>
    <definedName name="G.TalentoHumano">ProcesoSO!$R$2:$R$5</definedName>
    <definedName name="G.Tecnología">ProcesoSO!$Q$2:$Q$5</definedName>
    <definedName name="G.Urgencias">ProcesoSO!$K$2:$K$4</definedName>
    <definedName name="GERENCIA">TablaRetencion!$C$2:$C$7</definedName>
    <definedName name="GESTION_DEL_CONOCIMIENTO">TablaRetencion!$C$98:$C$104</definedName>
    <definedName name="Integridad">Variables!$P$1:$Q$5</definedName>
    <definedName name="OFICINA_ASESORA_DE_COMUNICACIONES">TablaRetencion!$C$56:$C$62</definedName>
    <definedName name="OFICINA_ASESORA_DE_DESARROLLO_INSTITUCIONAL">TablaRetencion!$C$36:$C$42</definedName>
    <definedName name="OFICINA_ASESORA_JURIDICA">TablaRetencion!$C$14:$C$20</definedName>
    <definedName name="OFICINA_DE_CONTROL_INTERNO">TablaRetencion!$C$71:$C$75</definedName>
    <definedName name="PARTICIPACIÓN_COMUNITARIA_Y_SERVICIO_AL_CIUDADANO">TablaRetencion!$C$88:$C$92</definedName>
    <definedName name="ParticipaciónComServCiudadano">ProcesoSO!$G$2:$G$3</definedName>
    <definedName name="SISTEMAS_DE_INFORMACIÓN_TIC">TablaRetencion!$C$139:$C$146</definedName>
    <definedName name="Subgerencia_Corporativa">TablaRetencion!$C$255:$C$258</definedName>
    <definedName name="Subgerencia_de_Prestación_de_Servicios_de_Salud">TablaRetencion!$C$156:$C$158</definedName>
    <definedName name="_xlnm.Print_Titles" localSheetId="1">'Formato Activos Informacion'!$1:$8</definedName>
  </definedNames>
  <calcPr calcId="191029"/>
  <extLst>
    <ext xmlns:loext="http://schemas.libreoffice.org/" uri="{7626C862-2A13-11E5-B345-FEFF819CDC9F}">
      <loext:extCalcPr stringRefSyntax="ExcelA1"/>
    </ext>
  </extLst>
</workbook>
</file>

<file path=xl/calcChain.xml><?xml version="1.0" encoding="utf-8"?>
<calcChain xmlns="http://schemas.openxmlformats.org/spreadsheetml/2006/main">
  <c r="F682" i="2" l="1"/>
  <c r="F681" i="2"/>
  <c r="F680" i="2"/>
  <c r="F679" i="2"/>
  <c r="F678" i="2"/>
  <c r="F677" i="2"/>
  <c r="F676" i="2"/>
  <c r="F675" i="2"/>
  <c r="F674" i="2"/>
  <c r="F673" i="2"/>
  <c r="F672" i="2"/>
  <c r="F671" i="2"/>
  <c r="F670" i="2"/>
  <c r="F669" i="2"/>
  <c r="F668" i="2"/>
  <c r="F667" i="2"/>
  <c r="F666" i="2"/>
  <c r="F665" i="2"/>
  <c r="F664" i="2"/>
  <c r="F663" i="2"/>
  <c r="F662" i="2"/>
  <c r="F661" i="2"/>
  <c r="F660" i="2"/>
  <c r="F659" i="2"/>
  <c r="F658" i="2"/>
  <c r="F657" i="2"/>
  <c r="F656" i="2"/>
  <c r="F655" i="2"/>
  <c r="F654" i="2"/>
  <c r="F653" i="2"/>
  <c r="F652" i="2"/>
  <c r="W651" i="2"/>
  <c r="X651" i="2" s="1"/>
  <c r="F651" i="2"/>
  <c r="W650" i="2"/>
  <c r="X650" i="2" s="1"/>
  <c r="H650" i="2"/>
  <c r="F650" i="2"/>
  <c r="W719" i="2" l="1"/>
  <c r="X719" i="2" s="1"/>
  <c r="H719" i="2"/>
  <c r="F719" i="2"/>
  <c r="W718" i="2"/>
  <c r="X718" i="2" s="1"/>
  <c r="H718" i="2"/>
  <c r="F718" i="2"/>
  <c r="W717" i="2"/>
  <c r="X717" i="2" s="1"/>
  <c r="H717" i="2"/>
  <c r="F717" i="2"/>
  <c r="W716" i="2"/>
  <c r="X716" i="2" s="1"/>
  <c r="H716" i="2"/>
  <c r="F716" i="2"/>
  <c r="W715" i="2"/>
  <c r="X715" i="2" s="1"/>
  <c r="H715" i="2"/>
  <c r="F715" i="2"/>
  <c r="W714" i="2"/>
  <c r="X714" i="2" s="1"/>
  <c r="H714" i="2"/>
  <c r="F714" i="2"/>
  <c r="W713" i="2"/>
  <c r="X713" i="2" s="1"/>
  <c r="H713" i="2"/>
  <c r="F713" i="2"/>
  <c r="W712" i="2"/>
  <c r="X712" i="2" s="1"/>
  <c r="H712" i="2"/>
  <c r="F712" i="2"/>
  <c r="W711" i="2"/>
  <c r="X711" i="2" s="1"/>
  <c r="H711" i="2"/>
  <c r="F711" i="2"/>
  <c r="W710" i="2"/>
  <c r="X710" i="2" s="1"/>
  <c r="H710" i="2"/>
  <c r="F710" i="2"/>
  <c r="W709" i="2"/>
  <c r="X709" i="2" s="1"/>
  <c r="H709" i="2"/>
  <c r="F709" i="2"/>
  <c r="W708" i="2"/>
  <c r="X708" i="2" s="1"/>
  <c r="H708" i="2"/>
  <c r="F708" i="2"/>
  <c r="W707" i="2"/>
  <c r="X707" i="2" s="1"/>
  <c r="W706" i="2"/>
  <c r="X706" i="2" s="1"/>
  <c r="W704" i="2"/>
  <c r="X704" i="2" s="1"/>
  <c r="W703" i="2"/>
  <c r="X703" i="2" s="1"/>
  <c r="H703" i="2"/>
  <c r="F703" i="2"/>
  <c r="W697" i="2" l="1"/>
  <c r="X697" i="2" s="1"/>
  <c r="H697" i="2"/>
  <c r="F697" i="2"/>
  <c r="W696" i="2"/>
  <c r="X696" i="2" s="1"/>
  <c r="H696" i="2"/>
  <c r="F696" i="2"/>
  <c r="W695" i="2"/>
  <c r="X695" i="2" s="1"/>
  <c r="H695" i="2"/>
  <c r="F695" i="2"/>
  <c r="W694" i="2"/>
  <c r="X694" i="2" s="1"/>
  <c r="H694" i="2"/>
  <c r="F694" i="2"/>
  <c r="W693" i="2"/>
  <c r="X693" i="2" s="1"/>
  <c r="H693" i="2"/>
  <c r="F693" i="2"/>
  <c r="W692" i="2"/>
  <c r="X692" i="2" s="1"/>
  <c r="H692" i="2"/>
  <c r="F692" i="2"/>
  <c r="W691" i="2"/>
  <c r="X691" i="2" s="1"/>
  <c r="H691" i="2"/>
  <c r="F691" i="2"/>
  <c r="W690" i="2"/>
  <c r="X690" i="2" s="1"/>
  <c r="H690" i="2"/>
  <c r="F690" i="2"/>
  <c r="W689" i="2"/>
  <c r="X689" i="2" s="1"/>
  <c r="H689" i="2"/>
  <c r="F689" i="2"/>
  <c r="W688" i="2"/>
  <c r="X688" i="2" s="1"/>
  <c r="H688" i="2"/>
  <c r="F688" i="2"/>
  <c r="W687" i="2"/>
  <c r="X687" i="2" s="1"/>
  <c r="H687" i="2"/>
  <c r="F687" i="2"/>
  <c r="W686" i="2" l="1"/>
  <c r="X686" i="2" s="1"/>
  <c r="H686" i="2"/>
  <c r="F686" i="2"/>
  <c r="W685" i="2"/>
  <c r="X685" i="2" s="1"/>
  <c r="H685" i="2"/>
  <c r="F685" i="2"/>
  <c r="W684" i="2"/>
  <c r="X684" i="2" s="1"/>
  <c r="H684" i="2"/>
  <c r="F684" i="2"/>
  <c r="W683" i="2"/>
  <c r="X683" i="2" s="1"/>
  <c r="H683" i="2"/>
  <c r="F683" i="2"/>
  <c r="X649" i="2" l="1"/>
  <c r="H649" i="2"/>
  <c r="F649" i="2"/>
  <c r="X648" i="2"/>
  <c r="H648" i="2"/>
  <c r="F648" i="2"/>
  <c r="X647" i="2"/>
  <c r="H647" i="2"/>
  <c r="F647" i="2"/>
  <c r="X646" i="2"/>
  <c r="H646" i="2"/>
  <c r="F646" i="2"/>
  <c r="X645" i="2"/>
  <c r="H645" i="2"/>
  <c r="F645" i="2"/>
  <c r="W644" i="2"/>
  <c r="X644" i="2" s="1"/>
  <c r="H644" i="2"/>
  <c r="F644" i="2"/>
  <c r="H643" i="2"/>
  <c r="F643" i="2"/>
  <c r="H642" i="2"/>
  <c r="F642" i="2"/>
  <c r="H641" i="2"/>
  <c r="F641" i="2"/>
  <c r="H640" i="2"/>
  <c r="F640" i="2"/>
  <c r="W639" i="2"/>
  <c r="X639" i="2" s="1"/>
  <c r="H639" i="2"/>
  <c r="F639" i="2"/>
  <c r="W638" i="2"/>
  <c r="X638" i="2" s="1"/>
  <c r="H638" i="2"/>
  <c r="F638" i="2"/>
  <c r="W637" i="2"/>
  <c r="X637" i="2" s="1"/>
  <c r="H637" i="2"/>
  <c r="F637" i="2"/>
  <c r="W636" i="2"/>
  <c r="X636" i="2" s="1"/>
  <c r="H636" i="2"/>
  <c r="F636" i="2"/>
  <c r="W635" i="2"/>
  <c r="X635" i="2" s="1"/>
  <c r="H635" i="2"/>
  <c r="F635" i="2"/>
  <c r="F634" i="2"/>
  <c r="H633" i="2"/>
  <c r="F633" i="2"/>
  <c r="W632" i="2"/>
  <c r="X632" i="2" s="1"/>
  <c r="H632" i="2"/>
  <c r="F632" i="2"/>
  <c r="W631" i="2"/>
  <c r="X631" i="2" s="1"/>
  <c r="H631" i="2"/>
  <c r="F631" i="2"/>
  <c r="H630" i="2"/>
  <c r="F630" i="2"/>
  <c r="W629" i="2"/>
  <c r="X629" i="2" s="1"/>
  <c r="H629" i="2"/>
  <c r="F629" i="2"/>
  <c r="W628" i="2"/>
  <c r="X628" i="2" s="1"/>
  <c r="H628" i="2"/>
  <c r="F628" i="2"/>
  <c r="W627" i="2"/>
  <c r="X627" i="2" s="1"/>
  <c r="H627" i="2"/>
  <c r="F627" i="2"/>
  <c r="W626" i="2"/>
  <c r="X626" i="2" s="1"/>
  <c r="H626" i="2"/>
  <c r="F626" i="2"/>
  <c r="W625" i="2" l="1"/>
  <c r="X625" i="2" s="1"/>
  <c r="W624" i="2"/>
  <c r="X624" i="2" s="1"/>
  <c r="F624" i="2"/>
  <c r="H623" i="2" l="1"/>
  <c r="H622" i="2"/>
  <c r="H621" i="2"/>
  <c r="H620" i="2"/>
  <c r="H619" i="2"/>
  <c r="H618" i="2"/>
  <c r="H617" i="2"/>
  <c r="H616" i="2"/>
  <c r="H615" i="2"/>
  <c r="H614" i="2"/>
  <c r="H613" i="2"/>
  <c r="H612" i="2"/>
  <c r="H611" i="2"/>
  <c r="H610" i="2"/>
  <c r="H602" i="2"/>
  <c r="H601" i="2"/>
  <c r="H600" i="2"/>
  <c r="H599" i="2"/>
  <c r="H598" i="2"/>
  <c r="H597" i="2"/>
  <c r="H596" i="2"/>
  <c r="H595" i="2"/>
  <c r="H594" i="2"/>
  <c r="H593" i="2"/>
  <c r="H592" i="2"/>
  <c r="H591" i="2"/>
  <c r="H590" i="2"/>
  <c r="H589" i="2"/>
  <c r="H588" i="2"/>
  <c r="H587" i="2"/>
  <c r="H586" i="2"/>
  <c r="H585" i="2"/>
  <c r="W571" i="2" l="1"/>
  <c r="X571" i="2" s="1"/>
  <c r="H571" i="2"/>
  <c r="F571" i="2"/>
  <c r="W570" i="2"/>
  <c r="X570" i="2" s="1"/>
  <c r="H570" i="2"/>
  <c r="F570" i="2"/>
  <c r="W569" i="2"/>
  <c r="X569" i="2" s="1"/>
  <c r="H569" i="2"/>
  <c r="F569" i="2"/>
  <c r="W568" i="2"/>
  <c r="X568" i="2" s="1"/>
  <c r="H568" i="2"/>
  <c r="F568" i="2"/>
  <c r="W567" i="2"/>
  <c r="X567" i="2" s="1"/>
  <c r="H567" i="2"/>
  <c r="F567" i="2"/>
  <c r="W566" i="2"/>
  <c r="X566" i="2" s="1"/>
  <c r="H566" i="2"/>
  <c r="F566" i="2"/>
  <c r="W565" i="2"/>
  <c r="X565" i="2" s="1"/>
  <c r="H565" i="2"/>
  <c r="F565" i="2"/>
  <c r="W564" i="2"/>
  <c r="X564" i="2" s="1"/>
  <c r="H564" i="2"/>
  <c r="F564" i="2"/>
  <c r="W563" i="2"/>
  <c r="X563" i="2" s="1"/>
  <c r="H563" i="2"/>
  <c r="F563" i="2"/>
  <c r="W562" i="2"/>
  <c r="X562" i="2" s="1"/>
  <c r="H562" i="2"/>
  <c r="F562" i="2"/>
  <c r="W561" i="2"/>
  <c r="X561" i="2" s="1"/>
  <c r="H561" i="2"/>
  <c r="F561" i="2"/>
  <c r="W560" i="2" l="1"/>
  <c r="X560" i="2" s="1"/>
  <c r="H560" i="2"/>
  <c r="X559" i="2" l="1"/>
  <c r="H559" i="2"/>
  <c r="F559" i="2"/>
  <c r="X558" i="2"/>
  <c r="H558" i="2"/>
  <c r="F558" i="2"/>
  <c r="X557" i="2"/>
  <c r="H557" i="2"/>
  <c r="F557" i="2"/>
  <c r="X556" i="2"/>
  <c r="H556" i="2"/>
  <c r="F556" i="2"/>
  <c r="X555" i="2"/>
  <c r="H555" i="2"/>
  <c r="F555" i="2"/>
  <c r="W554" i="2"/>
  <c r="X554" i="2" s="1"/>
  <c r="H554" i="2"/>
  <c r="F554" i="2"/>
  <c r="H553" i="2"/>
  <c r="F553" i="2"/>
  <c r="H552" i="2"/>
  <c r="F552" i="2"/>
  <c r="H551" i="2"/>
  <c r="F551" i="2"/>
  <c r="H550" i="2"/>
  <c r="F550" i="2"/>
  <c r="W549" i="2"/>
  <c r="X549" i="2" s="1"/>
  <c r="H549" i="2"/>
  <c r="F549" i="2"/>
  <c r="W548" i="2"/>
  <c r="X548" i="2" s="1"/>
  <c r="H548" i="2"/>
  <c r="F548" i="2"/>
  <c r="W547" i="2"/>
  <c r="X547" i="2" s="1"/>
  <c r="H547" i="2"/>
  <c r="F547" i="2"/>
  <c r="W546" i="2"/>
  <c r="X546" i="2" s="1"/>
  <c r="H546" i="2"/>
  <c r="F546" i="2"/>
  <c r="W545" i="2"/>
  <c r="X545" i="2" s="1"/>
  <c r="H545" i="2"/>
  <c r="F545" i="2"/>
  <c r="F544" i="2"/>
  <c r="H543" i="2"/>
  <c r="F543" i="2"/>
  <c r="W542" i="2"/>
  <c r="X542" i="2" s="1"/>
  <c r="H542" i="2"/>
  <c r="F542" i="2"/>
  <c r="W541" i="2"/>
  <c r="X541" i="2" s="1"/>
  <c r="H541" i="2"/>
  <c r="F541" i="2"/>
  <c r="H540" i="2"/>
  <c r="F540" i="2"/>
  <c r="W539" i="2"/>
  <c r="X539" i="2" s="1"/>
  <c r="H539" i="2"/>
  <c r="F539" i="2"/>
  <c r="W538" i="2"/>
  <c r="X538" i="2" s="1"/>
  <c r="H538" i="2"/>
  <c r="F538" i="2"/>
  <c r="W537" i="2"/>
  <c r="X537" i="2" s="1"/>
  <c r="H537" i="2"/>
  <c r="F537" i="2"/>
  <c r="W536" i="2"/>
  <c r="X536" i="2" s="1"/>
  <c r="H536" i="2"/>
  <c r="F536" i="2"/>
  <c r="H535" i="2" l="1"/>
  <c r="H533" i="2"/>
  <c r="H532" i="2"/>
  <c r="H531" i="2"/>
  <c r="F223" i="2" l="1"/>
  <c r="H223" i="2"/>
  <c r="W223" i="2"/>
  <c r="X223" i="2" s="1"/>
  <c r="F224" i="2"/>
  <c r="H224" i="2"/>
  <c r="W224" i="2"/>
  <c r="X224" i="2" s="1"/>
  <c r="F225" i="2"/>
  <c r="H225" i="2"/>
  <c r="W225" i="2"/>
  <c r="X225" i="2" s="1"/>
  <c r="F226" i="2"/>
  <c r="H226" i="2"/>
  <c r="W226" i="2"/>
  <c r="X226" i="2" s="1"/>
  <c r="F227" i="2"/>
  <c r="H227" i="2"/>
  <c r="W227" i="2"/>
  <c r="X227" i="2" s="1"/>
  <c r="F228" i="2"/>
  <c r="H228" i="2"/>
  <c r="W228" i="2"/>
  <c r="X228" i="2" s="1"/>
  <c r="F229" i="2"/>
  <c r="H229" i="2"/>
  <c r="W229" i="2"/>
  <c r="X229" i="2" s="1"/>
  <c r="F230" i="2"/>
  <c r="H230" i="2"/>
  <c r="W230" i="2"/>
  <c r="X230" i="2" s="1"/>
  <c r="F231" i="2"/>
  <c r="H231" i="2"/>
  <c r="W231" i="2"/>
  <c r="X231" i="2" s="1"/>
  <c r="F232" i="2"/>
  <c r="H232" i="2"/>
  <c r="W232" i="2"/>
  <c r="X232" i="2" s="1"/>
  <c r="F233" i="2"/>
  <c r="H233" i="2"/>
  <c r="W233" i="2"/>
  <c r="X233" i="2" s="1"/>
  <c r="F234" i="2"/>
  <c r="H234" i="2"/>
  <c r="W234" i="2"/>
  <c r="X234" i="2" s="1"/>
  <c r="F235" i="2"/>
  <c r="H235" i="2"/>
  <c r="W235" i="2"/>
  <c r="X235" i="2" s="1"/>
  <c r="F236" i="2"/>
  <c r="H236" i="2"/>
  <c r="W236" i="2"/>
  <c r="X236" i="2" s="1"/>
  <c r="F237" i="2"/>
  <c r="H237" i="2"/>
  <c r="W237" i="2"/>
  <c r="X237" i="2" s="1"/>
  <c r="F238" i="2"/>
  <c r="H238" i="2"/>
  <c r="W238" i="2"/>
  <c r="X238" i="2" s="1"/>
  <c r="F239" i="2"/>
  <c r="H239" i="2"/>
  <c r="W239" i="2"/>
  <c r="X239" i="2" s="1"/>
  <c r="F240" i="2"/>
  <c r="H240" i="2"/>
  <c r="W240" i="2"/>
  <c r="X240" i="2" s="1"/>
  <c r="F241" i="2"/>
  <c r="H241" i="2"/>
  <c r="W241" i="2"/>
  <c r="X241" i="2" s="1"/>
  <c r="F242" i="2"/>
  <c r="H242" i="2"/>
  <c r="W242" i="2"/>
  <c r="X242" i="2" s="1"/>
  <c r="F243" i="2"/>
  <c r="H243" i="2"/>
  <c r="W243" i="2"/>
  <c r="X243" i="2" s="1"/>
  <c r="F244" i="2"/>
  <c r="H244" i="2"/>
  <c r="W244" i="2"/>
  <c r="X244" i="2" s="1"/>
  <c r="F245" i="2"/>
  <c r="H245" i="2"/>
  <c r="W245" i="2"/>
  <c r="X245" i="2" s="1"/>
  <c r="F246" i="2"/>
  <c r="H246" i="2"/>
  <c r="W246" i="2"/>
  <c r="X246" i="2" s="1"/>
  <c r="F247" i="2"/>
  <c r="H247" i="2"/>
  <c r="W247" i="2"/>
  <c r="X247" i="2" s="1"/>
  <c r="F248" i="2"/>
  <c r="H248" i="2"/>
  <c r="W248" i="2"/>
  <c r="X248" i="2" s="1"/>
  <c r="F249" i="2"/>
  <c r="H249" i="2"/>
  <c r="W249" i="2"/>
  <c r="X249" i="2" s="1"/>
  <c r="F250" i="2"/>
  <c r="H250" i="2"/>
  <c r="W250" i="2"/>
  <c r="X250" i="2" s="1"/>
  <c r="F251" i="2"/>
  <c r="H251" i="2"/>
  <c r="W251" i="2"/>
  <c r="X251" i="2" s="1"/>
  <c r="F252" i="2"/>
  <c r="H252" i="2"/>
  <c r="W252" i="2"/>
  <c r="X252" i="2" s="1"/>
  <c r="F253" i="2"/>
  <c r="H253" i="2"/>
  <c r="W253" i="2"/>
  <c r="X253" i="2" s="1"/>
  <c r="F254" i="2"/>
  <c r="H254" i="2"/>
  <c r="W254" i="2"/>
  <c r="X254" i="2" s="1"/>
  <c r="F255" i="2"/>
  <c r="H255" i="2"/>
  <c r="W255" i="2"/>
  <c r="X255" i="2" s="1"/>
  <c r="F256" i="2"/>
  <c r="H256" i="2"/>
  <c r="W256" i="2"/>
  <c r="X256" i="2" s="1"/>
  <c r="F257" i="2"/>
  <c r="H257" i="2"/>
  <c r="W257" i="2"/>
  <c r="X257" i="2" s="1"/>
  <c r="F258" i="2"/>
  <c r="H258" i="2"/>
  <c r="W258" i="2"/>
  <c r="X258" i="2" s="1"/>
  <c r="F259" i="2"/>
  <c r="H259" i="2"/>
  <c r="W259" i="2"/>
  <c r="X259" i="2" s="1"/>
  <c r="F260" i="2"/>
  <c r="H260" i="2"/>
  <c r="W260" i="2"/>
  <c r="X260" i="2" s="1"/>
  <c r="F261" i="2"/>
  <c r="H261" i="2"/>
  <c r="W261" i="2"/>
  <c r="X261" i="2" s="1"/>
  <c r="F262" i="2"/>
  <c r="H262" i="2"/>
  <c r="W262" i="2"/>
  <c r="X262" i="2" s="1"/>
  <c r="F263" i="2"/>
  <c r="H263" i="2"/>
  <c r="W263" i="2"/>
  <c r="X263" i="2" s="1"/>
  <c r="F264" i="2"/>
  <c r="H264" i="2"/>
  <c r="W264" i="2"/>
  <c r="X264" i="2" s="1"/>
  <c r="F265" i="2"/>
  <c r="H265" i="2"/>
  <c r="W265" i="2"/>
  <c r="X265" i="2" s="1"/>
  <c r="F266" i="2"/>
  <c r="H266" i="2"/>
  <c r="W266" i="2"/>
  <c r="X266" i="2" s="1"/>
  <c r="F267" i="2"/>
  <c r="H267" i="2"/>
  <c r="W267" i="2"/>
  <c r="X267" i="2" s="1"/>
  <c r="F268" i="2"/>
  <c r="H268" i="2"/>
  <c r="W268" i="2"/>
  <c r="X268" i="2" s="1"/>
  <c r="F269" i="2"/>
  <c r="H269" i="2"/>
  <c r="W269" i="2"/>
  <c r="X269" i="2" s="1"/>
  <c r="F270" i="2"/>
  <c r="H270" i="2"/>
  <c r="W270" i="2"/>
  <c r="X270" i="2" s="1"/>
  <c r="F271" i="2"/>
  <c r="H271" i="2"/>
  <c r="W271" i="2"/>
  <c r="X271" i="2" s="1"/>
  <c r="F272" i="2"/>
  <c r="H272" i="2"/>
  <c r="W272" i="2"/>
  <c r="X272" i="2" s="1"/>
  <c r="F273" i="2"/>
  <c r="H273" i="2"/>
  <c r="W273" i="2"/>
  <c r="X273" i="2" s="1"/>
  <c r="F274" i="2"/>
  <c r="H274" i="2"/>
  <c r="W274" i="2"/>
  <c r="X274" i="2" s="1"/>
  <c r="F275" i="2"/>
  <c r="H275" i="2"/>
  <c r="W275" i="2"/>
  <c r="X275" i="2" s="1"/>
  <c r="F276" i="2"/>
  <c r="H276" i="2"/>
  <c r="W276" i="2"/>
  <c r="X276" i="2" s="1"/>
  <c r="F277" i="2"/>
  <c r="H277" i="2"/>
  <c r="W277" i="2"/>
  <c r="X277" i="2" s="1"/>
  <c r="F278" i="2"/>
  <c r="H278" i="2"/>
  <c r="W278" i="2"/>
  <c r="X278" i="2" s="1"/>
  <c r="F279" i="2"/>
  <c r="H279" i="2"/>
  <c r="W279" i="2"/>
  <c r="X279" i="2" s="1"/>
  <c r="F280" i="2"/>
  <c r="H280" i="2"/>
  <c r="W280" i="2"/>
  <c r="X280" i="2" s="1"/>
  <c r="F281" i="2"/>
  <c r="H281" i="2"/>
  <c r="W281" i="2"/>
  <c r="X281" i="2" s="1"/>
  <c r="F282" i="2"/>
  <c r="H282" i="2"/>
  <c r="W282" i="2"/>
  <c r="X282" i="2" s="1"/>
  <c r="F283" i="2"/>
  <c r="H283" i="2"/>
  <c r="W283" i="2"/>
  <c r="X283" i="2" s="1"/>
  <c r="F284" i="2"/>
  <c r="H284" i="2"/>
  <c r="W284" i="2"/>
  <c r="X284" i="2" s="1"/>
  <c r="F285" i="2"/>
  <c r="H285" i="2"/>
  <c r="W285" i="2"/>
  <c r="X285" i="2" s="1"/>
  <c r="F286" i="2"/>
  <c r="H286" i="2"/>
  <c r="W286" i="2"/>
  <c r="X286" i="2" s="1"/>
  <c r="F287" i="2"/>
  <c r="H287" i="2"/>
  <c r="W287" i="2"/>
  <c r="X287" i="2" s="1"/>
  <c r="F288" i="2"/>
  <c r="H288" i="2"/>
  <c r="W288" i="2"/>
  <c r="X288" i="2" s="1"/>
  <c r="F289" i="2"/>
  <c r="H289" i="2"/>
  <c r="W289" i="2"/>
  <c r="X289" i="2" s="1"/>
  <c r="F290" i="2"/>
  <c r="H290" i="2"/>
  <c r="W290" i="2"/>
  <c r="X290" i="2" s="1"/>
  <c r="F291" i="2"/>
  <c r="H291" i="2"/>
  <c r="W291" i="2"/>
  <c r="X291" i="2" s="1"/>
  <c r="F292" i="2"/>
  <c r="H292" i="2"/>
  <c r="W292" i="2"/>
  <c r="X292" i="2" s="1"/>
  <c r="F293" i="2"/>
  <c r="H293" i="2"/>
  <c r="W293" i="2"/>
  <c r="X293" i="2" s="1"/>
  <c r="F294" i="2"/>
  <c r="H294" i="2"/>
  <c r="W294" i="2"/>
  <c r="X294" i="2" s="1"/>
  <c r="F295" i="2"/>
  <c r="H295" i="2"/>
  <c r="W295" i="2"/>
  <c r="X295" i="2" s="1"/>
  <c r="F296" i="2"/>
  <c r="H296" i="2"/>
  <c r="W296" i="2"/>
  <c r="X296" i="2" s="1"/>
  <c r="F297" i="2"/>
  <c r="H297" i="2"/>
  <c r="W297" i="2"/>
  <c r="X297" i="2" s="1"/>
  <c r="F298" i="2"/>
  <c r="H298" i="2"/>
  <c r="W298" i="2"/>
  <c r="X298" i="2" s="1"/>
  <c r="F299" i="2"/>
  <c r="H299" i="2"/>
  <c r="W299" i="2"/>
  <c r="X299" i="2" s="1"/>
  <c r="F300" i="2"/>
  <c r="H300" i="2"/>
  <c r="W300" i="2"/>
  <c r="X300" i="2" s="1"/>
  <c r="F301" i="2"/>
  <c r="H301" i="2"/>
  <c r="W301" i="2"/>
  <c r="X301" i="2" s="1"/>
  <c r="F302" i="2"/>
  <c r="H302" i="2"/>
  <c r="W302" i="2"/>
  <c r="X302" i="2" s="1"/>
  <c r="F303" i="2"/>
  <c r="H303" i="2"/>
  <c r="W303" i="2"/>
  <c r="X303" i="2" s="1"/>
  <c r="F304" i="2"/>
  <c r="H304" i="2"/>
  <c r="W304" i="2"/>
  <c r="X304" i="2" s="1"/>
  <c r="F305" i="2"/>
  <c r="H305" i="2"/>
  <c r="W305" i="2"/>
  <c r="X305" i="2" s="1"/>
  <c r="F306" i="2"/>
  <c r="H306" i="2"/>
  <c r="W306" i="2"/>
  <c r="X306" i="2" s="1"/>
  <c r="F307" i="2"/>
  <c r="H307" i="2"/>
  <c r="W307" i="2"/>
  <c r="X307" i="2" s="1"/>
  <c r="F308" i="2"/>
  <c r="H308" i="2"/>
  <c r="W308" i="2"/>
  <c r="X308" i="2" s="1"/>
  <c r="F309" i="2"/>
  <c r="H309" i="2"/>
  <c r="W309" i="2"/>
  <c r="X309" i="2" s="1"/>
  <c r="F310" i="2"/>
  <c r="H310" i="2"/>
  <c r="W310" i="2"/>
  <c r="X310" i="2" s="1"/>
  <c r="F311" i="2"/>
  <c r="H311" i="2"/>
  <c r="W311" i="2"/>
  <c r="X311" i="2" s="1"/>
  <c r="F312" i="2"/>
  <c r="H312" i="2"/>
  <c r="W312" i="2"/>
  <c r="X312" i="2" s="1"/>
  <c r="F313" i="2"/>
  <c r="H313" i="2"/>
  <c r="W313" i="2"/>
  <c r="X313" i="2" s="1"/>
  <c r="F314" i="2"/>
  <c r="H314" i="2"/>
  <c r="W314" i="2"/>
  <c r="X314" i="2" s="1"/>
  <c r="F315" i="2"/>
  <c r="H315" i="2"/>
  <c r="W315" i="2"/>
  <c r="X315" i="2" s="1"/>
  <c r="F316" i="2"/>
  <c r="H316" i="2"/>
  <c r="W316" i="2"/>
  <c r="X316" i="2" s="1"/>
  <c r="F317" i="2"/>
  <c r="H317" i="2"/>
  <c r="W317" i="2"/>
  <c r="X317" i="2" s="1"/>
  <c r="F318" i="2"/>
  <c r="H318" i="2"/>
  <c r="W318" i="2"/>
  <c r="X318" i="2" s="1"/>
  <c r="F319" i="2"/>
  <c r="H319" i="2"/>
  <c r="W319" i="2"/>
  <c r="X319" i="2" s="1"/>
  <c r="F320" i="2"/>
  <c r="H320" i="2"/>
  <c r="W320" i="2"/>
  <c r="X320" i="2" s="1"/>
  <c r="F321" i="2"/>
  <c r="H321" i="2"/>
  <c r="W321" i="2"/>
  <c r="X321" i="2" s="1"/>
  <c r="F322" i="2"/>
  <c r="H322" i="2"/>
  <c r="W322" i="2"/>
  <c r="X322" i="2" s="1"/>
  <c r="F323" i="2"/>
  <c r="H323" i="2"/>
  <c r="W323" i="2"/>
  <c r="X323" i="2" s="1"/>
  <c r="F324" i="2"/>
  <c r="H324" i="2"/>
  <c r="W324" i="2"/>
  <c r="X324" i="2" s="1"/>
  <c r="F325" i="2"/>
  <c r="H325" i="2"/>
  <c r="W325" i="2"/>
  <c r="X325" i="2" s="1"/>
  <c r="F326" i="2"/>
  <c r="H326" i="2"/>
  <c r="W326" i="2"/>
  <c r="X326" i="2" s="1"/>
  <c r="F327" i="2"/>
  <c r="H327" i="2"/>
  <c r="W327" i="2"/>
  <c r="X327" i="2" s="1"/>
  <c r="F328" i="2"/>
  <c r="H328" i="2"/>
  <c r="W328" i="2"/>
  <c r="X328" i="2" s="1"/>
  <c r="F329" i="2"/>
  <c r="H329" i="2"/>
  <c r="W329" i="2"/>
  <c r="X329" i="2" s="1"/>
  <c r="F330" i="2"/>
  <c r="H330" i="2"/>
  <c r="W330" i="2"/>
  <c r="X330" i="2" s="1"/>
  <c r="F331" i="2"/>
  <c r="H331" i="2"/>
  <c r="W331" i="2"/>
  <c r="X331" i="2" s="1"/>
  <c r="F332" i="2"/>
  <c r="H332" i="2"/>
  <c r="W332" i="2"/>
  <c r="X332" i="2" s="1"/>
  <c r="F333" i="2"/>
  <c r="H333" i="2"/>
  <c r="W333" i="2"/>
  <c r="X333" i="2" s="1"/>
  <c r="F334" i="2"/>
  <c r="H334" i="2"/>
  <c r="W334" i="2"/>
  <c r="X334" i="2" s="1"/>
  <c r="F335" i="2"/>
  <c r="H335" i="2"/>
  <c r="W335" i="2"/>
  <c r="X335" i="2" s="1"/>
  <c r="F336" i="2"/>
  <c r="H336" i="2"/>
  <c r="W336" i="2"/>
  <c r="X336" i="2" s="1"/>
  <c r="F337" i="2"/>
  <c r="H337" i="2"/>
  <c r="W337" i="2"/>
  <c r="X337" i="2" s="1"/>
  <c r="F338" i="2"/>
  <c r="H338" i="2"/>
  <c r="W338" i="2"/>
  <c r="X338" i="2" s="1"/>
  <c r="F339" i="2"/>
  <c r="H339" i="2"/>
  <c r="W339" i="2"/>
  <c r="X339" i="2" s="1"/>
  <c r="F340" i="2"/>
  <c r="H340" i="2"/>
  <c r="W340" i="2"/>
  <c r="X340" i="2" s="1"/>
  <c r="F341" i="2"/>
  <c r="H341" i="2"/>
  <c r="W341" i="2"/>
  <c r="X341" i="2" s="1"/>
  <c r="F342" i="2"/>
  <c r="H342" i="2"/>
  <c r="W342" i="2"/>
  <c r="X342" i="2" s="1"/>
  <c r="F343" i="2"/>
  <c r="H343" i="2"/>
  <c r="W343" i="2"/>
  <c r="X343" i="2" s="1"/>
  <c r="F344" i="2"/>
  <c r="H344" i="2"/>
  <c r="W344" i="2"/>
  <c r="X344" i="2" s="1"/>
  <c r="F345" i="2"/>
  <c r="H345" i="2"/>
  <c r="W345" i="2"/>
  <c r="X345" i="2" s="1"/>
  <c r="F346" i="2"/>
  <c r="H346" i="2"/>
  <c r="W346" i="2"/>
  <c r="X346" i="2" s="1"/>
  <c r="F347" i="2"/>
  <c r="H347" i="2"/>
  <c r="W347" i="2"/>
  <c r="X347" i="2" s="1"/>
  <c r="F348" i="2"/>
  <c r="H348" i="2"/>
  <c r="W348" i="2"/>
  <c r="X348" i="2" s="1"/>
  <c r="F349" i="2"/>
  <c r="H349" i="2"/>
  <c r="W349" i="2"/>
  <c r="X349" i="2" s="1"/>
  <c r="F350" i="2"/>
  <c r="H350" i="2"/>
  <c r="W350" i="2"/>
  <c r="X350" i="2" s="1"/>
  <c r="F351" i="2"/>
  <c r="H351" i="2"/>
  <c r="W351" i="2"/>
  <c r="X351" i="2" s="1"/>
  <c r="F352" i="2"/>
  <c r="H352" i="2"/>
  <c r="W352" i="2"/>
  <c r="X352" i="2" s="1"/>
  <c r="F353" i="2"/>
  <c r="H353" i="2"/>
  <c r="W353" i="2"/>
  <c r="X353" i="2" s="1"/>
  <c r="F354" i="2"/>
  <c r="H354" i="2"/>
  <c r="W354" i="2"/>
  <c r="X354" i="2" s="1"/>
  <c r="F355" i="2"/>
  <c r="H355" i="2"/>
  <c r="W355" i="2"/>
  <c r="X355" i="2" s="1"/>
  <c r="F356" i="2"/>
  <c r="H356" i="2"/>
  <c r="W356" i="2"/>
  <c r="X356" i="2" s="1"/>
  <c r="F357" i="2"/>
  <c r="H357" i="2"/>
  <c r="W357" i="2"/>
  <c r="X357" i="2" s="1"/>
  <c r="F358" i="2"/>
  <c r="H358" i="2"/>
  <c r="W358" i="2"/>
  <c r="X358" i="2" s="1"/>
  <c r="F359" i="2"/>
  <c r="H359" i="2"/>
  <c r="W359" i="2"/>
  <c r="X359" i="2" s="1"/>
  <c r="F360" i="2"/>
  <c r="H360" i="2"/>
  <c r="W360" i="2"/>
  <c r="X360" i="2" s="1"/>
  <c r="F361" i="2"/>
  <c r="H361" i="2"/>
  <c r="W361" i="2"/>
  <c r="X361" i="2" s="1"/>
  <c r="F362" i="2"/>
  <c r="H362" i="2"/>
  <c r="W362" i="2"/>
  <c r="X362" i="2" s="1"/>
  <c r="F363" i="2"/>
  <c r="H363" i="2"/>
  <c r="W363" i="2"/>
  <c r="X363" i="2" s="1"/>
  <c r="F364" i="2"/>
  <c r="H364" i="2"/>
  <c r="W364" i="2"/>
  <c r="X364" i="2" s="1"/>
  <c r="F365" i="2"/>
  <c r="H365" i="2"/>
  <c r="W365" i="2"/>
  <c r="X365" i="2" s="1"/>
  <c r="F366" i="2"/>
  <c r="H366" i="2"/>
  <c r="W366" i="2"/>
  <c r="X366" i="2" s="1"/>
  <c r="F367" i="2"/>
  <c r="H367" i="2"/>
  <c r="W367" i="2"/>
  <c r="X367" i="2" s="1"/>
  <c r="F368" i="2"/>
  <c r="H368" i="2"/>
  <c r="W368" i="2"/>
  <c r="X368" i="2" s="1"/>
  <c r="F369" i="2"/>
  <c r="H369" i="2"/>
  <c r="W369" i="2"/>
  <c r="X369" i="2" s="1"/>
  <c r="F370" i="2"/>
  <c r="H370" i="2"/>
  <c r="W370" i="2"/>
  <c r="X370" i="2" s="1"/>
  <c r="F371" i="2"/>
  <c r="H371" i="2"/>
  <c r="W371" i="2"/>
  <c r="X371" i="2" s="1"/>
  <c r="F372" i="2"/>
  <c r="H372" i="2"/>
  <c r="W372" i="2"/>
  <c r="X372" i="2" s="1"/>
  <c r="F373" i="2"/>
  <c r="H373" i="2"/>
  <c r="W373" i="2"/>
  <c r="X373" i="2" s="1"/>
  <c r="F374" i="2"/>
  <c r="H374" i="2"/>
  <c r="W374" i="2"/>
  <c r="X374" i="2" s="1"/>
  <c r="F375" i="2"/>
  <c r="W375" i="2"/>
  <c r="X375" i="2" s="1"/>
  <c r="F376" i="2"/>
  <c r="W376" i="2"/>
  <c r="X376" i="2"/>
  <c r="F377" i="2"/>
  <c r="W377" i="2"/>
  <c r="X377" i="2" s="1"/>
  <c r="F378" i="2"/>
  <c r="W378" i="2"/>
  <c r="X378" i="2" s="1"/>
  <c r="F379" i="2"/>
  <c r="W379" i="2"/>
  <c r="X379" i="2" s="1"/>
  <c r="F380" i="2"/>
  <c r="W380" i="2"/>
  <c r="X380" i="2" s="1"/>
  <c r="F381" i="2"/>
  <c r="W381" i="2"/>
  <c r="X381" i="2" s="1"/>
  <c r="F382" i="2"/>
  <c r="W382" i="2"/>
  <c r="X382" i="2" s="1"/>
  <c r="F383" i="2"/>
  <c r="W383" i="2"/>
  <c r="X383" i="2" s="1"/>
  <c r="F384" i="2"/>
  <c r="W384" i="2"/>
  <c r="X384" i="2" s="1"/>
  <c r="F385" i="2"/>
  <c r="W385" i="2"/>
  <c r="X385" i="2" s="1"/>
  <c r="F386" i="2"/>
  <c r="H386" i="2"/>
  <c r="W386" i="2"/>
  <c r="X386" i="2" s="1"/>
  <c r="F387" i="2"/>
  <c r="W387" i="2"/>
  <c r="X387" i="2" s="1"/>
  <c r="F388" i="2"/>
  <c r="H388" i="2"/>
  <c r="W388" i="2"/>
  <c r="X388" i="2" s="1"/>
  <c r="F389" i="2"/>
  <c r="H389" i="2"/>
  <c r="W389" i="2"/>
  <c r="X389" i="2" s="1"/>
  <c r="F390" i="2"/>
  <c r="H390" i="2"/>
  <c r="W390" i="2"/>
  <c r="X390" i="2" s="1"/>
  <c r="F391" i="2"/>
  <c r="H391" i="2"/>
  <c r="W391" i="2"/>
  <c r="X391" i="2" s="1"/>
  <c r="F392" i="2"/>
  <c r="H392" i="2"/>
  <c r="W392" i="2"/>
  <c r="X392" i="2" s="1"/>
  <c r="F393" i="2"/>
  <c r="H393" i="2"/>
  <c r="W393" i="2"/>
  <c r="X393" i="2" s="1"/>
  <c r="F394" i="2"/>
  <c r="H394" i="2"/>
  <c r="W394" i="2"/>
  <c r="X394" i="2" s="1"/>
  <c r="F395" i="2"/>
  <c r="H395" i="2"/>
  <c r="W395" i="2"/>
  <c r="X395" i="2" s="1"/>
  <c r="F396" i="2"/>
  <c r="H396" i="2"/>
  <c r="W396" i="2"/>
  <c r="X396" i="2" s="1"/>
  <c r="F397" i="2"/>
  <c r="H397" i="2"/>
  <c r="W397" i="2"/>
  <c r="X397" i="2" s="1"/>
  <c r="F398" i="2"/>
  <c r="H398" i="2"/>
  <c r="W398" i="2"/>
  <c r="X398" i="2" s="1"/>
  <c r="F399" i="2"/>
  <c r="H399" i="2"/>
  <c r="W399" i="2"/>
  <c r="X399" i="2" s="1"/>
  <c r="F400" i="2"/>
  <c r="H400" i="2"/>
  <c r="W400" i="2"/>
  <c r="X400" i="2" s="1"/>
  <c r="F401" i="2"/>
  <c r="H401" i="2"/>
  <c r="W401" i="2"/>
  <c r="X401" i="2" s="1"/>
  <c r="F402" i="2"/>
  <c r="H402" i="2"/>
  <c r="W402" i="2"/>
  <c r="X402" i="2" s="1"/>
  <c r="F403" i="2"/>
  <c r="H403" i="2"/>
  <c r="W403" i="2"/>
  <c r="X403" i="2" s="1"/>
  <c r="F404" i="2"/>
  <c r="H404" i="2"/>
  <c r="W404" i="2"/>
  <c r="X404" i="2" s="1"/>
  <c r="F405" i="2"/>
  <c r="H405" i="2"/>
  <c r="W405" i="2"/>
  <c r="X405" i="2" s="1"/>
  <c r="F406" i="2"/>
  <c r="H406" i="2"/>
  <c r="W406" i="2"/>
  <c r="X406" i="2" s="1"/>
  <c r="F407" i="2"/>
  <c r="W407" i="2"/>
  <c r="X407" i="2" s="1"/>
  <c r="F408" i="2"/>
  <c r="W408" i="2"/>
  <c r="X408" i="2" s="1"/>
  <c r="F409" i="2"/>
  <c r="W409" i="2"/>
  <c r="X409" i="2" s="1"/>
  <c r="F410" i="2"/>
  <c r="W410" i="2"/>
  <c r="X410" i="2" s="1"/>
  <c r="F411" i="2"/>
  <c r="W411" i="2"/>
  <c r="X411" i="2" s="1"/>
  <c r="F412" i="2"/>
  <c r="W412" i="2"/>
  <c r="X412" i="2" s="1"/>
  <c r="F413" i="2"/>
  <c r="W413" i="2"/>
  <c r="X413" i="2" s="1"/>
  <c r="F414" i="2"/>
  <c r="H414" i="2"/>
  <c r="W414" i="2"/>
  <c r="X414" i="2" s="1"/>
  <c r="F415" i="2"/>
  <c r="H415" i="2"/>
  <c r="W415" i="2"/>
  <c r="X415" i="2" s="1"/>
  <c r="F416" i="2"/>
  <c r="H416" i="2"/>
  <c r="W416" i="2"/>
  <c r="X416" i="2" s="1"/>
  <c r="F417" i="2"/>
  <c r="H417" i="2"/>
  <c r="W417" i="2"/>
  <c r="X417" i="2" s="1"/>
  <c r="F418" i="2"/>
  <c r="H418" i="2"/>
  <c r="W418" i="2"/>
  <c r="X418" i="2" s="1"/>
  <c r="F419" i="2"/>
  <c r="H419" i="2"/>
  <c r="W419" i="2"/>
  <c r="X419" i="2" s="1"/>
  <c r="F420" i="2"/>
  <c r="H420" i="2"/>
  <c r="W420" i="2"/>
  <c r="X420" i="2" s="1"/>
  <c r="F421" i="2"/>
  <c r="H421" i="2"/>
  <c r="W421" i="2"/>
  <c r="X421" i="2" s="1"/>
  <c r="F422" i="2"/>
  <c r="H422" i="2"/>
  <c r="W422" i="2"/>
  <c r="X422" i="2" s="1"/>
  <c r="F423" i="2"/>
  <c r="H423" i="2"/>
  <c r="W423" i="2"/>
  <c r="X423" i="2" s="1"/>
  <c r="F424" i="2"/>
  <c r="H424" i="2"/>
  <c r="W424" i="2"/>
  <c r="X424" i="2" s="1"/>
  <c r="F425" i="2"/>
  <c r="H425" i="2"/>
  <c r="W425" i="2"/>
  <c r="X425" i="2" s="1"/>
  <c r="F426" i="2"/>
  <c r="H426" i="2"/>
  <c r="W426" i="2"/>
  <c r="X426" i="2" s="1"/>
  <c r="F427" i="2"/>
  <c r="H427" i="2"/>
  <c r="W427" i="2"/>
  <c r="X427" i="2" s="1"/>
  <c r="F428" i="2"/>
  <c r="H428" i="2"/>
  <c r="W428" i="2"/>
  <c r="X428" i="2" s="1"/>
  <c r="F429" i="2"/>
  <c r="H429" i="2"/>
  <c r="W429" i="2"/>
  <c r="X429" i="2" s="1"/>
  <c r="F430" i="2"/>
  <c r="H430" i="2"/>
  <c r="W430" i="2"/>
  <c r="X430" i="2" s="1"/>
  <c r="F431" i="2"/>
  <c r="H431" i="2"/>
  <c r="W431" i="2"/>
  <c r="X431" i="2" s="1"/>
  <c r="F432" i="2"/>
  <c r="H432" i="2"/>
  <c r="W432" i="2"/>
  <c r="X432" i="2" s="1"/>
  <c r="F433" i="2"/>
  <c r="H433" i="2"/>
  <c r="W433" i="2"/>
  <c r="X433" i="2" s="1"/>
  <c r="F434" i="2"/>
  <c r="H434" i="2"/>
  <c r="W434" i="2"/>
  <c r="X434" i="2" s="1"/>
  <c r="F435" i="2"/>
  <c r="H435" i="2"/>
  <c r="W435" i="2"/>
  <c r="X435" i="2" s="1"/>
  <c r="F436" i="2"/>
  <c r="H436" i="2"/>
  <c r="W436" i="2"/>
  <c r="X436" i="2" s="1"/>
  <c r="F437" i="2"/>
  <c r="H437" i="2"/>
  <c r="W437" i="2"/>
  <c r="X437" i="2" s="1"/>
  <c r="F438" i="2"/>
  <c r="H438" i="2"/>
  <c r="W438" i="2"/>
  <c r="X438" i="2" s="1"/>
  <c r="F439" i="2"/>
  <c r="H439" i="2"/>
  <c r="W439" i="2"/>
  <c r="X439" i="2" s="1"/>
  <c r="F440" i="2"/>
  <c r="H440" i="2"/>
  <c r="W440" i="2"/>
  <c r="X440" i="2" s="1"/>
  <c r="F441" i="2"/>
  <c r="H441" i="2"/>
  <c r="W441" i="2"/>
  <c r="X441" i="2" s="1"/>
  <c r="F442" i="2"/>
  <c r="H442" i="2"/>
  <c r="W442" i="2"/>
  <c r="X442" i="2" s="1"/>
  <c r="F443" i="2"/>
  <c r="H443" i="2"/>
  <c r="W443" i="2"/>
  <c r="X443" i="2" s="1"/>
  <c r="F444" i="2"/>
  <c r="H444" i="2"/>
  <c r="W444" i="2"/>
  <c r="X444" i="2" s="1"/>
  <c r="F445" i="2"/>
  <c r="H445" i="2"/>
  <c r="W445" i="2"/>
  <c r="X445" i="2" s="1"/>
  <c r="F446" i="2"/>
  <c r="H446" i="2"/>
  <c r="W446" i="2"/>
  <c r="X446" i="2" s="1"/>
  <c r="F447" i="2"/>
  <c r="H447" i="2"/>
  <c r="W447" i="2"/>
  <c r="X447" i="2" s="1"/>
  <c r="F448" i="2"/>
  <c r="H448" i="2"/>
  <c r="W448" i="2"/>
  <c r="X448" i="2" s="1"/>
  <c r="F449" i="2"/>
  <c r="H449" i="2"/>
  <c r="W449" i="2"/>
  <c r="X449" i="2" s="1"/>
  <c r="F450" i="2"/>
  <c r="H450" i="2"/>
  <c r="W450" i="2"/>
  <c r="X450" i="2" s="1"/>
  <c r="F451" i="2"/>
  <c r="H451" i="2"/>
  <c r="W451" i="2"/>
  <c r="X451" i="2" s="1"/>
  <c r="F452" i="2"/>
  <c r="H452" i="2"/>
  <c r="W452" i="2"/>
  <c r="X452" i="2" s="1"/>
  <c r="F453" i="2"/>
  <c r="H453" i="2"/>
  <c r="W453" i="2"/>
  <c r="X453" i="2" s="1"/>
  <c r="F454" i="2"/>
  <c r="H454" i="2"/>
  <c r="W454" i="2"/>
  <c r="X454" i="2" s="1"/>
  <c r="F455" i="2"/>
  <c r="H455" i="2"/>
  <c r="W455" i="2"/>
  <c r="X455" i="2" s="1"/>
  <c r="F456" i="2"/>
  <c r="H456" i="2"/>
  <c r="W456" i="2"/>
  <c r="X456" i="2" s="1"/>
  <c r="F457" i="2"/>
  <c r="H457" i="2"/>
  <c r="W457" i="2"/>
  <c r="X457" i="2" s="1"/>
  <c r="F458" i="2"/>
  <c r="H458" i="2"/>
  <c r="W458" i="2"/>
  <c r="X458" i="2" s="1"/>
  <c r="F459" i="2"/>
  <c r="H459" i="2"/>
  <c r="W459" i="2"/>
  <c r="X459" i="2" s="1"/>
  <c r="F460" i="2"/>
  <c r="H460" i="2"/>
  <c r="W460" i="2"/>
  <c r="X460" i="2" s="1"/>
  <c r="F461" i="2"/>
  <c r="H461" i="2"/>
  <c r="W461" i="2"/>
  <c r="X461" i="2" s="1"/>
  <c r="F462" i="2"/>
  <c r="H462" i="2"/>
  <c r="W462" i="2"/>
  <c r="X462" i="2" s="1"/>
  <c r="F463" i="2"/>
  <c r="H463" i="2"/>
  <c r="W463" i="2"/>
  <c r="X463" i="2" s="1"/>
  <c r="F464" i="2"/>
  <c r="H464" i="2"/>
  <c r="W464" i="2"/>
  <c r="X464" i="2" s="1"/>
  <c r="F465" i="2"/>
  <c r="H465" i="2"/>
  <c r="W465" i="2"/>
  <c r="X465" i="2" s="1"/>
  <c r="F466" i="2"/>
  <c r="H466" i="2"/>
  <c r="W466" i="2"/>
  <c r="X466" i="2" s="1"/>
  <c r="F467" i="2"/>
  <c r="H467" i="2"/>
  <c r="W467" i="2"/>
  <c r="X467" i="2" s="1"/>
  <c r="F468" i="2"/>
  <c r="H468" i="2"/>
  <c r="W468" i="2"/>
  <c r="X468" i="2" s="1"/>
  <c r="F469" i="2"/>
  <c r="H469" i="2"/>
  <c r="W469" i="2"/>
  <c r="X469" i="2" s="1"/>
  <c r="F470" i="2"/>
  <c r="H470" i="2"/>
  <c r="W470" i="2"/>
  <c r="X470" i="2" s="1"/>
  <c r="F471" i="2"/>
  <c r="H471" i="2"/>
  <c r="W471" i="2"/>
  <c r="X471" i="2" s="1"/>
  <c r="F472" i="2"/>
  <c r="H472" i="2"/>
  <c r="W472" i="2"/>
  <c r="X472" i="2" s="1"/>
  <c r="F473" i="2"/>
  <c r="H473" i="2"/>
  <c r="W473" i="2"/>
  <c r="X473" i="2" s="1"/>
  <c r="F474" i="2"/>
  <c r="H474" i="2"/>
  <c r="W474" i="2"/>
  <c r="X474" i="2" s="1"/>
  <c r="F475" i="2"/>
  <c r="H475" i="2"/>
  <c r="W475" i="2"/>
  <c r="X475" i="2" s="1"/>
  <c r="F476" i="2"/>
  <c r="H476" i="2"/>
  <c r="W476" i="2"/>
  <c r="X476" i="2" s="1"/>
  <c r="F477" i="2"/>
  <c r="H477" i="2"/>
  <c r="W477" i="2"/>
  <c r="X477" i="2" s="1"/>
  <c r="F478" i="2"/>
  <c r="H478" i="2"/>
  <c r="W478" i="2"/>
  <c r="X478" i="2" s="1"/>
  <c r="F479" i="2"/>
  <c r="H479" i="2"/>
  <c r="W479" i="2"/>
  <c r="X479" i="2" s="1"/>
  <c r="F480" i="2"/>
  <c r="H480" i="2"/>
  <c r="W480" i="2"/>
  <c r="X480" i="2" s="1"/>
  <c r="F481" i="2"/>
  <c r="H481" i="2"/>
  <c r="W481" i="2"/>
  <c r="X481" i="2" s="1"/>
  <c r="F482" i="2"/>
  <c r="H482" i="2"/>
  <c r="W482" i="2"/>
  <c r="X482" i="2" s="1"/>
  <c r="F483" i="2"/>
  <c r="H483" i="2"/>
  <c r="W483" i="2"/>
  <c r="X483" i="2" s="1"/>
  <c r="F484" i="2"/>
  <c r="H484" i="2"/>
  <c r="W484" i="2"/>
  <c r="X484" i="2" s="1"/>
  <c r="F485" i="2"/>
  <c r="H485" i="2"/>
  <c r="W485" i="2"/>
  <c r="X485" i="2" s="1"/>
  <c r="F486" i="2"/>
  <c r="H486" i="2"/>
  <c r="W486" i="2"/>
  <c r="X486" i="2" s="1"/>
  <c r="F487" i="2"/>
  <c r="H487" i="2"/>
  <c r="W487" i="2"/>
  <c r="X487" i="2" s="1"/>
  <c r="F488" i="2"/>
  <c r="H488" i="2"/>
  <c r="W488" i="2"/>
  <c r="X488" i="2" s="1"/>
  <c r="F489" i="2"/>
  <c r="H489" i="2"/>
  <c r="W489" i="2"/>
  <c r="X489" i="2" s="1"/>
  <c r="F490" i="2"/>
  <c r="H490" i="2"/>
  <c r="W490" i="2"/>
  <c r="X490" i="2" s="1"/>
  <c r="F491" i="2"/>
  <c r="H491" i="2"/>
  <c r="W491" i="2"/>
  <c r="X491" i="2" s="1"/>
  <c r="F492" i="2"/>
  <c r="H492" i="2"/>
  <c r="W492" i="2"/>
  <c r="X492" i="2" s="1"/>
  <c r="F493" i="2"/>
  <c r="H493" i="2"/>
  <c r="W493" i="2"/>
  <c r="X493" i="2" s="1"/>
  <c r="F494" i="2"/>
  <c r="H494" i="2"/>
  <c r="W494" i="2"/>
  <c r="X494" i="2" s="1"/>
  <c r="F495" i="2"/>
  <c r="H495" i="2"/>
  <c r="W495" i="2"/>
  <c r="X495" i="2" s="1"/>
  <c r="F496" i="2"/>
  <c r="H496" i="2"/>
  <c r="W496" i="2"/>
  <c r="X496" i="2" s="1"/>
  <c r="F497" i="2"/>
  <c r="H497" i="2"/>
  <c r="W497" i="2"/>
  <c r="X497" i="2" s="1"/>
  <c r="F498" i="2"/>
  <c r="H498" i="2"/>
  <c r="W498" i="2"/>
  <c r="X498" i="2" s="1"/>
  <c r="F499" i="2"/>
  <c r="H499" i="2"/>
  <c r="W499" i="2"/>
  <c r="X499" i="2" s="1"/>
  <c r="F500" i="2"/>
  <c r="H500" i="2"/>
  <c r="W500" i="2"/>
  <c r="X500" i="2" s="1"/>
  <c r="F501" i="2"/>
  <c r="H501" i="2"/>
  <c r="W501" i="2"/>
  <c r="X501" i="2" s="1"/>
  <c r="F502" i="2"/>
  <c r="H502" i="2"/>
  <c r="W502" i="2"/>
  <c r="X502" i="2" s="1"/>
  <c r="F503" i="2"/>
  <c r="H503" i="2"/>
  <c r="W503" i="2"/>
  <c r="X503" i="2" s="1"/>
  <c r="F504" i="2"/>
  <c r="H504" i="2"/>
  <c r="W504" i="2"/>
  <c r="X504" i="2" s="1"/>
  <c r="F505" i="2"/>
  <c r="H505" i="2"/>
  <c r="W505" i="2"/>
  <c r="X505" i="2" s="1"/>
  <c r="F506" i="2"/>
  <c r="H506" i="2"/>
  <c r="W506" i="2"/>
  <c r="X506" i="2" s="1"/>
  <c r="F507" i="2"/>
  <c r="H507" i="2"/>
  <c r="W507" i="2"/>
  <c r="X507" i="2" s="1"/>
  <c r="F508" i="2"/>
  <c r="H508" i="2"/>
  <c r="W508" i="2"/>
  <c r="X508" i="2" s="1"/>
  <c r="F509" i="2"/>
  <c r="H509" i="2"/>
  <c r="W509" i="2"/>
  <c r="X509" i="2" s="1"/>
  <c r="F510" i="2"/>
  <c r="H510" i="2"/>
  <c r="W510" i="2"/>
  <c r="X510" i="2" s="1"/>
  <c r="F511" i="2"/>
  <c r="H511" i="2"/>
  <c r="W511" i="2"/>
  <c r="X511" i="2" s="1"/>
  <c r="W512" i="2"/>
  <c r="X512" i="2" s="1"/>
  <c r="W513" i="2"/>
  <c r="X513" i="2" s="1"/>
  <c r="W515" i="2"/>
  <c r="W516" i="2"/>
  <c r="W517" i="2"/>
  <c r="F518" i="2"/>
  <c r="H518" i="2"/>
  <c r="F519" i="2"/>
  <c r="H519" i="2"/>
  <c r="F520" i="2"/>
  <c r="H520" i="2"/>
  <c r="F521" i="2"/>
  <c r="H521" i="2"/>
  <c r="F522" i="2"/>
  <c r="H522" i="2"/>
  <c r="W222" i="2"/>
  <c r="X222" i="2" s="1"/>
  <c r="H222" i="2"/>
  <c r="F222" i="2"/>
  <c r="W221" i="2" l="1"/>
  <c r="X221" i="2" s="1"/>
  <c r="H221" i="2"/>
  <c r="F221" i="2"/>
  <c r="F175" i="2" l="1"/>
  <c r="F174" i="2"/>
  <c r="F173" i="2"/>
  <c r="F172" i="2"/>
  <c r="F179" i="2"/>
  <c r="F178" i="2"/>
  <c r="F177" i="2"/>
  <c r="H188" i="2"/>
  <c r="F188" i="2"/>
  <c r="H187" i="2"/>
  <c r="F187" i="2"/>
  <c r="H186" i="2"/>
  <c r="F186" i="2"/>
  <c r="H180" i="2" l="1"/>
  <c r="X179" i="2" l="1"/>
  <c r="F176" i="2"/>
  <c r="W172" i="2"/>
  <c r="X172" i="2" s="1"/>
  <c r="F171" i="2"/>
  <c r="F170" i="2"/>
  <c r="F169" i="2"/>
  <c r="F168" i="2"/>
  <c r="F167" i="2"/>
  <c r="F166" i="2"/>
  <c r="F165"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F109" i="2"/>
  <c r="H107" i="2"/>
  <c r="F107" i="2"/>
  <c r="H106" i="2"/>
  <c r="F106" i="2"/>
  <c r="H98" i="2" l="1"/>
  <c r="F98" i="2"/>
  <c r="H97" i="2"/>
  <c r="F97" i="2"/>
  <c r="H96" i="2"/>
  <c r="F96" i="2"/>
  <c r="H95" i="2"/>
  <c r="F95" i="2"/>
  <c r="H94" i="2"/>
  <c r="F94" i="2"/>
  <c r="H93" i="2"/>
  <c r="F93" i="2"/>
  <c r="H92" i="2"/>
  <c r="F92" i="2"/>
  <c r="H91" i="2"/>
  <c r="F91" i="2"/>
  <c r="H90" i="2"/>
  <c r="F90" i="2"/>
  <c r="H89" i="2"/>
  <c r="F89" i="2"/>
  <c r="H88" i="2"/>
  <c r="F88" i="2"/>
  <c r="H87" i="2"/>
  <c r="F87" i="2"/>
  <c r="H86" i="2"/>
  <c r="F86" i="2"/>
  <c r="H85" i="2"/>
  <c r="F85" i="2"/>
  <c r="H84" i="2"/>
  <c r="F84" i="2"/>
  <c r="H83" i="2"/>
  <c r="F83" i="2"/>
  <c r="H82" i="2"/>
  <c r="F82" i="2"/>
  <c r="H81" i="2"/>
  <c r="F81" i="2"/>
  <c r="H80" i="2"/>
  <c r="F80" i="2"/>
  <c r="H79" i="2"/>
  <c r="F79" i="2"/>
  <c r="H78" i="2"/>
  <c r="F78" i="2"/>
  <c r="W77" i="2" l="1"/>
  <c r="X77" i="2" s="1"/>
  <c r="W76" i="2"/>
  <c r="X76" i="2" s="1"/>
  <c r="F76" i="2"/>
  <c r="W75" i="2"/>
  <c r="X75" i="2" s="1"/>
  <c r="F75" i="2"/>
  <c r="W74" i="2"/>
  <c r="X74" i="2" s="1"/>
  <c r="F74" i="2"/>
  <c r="W73" i="2"/>
  <c r="X73" i="2" s="1"/>
  <c r="F73" i="2"/>
  <c r="W72" i="2"/>
  <c r="X72" i="2" s="1"/>
  <c r="W71" i="2"/>
  <c r="X71" i="2" s="1"/>
  <c r="W70" i="2"/>
  <c r="X70" i="2" s="1"/>
  <c r="W69" i="2"/>
  <c r="X69" i="2" s="1"/>
  <c r="W68" i="2"/>
  <c r="X68" i="2" s="1"/>
  <c r="W67" i="2"/>
  <c r="X67" i="2" s="1"/>
  <c r="W66" i="2"/>
  <c r="X66" i="2" s="1"/>
  <c r="W65" i="2"/>
  <c r="X65" i="2" s="1"/>
  <c r="W64" i="2"/>
  <c r="X64" i="2" s="1"/>
  <c r="W63" i="2"/>
  <c r="X63" i="2" s="1"/>
  <c r="W62" i="2"/>
  <c r="X62" i="2" s="1"/>
  <c r="W61" i="2"/>
  <c r="X61" i="2" s="1"/>
  <c r="W60" i="2"/>
  <c r="X60" i="2" s="1"/>
  <c r="W59" i="2"/>
  <c r="X59" i="2" s="1"/>
  <c r="W58" i="2"/>
  <c r="X58" i="2" s="1"/>
  <c r="W57" i="2"/>
  <c r="X57" i="2" s="1"/>
  <c r="W56" i="2"/>
  <c r="X56" i="2" s="1"/>
  <c r="W55" i="2"/>
  <c r="X55" i="2" s="1"/>
  <c r="W54" i="2"/>
  <c r="X54" i="2" s="1"/>
  <c r="W53" i="2"/>
  <c r="X53" i="2" s="1"/>
  <c r="W52" i="2"/>
  <c r="X52" i="2" s="1"/>
  <c r="W51" i="2"/>
  <c r="X51" i="2" s="1"/>
  <c r="W50" i="2"/>
  <c r="X50" i="2" s="1"/>
  <c r="W49" i="2"/>
  <c r="X49" i="2" s="1"/>
  <c r="W48" i="2"/>
  <c r="X48" i="2" s="1"/>
  <c r="W47" i="2"/>
  <c r="X47" i="2" s="1"/>
  <c r="F47" i="2"/>
  <c r="W46" i="2"/>
  <c r="X46" i="2" s="1"/>
  <c r="W45" i="2"/>
  <c r="X45" i="2" s="1"/>
  <c r="W44" i="2"/>
  <c r="X44" i="2" s="1"/>
  <c r="W43" i="2"/>
  <c r="X43" i="2" s="1"/>
  <c r="W42" i="2"/>
  <c r="X42" i="2" s="1"/>
  <c r="W41" i="2"/>
  <c r="X41" i="2" s="1"/>
  <c r="W40" i="2"/>
  <c r="X40" i="2" s="1"/>
  <c r="W39" i="2"/>
  <c r="X39" i="2" s="1"/>
  <c r="H39" i="2"/>
  <c r="W38" i="2"/>
  <c r="X38" i="2" s="1"/>
  <c r="H38" i="2"/>
  <c r="F38" i="2"/>
  <c r="W37" i="2"/>
  <c r="X37" i="2" s="1"/>
  <c r="H37" i="2"/>
  <c r="W36" i="2"/>
  <c r="X36" i="2" s="1"/>
  <c r="H36" i="2"/>
  <c r="W35" i="2"/>
  <c r="X35" i="2" s="1"/>
  <c r="H35" i="2"/>
  <c r="W34" i="2"/>
  <c r="X34" i="2" s="1"/>
  <c r="W33" i="2"/>
  <c r="X33" i="2" s="1"/>
  <c r="W32" i="2"/>
  <c r="X32" i="2" s="1"/>
  <c r="W31" i="2"/>
  <c r="X31" i="2" s="1"/>
  <c r="W30" i="2"/>
  <c r="X30" i="2" s="1"/>
  <c r="W29" i="2"/>
  <c r="X29" i="2" s="1"/>
  <c r="H29" i="2"/>
  <c r="F29" i="2"/>
  <c r="W28" i="2" l="1"/>
  <c r="X28" i="2" s="1"/>
  <c r="H28" i="2"/>
  <c r="F28" i="2"/>
  <c r="W27" i="2"/>
  <c r="X27" i="2" s="1"/>
  <c r="H27" i="2"/>
  <c r="F27" i="2"/>
  <c r="W26" i="2"/>
  <c r="X26" i="2" s="1"/>
  <c r="H26" i="2"/>
  <c r="W25" i="2"/>
  <c r="X25" i="2" s="1"/>
  <c r="W24" i="2"/>
  <c r="X24" i="2" s="1"/>
  <c r="W23" i="2"/>
  <c r="X23" i="2" s="1"/>
  <c r="W22" i="2"/>
  <c r="X22" i="2" s="1"/>
  <c r="H22" i="2"/>
  <c r="F22" i="2"/>
  <c r="W21" i="2"/>
  <c r="X21" i="2" s="1"/>
  <c r="H21" i="2"/>
  <c r="F21" i="2"/>
  <c r="W20" i="2"/>
  <c r="X20" i="2" s="1"/>
  <c r="H20" i="2"/>
  <c r="F20" i="2"/>
  <c r="W19" i="2"/>
  <c r="X19" i="2" s="1"/>
  <c r="H19" i="2"/>
  <c r="F19" i="2"/>
  <c r="W18" i="2"/>
  <c r="X18" i="2" s="1"/>
  <c r="H18" i="2"/>
  <c r="F18" i="2"/>
  <c r="W17" i="2"/>
  <c r="X17" i="2" s="1"/>
  <c r="H17" i="2"/>
  <c r="F17" i="2"/>
  <c r="W16" i="2"/>
  <c r="X16" i="2" s="1"/>
  <c r="H16" i="2"/>
  <c r="F16" i="2"/>
  <c r="W15" i="2"/>
  <c r="X15" i="2" s="1"/>
  <c r="H15" i="2"/>
  <c r="F15" i="2"/>
  <c r="W14" i="2"/>
  <c r="X14" i="2" s="1"/>
  <c r="H14" i="2"/>
  <c r="F14" i="2"/>
  <c r="W13" i="2"/>
  <c r="X13" i="2" s="1"/>
  <c r="H13" i="2"/>
  <c r="F13" i="2"/>
  <c r="W12" i="2"/>
  <c r="X12" i="2" s="1"/>
  <c r="H12" i="2"/>
  <c r="W11" i="2"/>
  <c r="X11" i="2" s="1"/>
  <c r="H11" i="2"/>
  <c r="W10" i="2"/>
  <c r="X10" i="2" s="1"/>
  <c r="H10" i="2"/>
  <c r="W9" i="2"/>
  <c r="X9" i="2" s="1"/>
  <c r="H9" i="2"/>
  <c r="H10" i="13" l="1"/>
  <c r="H11" i="13"/>
  <c r="H13" i="13"/>
  <c r="H17" i="13"/>
  <c r="H19" i="13"/>
  <c r="H20" i="13"/>
  <c r="H25" i="13"/>
  <c r="H27" i="13"/>
  <c r="H28" i="13"/>
  <c r="H29" i="13"/>
  <c r="H32" i="13"/>
  <c r="H33" i="13"/>
  <c r="H42" i="13"/>
  <c r="H45" i="13"/>
  <c r="H46" i="13"/>
  <c r="H53" i="13"/>
  <c r="H59" i="13"/>
  <c r="H60" i="13"/>
  <c r="H61" i="13"/>
  <c r="H62" i="13"/>
  <c r="H64" i="13"/>
  <c r="H65" i="13"/>
  <c r="H70" i="13"/>
  <c r="H71" i="13"/>
  <c r="H72" i="13"/>
  <c r="H77" i="13"/>
  <c r="H81" i="13"/>
  <c r="H83" i="13"/>
  <c r="H87" i="13"/>
  <c r="H93" i="13"/>
  <c r="H94" i="13"/>
  <c r="H97" i="13"/>
  <c r="H98" i="13"/>
  <c r="H102" i="13"/>
  <c r="H103" i="13"/>
  <c r="H104" i="13"/>
  <c r="H107" i="13"/>
  <c r="H108" i="13"/>
  <c r="H109" i="13"/>
  <c r="H112" i="13"/>
  <c r="H113" i="13"/>
  <c r="H114" i="13"/>
  <c r="H116" i="13"/>
  <c r="H117" i="13"/>
  <c r="H118" i="13"/>
  <c r="H121" i="13"/>
  <c r="H123" i="13"/>
  <c r="H128" i="13"/>
  <c r="H130" i="13"/>
  <c r="H131" i="13"/>
  <c r="H132" i="13"/>
  <c r="H137" i="13"/>
  <c r="H139" i="13"/>
  <c r="H142" i="13"/>
  <c r="H144" i="13"/>
  <c r="H145" i="13"/>
  <c r="H146" i="13"/>
  <c r="H147" i="13"/>
  <c r="H148" i="13"/>
  <c r="H152" i="13"/>
  <c r="H153" i="13"/>
  <c r="H157" i="13"/>
  <c r="H158" i="13"/>
  <c r="H162" i="13"/>
  <c r="H163" i="13"/>
  <c r="H164" i="13"/>
  <c r="H167" i="13"/>
  <c r="H168" i="13"/>
  <c r="H169" i="13"/>
  <c r="H170" i="13"/>
  <c r="H173" i="13"/>
  <c r="H177" i="13"/>
  <c r="H178" i="13"/>
  <c r="H179" i="13"/>
  <c r="H180" i="13"/>
  <c r="H183" i="13"/>
  <c r="H186" i="13"/>
  <c r="H190" i="13"/>
  <c r="H191" i="13"/>
  <c r="H192" i="13"/>
  <c r="H193" i="13"/>
  <c r="H196" i="13"/>
  <c r="H199" i="13"/>
  <c r="H203" i="13"/>
  <c r="H205" i="13"/>
  <c r="H206" i="13"/>
  <c r="H207" i="13"/>
  <c r="H210" i="13"/>
  <c r="H214" i="13"/>
  <c r="H220" i="13"/>
  <c r="H221" i="13"/>
  <c r="H222" i="13"/>
  <c r="H223" i="13"/>
  <c r="H231" i="13"/>
  <c r="H232" i="13"/>
  <c r="H233" i="13"/>
  <c r="H236" i="13"/>
  <c r="H247" i="13"/>
  <c r="H258" i="13"/>
  <c r="H259" i="13"/>
  <c r="H261" i="13"/>
  <c r="H262" i="13"/>
  <c r="H263" i="13"/>
  <c r="H266" i="13"/>
  <c r="H270" i="13"/>
  <c r="H278" i="13"/>
  <c r="H279" i="13"/>
  <c r="H282" i="13"/>
  <c r="H283" i="13"/>
  <c r="H287" i="13"/>
  <c r="H291" i="13"/>
  <c r="H292" i="13"/>
  <c r="H293" i="13"/>
  <c r="H294" i="13"/>
  <c r="H295" i="13"/>
  <c r="H301" i="13"/>
  <c r="H302" i="13"/>
  <c r="H303" i="13"/>
  <c r="H314" i="13"/>
  <c r="H317" i="13"/>
  <c r="H321" i="13"/>
  <c r="H322" i="13"/>
  <c r="H328" i="13"/>
  <c r="H329" i="13"/>
  <c r="H330" i="13"/>
  <c r="H331" i="13"/>
  <c r="H337" i="13"/>
  <c r="H339" i="13"/>
  <c r="H340" i="13"/>
  <c r="H341" i="13"/>
  <c r="H342" i="13"/>
  <c r="H343" i="13"/>
  <c r="H344" i="13"/>
  <c r="H345" i="13"/>
  <c r="H349" i="13"/>
  <c r="H350" i="13"/>
  <c r="H354" i="13"/>
  <c r="H356" i="13"/>
  <c r="H358" i="13"/>
  <c r="H360" i="13"/>
  <c r="H372" i="13"/>
  <c r="H375" i="13"/>
  <c r="H379" i="13"/>
  <c r="H385" i="13"/>
  <c r="H386" i="13"/>
  <c r="H387" i="13"/>
  <c r="H388" i="13"/>
  <c r="H391" i="13"/>
  <c r="H392" i="13"/>
  <c r="H393" i="13"/>
  <c r="H394" i="13"/>
  <c r="H395" i="13"/>
  <c r="H403" i="13"/>
  <c r="H405" i="13"/>
  <c r="H406" i="13"/>
  <c r="H409" i="13"/>
  <c r="H415" i="13"/>
  <c r="H416" i="13"/>
  <c r="H417" i="13"/>
  <c r="H420" i="13"/>
  <c r="H421" i="13"/>
  <c r="H8" i="13"/>
  <c r="G10" i="13"/>
  <c r="G11" i="13"/>
  <c r="G13" i="13"/>
  <c r="G17" i="13"/>
  <c r="G19" i="13"/>
  <c r="G20" i="13"/>
  <c r="G25" i="13"/>
  <c r="G27" i="13"/>
  <c r="G28" i="13"/>
  <c r="G29" i="13"/>
  <c r="G32" i="13"/>
  <c r="G33" i="13"/>
  <c r="G42" i="13"/>
  <c r="G45" i="13"/>
  <c r="G46" i="13"/>
  <c r="G53" i="13"/>
  <c r="G59" i="13"/>
  <c r="G60" i="13"/>
  <c r="G61" i="13"/>
  <c r="G62" i="13"/>
  <c r="G64" i="13"/>
  <c r="G65" i="13"/>
  <c r="G70" i="13"/>
  <c r="G71" i="13"/>
  <c r="G72" i="13"/>
  <c r="G77" i="13"/>
  <c r="G81" i="13"/>
  <c r="G83" i="13"/>
  <c r="G87" i="13"/>
  <c r="G93" i="13"/>
  <c r="G94" i="13"/>
  <c r="G97" i="13"/>
  <c r="G98" i="13"/>
  <c r="G102" i="13"/>
  <c r="G103" i="13"/>
  <c r="G104" i="13"/>
  <c r="G107" i="13"/>
  <c r="G108" i="13"/>
  <c r="G109" i="13"/>
  <c r="G112" i="13"/>
  <c r="G113" i="13"/>
  <c r="G114" i="13"/>
  <c r="G116" i="13"/>
  <c r="G117" i="13"/>
  <c r="G118" i="13"/>
  <c r="G121" i="13"/>
  <c r="G123" i="13"/>
  <c r="G128" i="13"/>
  <c r="G130" i="13"/>
  <c r="G131" i="13"/>
  <c r="G132" i="13"/>
  <c r="G137" i="13"/>
  <c r="G139" i="13"/>
  <c r="G142" i="13"/>
  <c r="G144" i="13"/>
  <c r="G145" i="13"/>
  <c r="G146" i="13"/>
  <c r="G147" i="13"/>
  <c r="G148" i="13"/>
  <c r="G152" i="13"/>
  <c r="G153" i="13"/>
  <c r="G157" i="13"/>
  <c r="G158" i="13"/>
  <c r="G162" i="13"/>
  <c r="G163" i="13"/>
  <c r="G164" i="13"/>
  <c r="G167" i="13"/>
  <c r="G168" i="13"/>
  <c r="G169" i="13"/>
  <c r="G170" i="13"/>
  <c r="G173" i="13"/>
  <c r="G177" i="13"/>
  <c r="G178" i="13"/>
  <c r="G179" i="13"/>
  <c r="G180" i="13"/>
  <c r="G183" i="13"/>
  <c r="G186" i="13"/>
  <c r="G190" i="13"/>
  <c r="G191" i="13"/>
  <c r="G192" i="13"/>
  <c r="G193" i="13"/>
  <c r="G196" i="13"/>
  <c r="G199" i="13"/>
  <c r="G203" i="13"/>
  <c r="G205" i="13"/>
  <c r="G206" i="13"/>
  <c r="G207" i="13"/>
  <c r="G210" i="13"/>
  <c r="G214" i="13"/>
  <c r="G220" i="13"/>
  <c r="G221" i="13"/>
  <c r="G222" i="13"/>
  <c r="G223" i="13"/>
  <c r="G231" i="13"/>
  <c r="G232" i="13"/>
  <c r="G233" i="13"/>
  <c r="G236" i="13"/>
  <c r="G247" i="13"/>
  <c r="G258" i="13"/>
  <c r="G259" i="13"/>
  <c r="G261" i="13"/>
  <c r="G262" i="13"/>
  <c r="G263" i="13"/>
  <c r="G266" i="13"/>
  <c r="G270" i="13"/>
  <c r="G278" i="13"/>
  <c r="G279" i="13"/>
  <c r="G282" i="13"/>
  <c r="G283" i="13"/>
  <c r="G287" i="13"/>
  <c r="G291" i="13"/>
  <c r="G292" i="13"/>
  <c r="G293" i="13"/>
  <c r="G294" i="13"/>
  <c r="G295" i="13"/>
  <c r="G301" i="13"/>
  <c r="G302" i="13"/>
  <c r="G303" i="13"/>
  <c r="G314" i="13"/>
  <c r="G317" i="13"/>
  <c r="G321" i="13"/>
  <c r="G322" i="13"/>
  <c r="G328" i="13"/>
  <c r="G329" i="13"/>
  <c r="G330" i="13"/>
  <c r="G331" i="13"/>
  <c r="G337" i="13"/>
  <c r="G339" i="13"/>
  <c r="G340" i="13"/>
  <c r="G341" i="13"/>
  <c r="G342" i="13"/>
  <c r="G343" i="13"/>
  <c r="G344" i="13"/>
  <c r="G345" i="13"/>
  <c r="G349" i="13"/>
  <c r="G350" i="13"/>
  <c r="G354" i="13"/>
  <c r="G356" i="13"/>
  <c r="G358" i="13"/>
  <c r="G360" i="13"/>
  <c r="G372" i="13"/>
  <c r="G375" i="13"/>
  <c r="G379" i="13"/>
  <c r="G385" i="13"/>
  <c r="G386" i="13"/>
  <c r="G387" i="13"/>
  <c r="G388" i="13"/>
  <c r="G391" i="13"/>
  <c r="G392" i="13"/>
  <c r="G393" i="13"/>
  <c r="G394" i="13"/>
  <c r="G395" i="13"/>
  <c r="G403" i="13"/>
  <c r="G405" i="13"/>
  <c r="G406" i="13"/>
  <c r="G409" i="13"/>
  <c r="G415" i="13"/>
  <c r="G416" i="13"/>
  <c r="G417" i="13"/>
  <c r="G420" i="13"/>
  <c r="G421" i="13"/>
  <c r="G8" i="13"/>
  <c r="C9" i="13"/>
  <c r="D9" i="13"/>
  <c r="C12" i="13"/>
  <c r="D12" i="13"/>
  <c r="C14" i="13"/>
  <c r="D14" i="13"/>
  <c r="D15" i="13" s="1"/>
  <c r="D16" i="13" s="1"/>
  <c r="C18" i="13"/>
  <c r="D18" i="13"/>
  <c r="C21" i="13"/>
  <c r="D21" i="13"/>
  <c r="D22" i="13" s="1"/>
  <c r="D23" i="13" s="1"/>
  <c r="D24" i="13" s="1"/>
  <c r="C26" i="13"/>
  <c r="D26" i="13"/>
  <c r="C30" i="13"/>
  <c r="C31" i="13" s="1"/>
  <c r="H31" i="13" s="1"/>
  <c r="D30" i="13"/>
  <c r="D31" i="13" s="1"/>
  <c r="C34" i="13"/>
  <c r="C35" i="13" s="1"/>
  <c r="H35" i="13" s="1"/>
  <c r="D34" i="13"/>
  <c r="D35" i="13" s="1"/>
  <c r="D36" i="13" s="1"/>
  <c r="D37" i="13" s="1"/>
  <c r="D38" i="13" s="1"/>
  <c r="D39" i="13" s="1"/>
  <c r="D40" i="13" s="1"/>
  <c r="D41" i="13" s="1"/>
  <c r="C43" i="13"/>
  <c r="H43" i="13" s="1"/>
  <c r="D43" i="13"/>
  <c r="D44" i="13" s="1"/>
  <c r="C47" i="13"/>
  <c r="H47" i="13" s="1"/>
  <c r="D47" i="13"/>
  <c r="D48" i="13" s="1"/>
  <c r="D49" i="13" s="1"/>
  <c r="D50" i="13" s="1"/>
  <c r="D51" i="13" s="1"/>
  <c r="D52" i="13" s="1"/>
  <c r="C54" i="13"/>
  <c r="C55" i="13" s="1"/>
  <c r="H55" i="13" s="1"/>
  <c r="D54" i="13"/>
  <c r="D55" i="13" s="1"/>
  <c r="D56" i="13" s="1"/>
  <c r="D57" i="13" s="1"/>
  <c r="D58" i="13" s="1"/>
  <c r="C63" i="13"/>
  <c r="H63" i="13" s="1"/>
  <c r="D63" i="13"/>
  <c r="C66" i="13"/>
  <c r="C67" i="13" s="1"/>
  <c r="H67" i="13" s="1"/>
  <c r="D66" i="13"/>
  <c r="D67" i="13" s="1"/>
  <c r="D68" i="13" s="1"/>
  <c r="D69" i="13" s="1"/>
  <c r="C73" i="13"/>
  <c r="H73" i="13" s="1"/>
  <c r="D73" i="13"/>
  <c r="D74" i="13" s="1"/>
  <c r="D75" i="13" s="1"/>
  <c r="D76" i="13" s="1"/>
  <c r="C78" i="13"/>
  <c r="C79" i="13" s="1"/>
  <c r="H79" i="13" s="1"/>
  <c r="D78" i="13"/>
  <c r="D79" i="13" s="1"/>
  <c r="D80" i="13" s="1"/>
  <c r="C82" i="13"/>
  <c r="D82" i="13"/>
  <c r="C84" i="13"/>
  <c r="H84" i="13" s="1"/>
  <c r="D84" i="13"/>
  <c r="D85" i="13" s="1"/>
  <c r="D86" i="13" s="1"/>
  <c r="C88" i="13"/>
  <c r="H88" i="13" s="1"/>
  <c r="D88" i="13"/>
  <c r="D89" i="13" s="1"/>
  <c r="D90" i="13" s="1"/>
  <c r="D91" i="13" s="1"/>
  <c r="D92" i="13" s="1"/>
  <c r="C95" i="13"/>
  <c r="H95" i="13" s="1"/>
  <c r="D95" i="13"/>
  <c r="D96" i="13" s="1"/>
  <c r="C99" i="13"/>
  <c r="H99" i="13" s="1"/>
  <c r="D99" i="13"/>
  <c r="D100" i="13" s="1"/>
  <c r="D101" i="13" s="1"/>
  <c r="C105" i="13"/>
  <c r="D105" i="13"/>
  <c r="D106" i="13" s="1"/>
  <c r="C110" i="13"/>
  <c r="D110" i="13"/>
  <c r="D111" i="13" s="1"/>
  <c r="C115" i="13"/>
  <c r="D115" i="13"/>
  <c r="C119" i="13"/>
  <c r="H119" i="13" s="1"/>
  <c r="D119" i="13"/>
  <c r="D120" i="13" s="1"/>
  <c r="C122" i="13"/>
  <c r="H122" i="13" s="1"/>
  <c r="D122" i="13"/>
  <c r="C124" i="13"/>
  <c r="D124" i="13"/>
  <c r="D125" i="13" s="1"/>
  <c r="D126" i="13" s="1"/>
  <c r="D127" i="13" s="1"/>
  <c r="C129" i="13"/>
  <c r="D129" i="13"/>
  <c r="C133" i="13"/>
  <c r="H133" i="13" s="1"/>
  <c r="D133" i="13"/>
  <c r="D134" i="13" s="1"/>
  <c r="D135" i="13" s="1"/>
  <c r="D136" i="13" s="1"/>
  <c r="C138" i="13"/>
  <c r="H138" i="13" s="1"/>
  <c r="D138" i="13"/>
  <c r="C140" i="13"/>
  <c r="D140" i="13"/>
  <c r="D141" i="13" s="1"/>
  <c r="C143" i="13"/>
  <c r="D143" i="13"/>
  <c r="C149" i="13"/>
  <c r="H149" i="13" s="1"/>
  <c r="D149" i="13"/>
  <c r="D150" i="13" s="1"/>
  <c r="D151" i="13" s="1"/>
  <c r="C154" i="13"/>
  <c r="D154" i="13"/>
  <c r="D155" i="13" s="1"/>
  <c r="D156" i="13" s="1"/>
  <c r="C159" i="13"/>
  <c r="H159" i="13" s="1"/>
  <c r="D159" i="13"/>
  <c r="D160" i="13" s="1"/>
  <c r="D161" i="13" s="1"/>
  <c r="C165" i="13"/>
  <c r="D165" i="13"/>
  <c r="D166" i="13" s="1"/>
  <c r="C171" i="13"/>
  <c r="D171" i="13"/>
  <c r="D172" i="13" s="1"/>
  <c r="C174" i="13"/>
  <c r="D174" i="13"/>
  <c r="D175" i="13" s="1"/>
  <c r="D176" i="13" s="1"/>
  <c r="C181" i="13"/>
  <c r="H181" i="13" s="1"/>
  <c r="D181" i="13"/>
  <c r="D182" i="13" s="1"/>
  <c r="C184" i="13"/>
  <c r="H184" i="13" s="1"/>
  <c r="D184" i="13"/>
  <c r="D185" i="13" s="1"/>
  <c r="C187" i="13"/>
  <c r="H187" i="13" s="1"/>
  <c r="D187" i="13"/>
  <c r="D188" i="13" s="1"/>
  <c r="D189" i="13" s="1"/>
  <c r="C194" i="13"/>
  <c r="D194" i="13"/>
  <c r="D195" i="13" s="1"/>
  <c r="C197" i="13"/>
  <c r="D197" i="13"/>
  <c r="D198" i="13" s="1"/>
  <c r="C200" i="13"/>
  <c r="D200" i="13"/>
  <c r="D201" i="13" s="1"/>
  <c r="D202" i="13" s="1"/>
  <c r="C204" i="13"/>
  <c r="H204" i="13" s="1"/>
  <c r="D204" i="13"/>
  <c r="C208" i="13"/>
  <c r="D208" i="13"/>
  <c r="D209" i="13" s="1"/>
  <c r="C211" i="13"/>
  <c r="D211" i="13"/>
  <c r="D212" i="13" s="1"/>
  <c r="D213" i="13" s="1"/>
  <c r="C215" i="13"/>
  <c r="H215" i="13" s="1"/>
  <c r="D215" i="13"/>
  <c r="D216" i="13" s="1"/>
  <c r="D217" i="13" s="1"/>
  <c r="D218" i="13" s="1"/>
  <c r="D219" i="13" s="1"/>
  <c r="C224" i="13"/>
  <c r="C225" i="13" s="1"/>
  <c r="D224" i="13"/>
  <c r="D225" i="13" s="1"/>
  <c r="D226" i="13" s="1"/>
  <c r="D227" i="13" s="1"/>
  <c r="D228" i="13" s="1"/>
  <c r="D229" i="13" s="1"/>
  <c r="D230" i="13" s="1"/>
  <c r="C234" i="13"/>
  <c r="C235" i="13" s="1"/>
  <c r="D234" i="13"/>
  <c r="D235" i="13" s="1"/>
  <c r="C237" i="13"/>
  <c r="H237" i="13" s="1"/>
  <c r="D237" i="13"/>
  <c r="D238" i="13" s="1"/>
  <c r="D239" i="13" s="1"/>
  <c r="D240" i="13" s="1"/>
  <c r="D241" i="13" s="1"/>
  <c r="D242" i="13" s="1"/>
  <c r="D243" i="13" s="1"/>
  <c r="D244" i="13" s="1"/>
  <c r="D245" i="13" s="1"/>
  <c r="D246" i="13" s="1"/>
  <c r="C248" i="13"/>
  <c r="D248" i="13"/>
  <c r="D249" i="13" s="1"/>
  <c r="D250" i="13" s="1"/>
  <c r="D251" i="13" s="1"/>
  <c r="D252" i="13" s="1"/>
  <c r="D253" i="13" s="1"/>
  <c r="D254" i="13" s="1"/>
  <c r="D255" i="13" s="1"/>
  <c r="D256" i="13" s="1"/>
  <c r="D257" i="13" s="1"/>
  <c r="C260" i="13"/>
  <c r="D260" i="13"/>
  <c r="C264" i="13"/>
  <c r="H264" i="13" s="1"/>
  <c r="D264" i="13"/>
  <c r="D265" i="13" s="1"/>
  <c r="C267" i="13"/>
  <c r="H267" i="13" s="1"/>
  <c r="D267" i="13"/>
  <c r="D268" i="13" s="1"/>
  <c r="D269" i="13" s="1"/>
  <c r="C271" i="13"/>
  <c r="H271" i="13" s="1"/>
  <c r="D271" i="13"/>
  <c r="D272" i="13" s="1"/>
  <c r="D273" i="13" s="1"/>
  <c r="D274" i="13" s="1"/>
  <c r="D275" i="13" s="1"/>
  <c r="D276" i="13" s="1"/>
  <c r="D277" i="13" s="1"/>
  <c r="C280" i="13"/>
  <c r="H280" i="13" s="1"/>
  <c r="D280" i="13"/>
  <c r="D281" i="13" s="1"/>
  <c r="C284" i="13"/>
  <c r="C285" i="13" s="1"/>
  <c r="C286" i="13" s="1"/>
  <c r="D284" i="13"/>
  <c r="D285" i="13" s="1"/>
  <c r="D286" i="13" s="1"/>
  <c r="C288" i="13"/>
  <c r="C289" i="13" s="1"/>
  <c r="C290" i="13" s="1"/>
  <c r="D288" i="13"/>
  <c r="D289" i="13" s="1"/>
  <c r="D290" i="13" s="1"/>
  <c r="C296" i="13"/>
  <c r="C297" i="13" s="1"/>
  <c r="C298" i="13" s="1"/>
  <c r="D296" i="13"/>
  <c r="D297" i="13" s="1"/>
  <c r="D298" i="13" s="1"/>
  <c r="D299" i="13" s="1"/>
  <c r="D300" i="13" s="1"/>
  <c r="C304" i="13"/>
  <c r="C305" i="13" s="1"/>
  <c r="D304" i="13"/>
  <c r="D305" i="13" s="1"/>
  <c r="D306" i="13" s="1"/>
  <c r="D307" i="13" s="1"/>
  <c r="D308" i="13" s="1"/>
  <c r="D309" i="13" s="1"/>
  <c r="D310" i="13" s="1"/>
  <c r="D311" i="13" s="1"/>
  <c r="D312" i="13" s="1"/>
  <c r="D313" i="13" s="1"/>
  <c r="C315" i="13"/>
  <c r="H315" i="13" s="1"/>
  <c r="D315" i="13"/>
  <c r="D316" i="13" s="1"/>
  <c r="C318" i="13"/>
  <c r="D318" i="13"/>
  <c r="D319" i="13" s="1"/>
  <c r="D320" i="13" s="1"/>
  <c r="C323" i="13"/>
  <c r="C324" i="13" s="1"/>
  <c r="D323" i="13"/>
  <c r="D324" i="13" s="1"/>
  <c r="D325" i="13" s="1"/>
  <c r="D326" i="13" s="1"/>
  <c r="D327" i="13" s="1"/>
  <c r="C332" i="13"/>
  <c r="D332" i="13"/>
  <c r="D333" i="13" s="1"/>
  <c r="D334" i="13" s="1"/>
  <c r="D335" i="13" s="1"/>
  <c r="D336" i="13" s="1"/>
  <c r="C338" i="13"/>
  <c r="H338" i="13" s="1"/>
  <c r="D338" i="13"/>
  <c r="C346" i="13"/>
  <c r="D346" i="13"/>
  <c r="D347" i="13" s="1"/>
  <c r="D348" i="13" s="1"/>
  <c r="C351" i="13"/>
  <c r="D351" i="13"/>
  <c r="D352" i="13" s="1"/>
  <c r="D353" i="13" s="1"/>
  <c r="C355" i="13"/>
  <c r="D355" i="13"/>
  <c r="C357" i="13"/>
  <c r="H357" i="13" s="1"/>
  <c r="D357" i="13"/>
  <c r="C359" i="13"/>
  <c r="D359" i="13"/>
  <c r="C361" i="13"/>
  <c r="H361" i="13" s="1"/>
  <c r="D361" i="13"/>
  <c r="D362" i="13" s="1"/>
  <c r="D363" i="13" s="1"/>
  <c r="D364" i="13" s="1"/>
  <c r="D365" i="13" s="1"/>
  <c r="D366" i="13" s="1"/>
  <c r="D367" i="13" s="1"/>
  <c r="D368" i="13" s="1"/>
  <c r="D369" i="13" s="1"/>
  <c r="D370" i="13" s="1"/>
  <c r="D371" i="13" s="1"/>
  <c r="C373" i="13"/>
  <c r="H373" i="13" s="1"/>
  <c r="D373" i="13"/>
  <c r="D374" i="13" s="1"/>
  <c r="C376" i="13"/>
  <c r="H376" i="13" s="1"/>
  <c r="D376" i="13"/>
  <c r="D377" i="13" s="1"/>
  <c r="D378" i="13" s="1"/>
  <c r="C380" i="13"/>
  <c r="D380" i="13"/>
  <c r="D381" i="13" s="1"/>
  <c r="D382" i="13" s="1"/>
  <c r="D383" i="13" s="1"/>
  <c r="D384" i="13" s="1"/>
  <c r="C389" i="13"/>
  <c r="D389" i="13"/>
  <c r="D390" i="13" s="1"/>
  <c r="C396" i="13"/>
  <c r="D396" i="13"/>
  <c r="D397" i="13" s="1"/>
  <c r="D398" i="13" s="1"/>
  <c r="D399" i="13" s="1"/>
  <c r="D400" i="13" s="1"/>
  <c r="D401" i="13" s="1"/>
  <c r="D402" i="13" s="1"/>
  <c r="C404" i="13"/>
  <c r="H404" i="13" s="1"/>
  <c r="D404" i="13"/>
  <c r="C407" i="13"/>
  <c r="D407" i="13"/>
  <c r="D408" i="13" s="1"/>
  <c r="C410" i="13"/>
  <c r="C411" i="13" s="1"/>
  <c r="D410" i="13"/>
  <c r="D411" i="13" s="1"/>
  <c r="D412" i="13" s="1"/>
  <c r="D413" i="13" s="1"/>
  <c r="D414" i="13" s="1"/>
  <c r="C418" i="13"/>
  <c r="H418" i="13" s="1"/>
  <c r="D418" i="13"/>
  <c r="D419" i="13" s="1"/>
  <c r="C422" i="13"/>
  <c r="H422" i="13" s="1"/>
  <c r="D422" i="13"/>
  <c r="D423" i="13" s="1"/>
  <c r="D424" i="13" s="1"/>
  <c r="D425" i="13" s="1"/>
  <c r="C423" i="13" l="1"/>
  <c r="C424" i="13" s="1"/>
  <c r="C100" i="13"/>
  <c r="C101" i="13" s="1"/>
  <c r="C48" i="13"/>
  <c r="H48" i="13" s="1"/>
  <c r="C316" i="13"/>
  <c r="H316" i="13" s="1"/>
  <c r="C185" i="13"/>
  <c r="H185" i="13" s="1"/>
  <c r="C160" i="13"/>
  <c r="C161" i="13" s="1"/>
  <c r="C134" i="13"/>
  <c r="H134" i="13" s="1"/>
  <c r="C44" i="13"/>
  <c r="H44" i="13" s="1"/>
  <c r="C96" i="13"/>
  <c r="H96" i="13" s="1"/>
  <c r="C182" i="13"/>
  <c r="H182" i="13" s="1"/>
  <c r="C419" i="13"/>
  <c r="H419" i="13" s="1"/>
  <c r="C377" i="13"/>
  <c r="G377" i="13" s="1"/>
  <c r="C374" i="13"/>
  <c r="G374" i="13" s="1"/>
  <c r="C362" i="13"/>
  <c r="C363" i="13" s="1"/>
  <c r="H363" i="13" s="1"/>
  <c r="C281" i="13"/>
  <c r="H281" i="13" s="1"/>
  <c r="C272" i="13"/>
  <c r="C273" i="13" s="1"/>
  <c r="G273" i="13" s="1"/>
  <c r="C268" i="13"/>
  <c r="C269" i="13" s="1"/>
  <c r="H269" i="13" s="1"/>
  <c r="C265" i="13"/>
  <c r="H265" i="13" s="1"/>
  <c r="C238" i="13"/>
  <c r="H238" i="13" s="1"/>
  <c r="C216" i="13"/>
  <c r="H216" i="13" s="1"/>
  <c r="C188" i="13"/>
  <c r="H188" i="13" s="1"/>
  <c r="C150" i="13"/>
  <c r="H150" i="13" s="1"/>
  <c r="C120" i="13"/>
  <c r="G120" i="13" s="1"/>
  <c r="C85" i="13"/>
  <c r="H85" i="13" s="1"/>
  <c r="C74" i="13"/>
  <c r="H74" i="13" s="1"/>
  <c r="H305" i="13"/>
  <c r="G305" i="13"/>
  <c r="C306" i="13"/>
  <c r="H290" i="13"/>
  <c r="G290" i="13"/>
  <c r="H411" i="13"/>
  <c r="G411" i="13"/>
  <c r="C412" i="13"/>
  <c r="H324" i="13"/>
  <c r="G324" i="13"/>
  <c r="C325" i="13"/>
  <c r="H298" i="13"/>
  <c r="G298" i="13"/>
  <c r="C299" i="13"/>
  <c r="H225" i="13"/>
  <c r="G225" i="13"/>
  <c r="C226" i="13"/>
  <c r="H235" i="13"/>
  <c r="G235" i="13"/>
  <c r="H286" i="13"/>
  <c r="G286" i="13"/>
  <c r="H396" i="13"/>
  <c r="G396" i="13"/>
  <c r="C397" i="13"/>
  <c r="H318" i="13"/>
  <c r="G318" i="13"/>
  <c r="H359" i="13"/>
  <c r="G359" i="13"/>
  <c r="H355" i="13"/>
  <c r="G355" i="13"/>
  <c r="H296" i="13"/>
  <c r="G296" i="13"/>
  <c r="H288" i="13"/>
  <c r="G288" i="13"/>
  <c r="H260" i="13"/>
  <c r="G260" i="13"/>
  <c r="H197" i="13"/>
  <c r="G197" i="13"/>
  <c r="C198" i="13"/>
  <c r="H174" i="13"/>
  <c r="G174" i="13"/>
  <c r="C175" i="13"/>
  <c r="H115" i="13"/>
  <c r="G115" i="13"/>
  <c r="H407" i="13"/>
  <c r="G407" i="13"/>
  <c r="C408" i="13"/>
  <c r="H389" i="13"/>
  <c r="G389" i="13"/>
  <c r="C390" i="13"/>
  <c r="H332" i="13"/>
  <c r="G332" i="13"/>
  <c r="C333" i="13"/>
  <c r="C319" i="13"/>
  <c r="H200" i="13"/>
  <c r="C201" i="13"/>
  <c r="G200" i="13"/>
  <c r="H154" i="13"/>
  <c r="C155" i="13"/>
  <c r="G154" i="13"/>
  <c r="H140" i="13"/>
  <c r="G140" i="13"/>
  <c r="C141" i="13"/>
  <c r="H129" i="13"/>
  <c r="G129" i="13"/>
  <c r="H124" i="13"/>
  <c r="G124" i="13"/>
  <c r="C125" i="13"/>
  <c r="H224" i="13"/>
  <c r="G224" i="13"/>
  <c r="H165" i="13"/>
  <c r="G165" i="13"/>
  <c r="C166" i="13"/>
  <c r="H143" i="13"/>
  <c r="G143" i="13"/>
  <c r="H105" i="13"/>
  <c r="G105" i="13"/>
  <c r="C106" i="13"/>
  <c r="H346" i="13"/>
  <c r="G346" i="13"/>
  <c r="C347" i="13"/>
  <c r="H248" i="13"/>
  <c r="G248" i="13"/>
  <c r="H410" i="13"/>
  <c r="G410" i="13"/>
  <c r="H380" i="13"/>
  <c r="G380" i="13"/>
  <c r="C381" i="13"/>
  <c r="H323" i="13"/>
  <c r="G323" i="13"/>
  <c r="H234" i="13"/>
  <c r="G234" i="13"/>
  <c r="H208" i="13"/>
  <c r="G208" i="13"/>
  <c r="C209" i="13"/>
  <c r="H194" i="13"/>
  <c r="C195" i="13"/>
  <c r="G194" i="13"/>
  <c r="H171" i="13"/>
  <c r="G171" i="13"/>
  <c r="C172" i="13"/>
  <c r="H110" i="13"/>
  <c r="G110" i="13"/>
  <c r="C111" i="13"/>
  <c r="H297" i="13"/>
  <c r="G297" i="13"/>
  <c r="H289" i="13"/>
  <c r="G289" i="13"/>
  <c r="H285" i="13"/>
  <c r="G285" i="13"/>
  <c r="H351" i="13"/>
  <c r="G351" i="13"/>
  <c r="C352" i="13"/>
  <c r="H304" i="13"/>
  <c r="G304" i="13"/>
  <c r="H284" i="13"/>
  <c r="G284" i="13"/>
  <c r="C249" i="13"/>
  <c r="H211" i="13"/>
  <c r="G211" i="13"/>
  <c r="C212" i="13"/>
  <c r="C89" i="13"/>
  <c r="H78" i="13"/>
  <c r="G78" i="13"/>
  <c r="G404" i="13"/>
  <c r="G376" i="13"/>
  <c r="G280" i="13"/>
  <c r="G264" i="13"/>
  <c r="G204" i="13"/>
  <c r="G184" i="13"/>
  <c r="G88" i="13"/>
  <c r="G63" i="13"/>
  <c r="G35" i="13"/>
  <c r="H82" i="13"/>
  <c r="G82" i="13"/>
  <c r="H26" i="13"/>
  <c r="G26" i="13"/>
  <c r="H21" i="13"/>
  <c r="G21" i="13"/>
  <c r="H14" i="13"/>
  <c r="G14" i="13"/>
  <c r="H9" i="13"/>
  <c r="G9" i="13"/>
  <c r="G315" i="13"/>
  <c r="G271" i="13"/>
  <c r="G267" i="13"/>
  <c r="G215" i="13"/>
  <c r="G187" i="13"/>
  <c r="G159" i="13"/>
  <c r="G119" i="13"/>
  <c r="G99" i="13"/>
  <c r="G95" i="13"/>
  <c r="G67" i="13"/>
  <c r="G47" i="13"/>
  <c r="G43" i="13"/>
  <c r="G422" i="13"/>
  <c r="G418" i="13"/>
  <c r="G338" i="13"/>
  <c r="G138" i="13"/>
  <c r="G122" i="13"/>
  <c r="C80" i="13"/>
  <c r="C68" i="13"/>
  <c r="H66" i="13"/>
  <c r="G66" i="13"/>
  <c r="C56" i="13"/>
  <c r="H54" i="13"/>
  <c r="G54" i="13"/>
  <c r="C36" i="13"/>
  <c r="H34" i="13"/>
  <c r="G34" i="13"/>
  <c r="H30" i="13"/>
  <c r="G30" i="13"/>
  <c r="C22" i="13"/>
  <c r="H18" i="13"/>
  <c r="G18" i="13"/>
  <c r="C15" i="13"/>
  <c r="G12" i="13"/>
  <c r="H12" i="13"/>
  <c r="G373" i="13"/>
  <c r="G361" i="13"/>
  <c r="G357" i="13"/>
  <c r="G237" i="13"/>
  <c r="G181" i="13"/>
  <c r="G149" i="13"/>
  <c r="G133" i="13"/>
  <c r="G84" i="13"/>
  <c r="G79" i="13"/>
  <c r="G73" i="13"/>
  <c r="G55" i="13"/>
  <c r="G31" i="13"/>
  <c r="G265" i="13" l="1"/>
  <c r="H160" i="13"/>
  <c r="C135" i="13"/>
  <c r="G135" i="13" s="1"/>
  <c r="G48" i="13"/>
  <c r="G134" i="13"/>
  <c r="G423" i="13"/>
  <c r="C49" i="13"/>
  <c r="H49" i="13" s="1"/>
  <c r="G44" i="13"/>
  <c r="G96" i="13"/>
  <c r="H423" i="13"/>
  <c r="G160" i="13"/>
  <c r="G185" i="13"/>
  <c r="H100" i="13"/>
  <c r="G216" i="13"/>
  <c r="G268" i="13"/>
  <c r="G269" i="13"/>
  <c r="H268" i="13"/>
  <c r="G100" i="13"/>
  <c r="H120" i="13"/>
  <c r="G150" i="13"/>
  <c r="C151" i="13"/>
  <c r="H151" i="13" s="1"/>
  <c r="G272" i="13"/>
  <c r="H272" i="13"/>
  <c r="C274" i="13"/>
  <c r="H274" i="13" s="1"/>
  <c r="H273" i="13"/>
  <c r="G316" i="13"/>
  <c r="G419" i="13"/>
  <c r="G182" i="13"/>
  <c r="H377" i="13"/>
  <c r="G362" i="13"/>
  <c r="C217" i="13"/>
  <c r="G217" i="13" s="1"/>
  <c r="C86" i="13"/>
  <c r="H86" i="13" s="1"/>
  <c r="C75" i="13"/>
  <c r="H75" i="13" s="1"/>
  <c r="G85" i="13"/>
  <c r="G74" i="13"/>
  <c r="H362" i="13"/>
  <c r="C364" i="13"/>
  <c r="C365" i="13" s="1"/>
  <c r="H374" i="13"/>
  <c r="G363" i="13"/>
  <c r="C378" i="13"/>
  <c r="H378" i="13" s="1"/>
  <c r="G188" i="13"/>
  <c r="C189" i="13"/>
  <c r="H189" i="13" s="1"/>
  <c r="C239" i="13"/>
  <c r="G239" i="13" s="1"/>
  <c r="G281" i="13"/>
  <c r="G238" i="13"/>
  <c r="H80" i="13"/>
  <c r="G80" i="13"/>
  <c r="H352" i="13"/>
  <c r="G352" i="13"/>
  <c r="C353" i="13"/>
  <c r="H101" i="13"/>
  <c r="G101" i="13"/>
  <c r="H347" i="13"/>
  <c r="G347" i="13"/>
  <c r="C348" i="13"/>
  <c r="H106" i="13"/>
  <c r="G106" i="13"/>
  <c r="H166" i="13"/>
  <c r="G166" i="13"/>
  <c r="H408" i="13"/>
  <c r="G408" i="13"/>
  <c r="H397" i="13"/>
  <c r="G397" i="13"/>
  <c r="C398" i="13"/>
  <c r="H412" i="13"/>
  <c r="G412" i="13"/>
  <c r="C413" i="13"/>
  <c r="H22" i="13"/>
  <c r="G22" i="13"/>
  <c r="C23" i="13"/>
  <c r="H68" i="13"/>
  <c r="C69" i="13"/>
  <c r="G68" i="13"/>
  <c r="H89" i="13"/>
  <c r="G89" i="13"/>
  <c r="C90" i="13"/>
  <c r="H249" i="13"/>
  <c r="G249" i="13"/>
  <c r="C250" i="13"/>
  <c r="H172" i="13"/>
  <c r="G172" i="13"/>
  <c r="H195" i="13"/>
  <c r="G195" i="13"/>
  <c r="H201" i="13"/>
  <c r="G201" i="13"/>
  <c r="C202" i="13"/>
  <c r="H319" i="13"/>
  <c r="G319" i="13"/>
  <c r="C320" i="13"/>
  <c r="H390" i="13"/>
  <c r="G390" i="13"/>
  <c r="H198" i="13"/>
  <c r="G198" i="13"/>
  <c r="H325" i="13"/>
  <c r="G325" i="13"/>
  <c r="C326" i="13"/>
  <c r="H306" i="13"/>
  <c r="G306" i="13"/>
  <c r="C307" i="13"/>
  <c r="H15" i="13"/>
  <c r="G15" i="13"/>
  <c r="C16" i="13"/>
  <c r="H36" i="13"/>
  <c r="G36" i="13"/>
  <c r="C37" i="13"/>
  <c r="H56" i="13"/>
  <c r="G56" i="13"/>
  <c r="C57" i="13"/>
  <c r="H212" i="13"/>
  <c r="G212" i="13"/>
  <c r="C213" i="13"/>
  <c r="H161" i="13"/>
  <c r="G161" i="13"/>
  <c r="H381" i="13"/>
  <c r="G381" i="13"/>
  <c r="C382" i="13"/>
  <c r="H125" i="13"/>
  <c r="G125" i="13"/>
  <c r="C126" i="13"/>
  <c r="H141" i="13"/>
  <c r="G141" i="13"/>
  <c r="H155" i="13"/>
  <c r="G155" i="13"/>
  <c r="C156" i="13"/>
  <c r="H333" i="13"/>
  <c r="G333" i="13"/>
  <c r="C334" i="13"/>
  <c r="H299" i="13"/>
  <c r="G299" i="13"/>
  <c r="C300" i="13"/>
  <c r="H111" i="13"/>
  <c r="G111" i="13"/>
  <c r="H209" i="13"/>
  <c r="G209" i="13"/>
  <c r="H424" i="13"/>
  <c r="G424" i="13"/>
  <c r="C425" i="13"/>
  <c r="H175" i="13"/>
  <c r="G175" i="13"/>
  <c r="C176" i="13"/>
  <c r="H226" i="13"/>
  <c r="G226" i="13"/>
  <c r="C227" i="13"/>
  <c r="H364" i="13" l="1"/>
  <c r="C136" i="13"/>
  <c r="H136" i="13" s="1"/>
  <c r="H135" i="13"/>
  <c r="G364" i="13"/>
  <c r="H217" i="13"/>
  <c r="C50" i="13"/>
  <c r="H50" i="13" s="1"/>
  <c r="G49" i="13"/>
  <c r="G75" i="13"/>
  <c r="C76" i="13"/>
  <c r="G76" i="13" s="1"/>
  <c r="G151" i="13"/>
  <c r="H239" i="13"/>
  <c r="C218" i="13"/>
  <c r="G218" i="13" s="1"/>
  <c r="C275" i="13"/>
  <c r="H275" i="13" s="1"/>
  <c r="G86" i="13"/>
  <c r="G189" i="13"/>
  <c r="G274" i="13"/>
  <c r="G378" i="13"/>
  <c r="C240" i="13"/>
  <c r="H240" i="13" s="1"/>
  <c r="H57" i="13"/>
  <c r="C58" i="13"/>
  <c r="G57" i="13"/>
  <c r="G425" i="13"/>
  <c r="H425" i="13"/>
  <c r="H307" i="13"/>
  <c r="G307" i="13"/>
  <c r="C308" i="13"/>
  <c r="H300" i="13"/>
  <c r="G300" i="13"/>
  <c r="H37" i="13"/>
  <c r="C38" i="13"/>
  <c r="G37" i="13"/>
  <c r="H156" i="13"/>
  <c r="G156" i="13"/>
  <c r="H326" i="13"/>
  <c r="G326" i="13"/>
  <c r="C327" i="13"/>
  <c r="H365" i="13"/>
  <c r="G365" i="13"/>
  <c r="C366" i="13"/>
  <c r="H334" i="13"/>
  <c r="G334" i="13"/>
  <c r="C335" i="13"/>
  <c r="H126" i="13"/>
  <c r="G126" i="13"/>
  <c r="C127" i="13"/>
  <c r="H382" i="13"/>
  <c r="G382" i="13"/>
  <c r="C383" i="13"/>
  <c r="H227" i="13"/>
  <c r="G227" i="13"/>
  <c r="C228" i="13"/>
  <c r="H176" i="13"/>
  <c r="G176" i="13"/>
  <c r="H213" i="13"/>
  <c r="G213" i="13"/>
  <c r="G16" i="13"/>
  <c r="H16" i="13"/>
  <c r="H202" i="13"/>
  <c r="G202" i="13"/>
  <c r="H90" i="13"/>
  <c r="G90" i="13"/>
  <c r="C91" i="13"/>
  <c r="H69" i="13"/>
  <c r="G69" i="13"/>
  <c r="H398" i="13"/>
  <c r="G398" i="13"/>
  <c r="C399" i="13"/>
  <c r="H348" i="13"/>
  <c r="G348" i="13"/>
  <c r="H320" i="13"/>
  <c r="G320" i="13"/>
  <c r="H250" i="13"/>
  <c r="G250" i="13"/>
  <c r="C251" i="13"/>
  <c r="H413" i="13"/>
  <c r="G413" i="13"/>
  <c r="C414" i="13"/>
  <c r="H353" i="13"/>
  <c r="G353" i="13"/>
  <c r="H23" i="13"/>
  <c r="C24" i="13"/>
  <c r="G23" i="13"/>
  <c r="G136" i="13" l="1"/>
  <c r="G50" i="13"/>
  <c r="C219" i="13"/>
  <c r="G219" i="13" s="1"/>
  <c r="C51" i="13"/>
  <c r="H51" i="13" s="1"/>
  <c r="H218" i="13"/>
  <c r="H76" i="13"/>
  <c r="C276" i="13"/>
  <c r="G276" i="13" s="1"/>
  <c r="G275" i="13"/>
  <c r="C241" i="13"/>
  <c r="H241" i="13" s="1"/>
  <c r="G240" i="13"/>
  <c r="H399" i="13"/>
  <c r="G399" i="13"/>
  <c r="C400" i="13"/>
  <c r="H335" i="13"/>
  <c r="G335" i="13"/>
  <c r="C336" i="13"/>
  <c r="H38" i="13"/>
  <c r="G38" i="13"/>
  <c r="C39" i="13"/>
  <c r="H308" i="13"/>
  <c r="G308" i="13"/>
  <c r="C309" i="13"/>
  <c r="H58" i="13"/>
  <c r="G58" i="13"/>
  <c r="H24" i="13"/>
  <c r="G24" i="13"/>
  <c r="H91" i="13"/>
  <c r="G91" i="13"/>
  <c r="C92" i="13"/>
  <c r="H127" i="13"/>
  <c r="G127" i="13"/>
  <c r="H251" i="13"/>
  <c r="G251" i="13"/>
  <c r="C252" i="13"/>
  <c r="H383" i="13"/>
  <c r="G383" i="13"/>
  <c r="C384" i="13"/>
  <c r="H327" i="13"/>
  <c r="G327" i="13"/>
  <c r="H414" i="13"/>
  <c r="G414" i="13"/>
  <c r="H228" i="13"/>
  <c r="G228" i="13"/>
  <c r="C229" i="13"/>
  <c r="H366" i="13"/>
  <c r="G366" i="13"/>
  <c r="C367" i="13"/>
  <c r="H219" i="13" l="1"/>
  <c r="C52" i="13"/>
  <c r="H52" i="13" s="1"/>
  <c r="G51" i="13"/>
  <c r="C277" i="13"/>
  <c r="H277" i="13" s="1"/>
  <c r="H276" i="13"/>
  <c r="C242" i="13"/>
  <c r="G242" i="13" s="1"/>
  <c r="G241" i="13"/>
  <c r="H384" i="13"/>
  <c r="G384" i="13"/>
  <c r="H39" i="13"/>
  <c r="C40" i="13"/>
  <c r="G39" i="13"/>
  <c r="H367" i="13"/>
  <c r="G367" i="13"/>
  <c r="C368" i="13"/>
  <c r="H229" i="13"/>
  <c r="G229" i="13"/>
  <c r="C230" i="13"/>
  <c r="H309" i="13"/>
  <c r="G309" i="13"/>
  <c r="C310" i="13"/>
  <c r="H252" i="13"/>
  <c r="G252" i="13"/>
  <c r="C253" i="13"/>
  <c r="H92" i="13"/>
  <c r="G92" i="13"/>
  <c r="H400" i="13"/>
  <c r="G400" i="13"/>
  <c r="C401" i="13"/>
  <c r="H336" i="13"/>
  <c r="G336" i="13"/>
  <c r="G52" i="13" l="1"/>
  <c r="G277" i="13"/>
  <c r="H242" i="13"/>
  <c r="C243" i="13"/>
  <c r="H243" i="13" s="1"/>
  <c r="H368" i="13"/>
  <c r="G368" i="13"/>
  <c r="C369" i="13"/>
  <c r="H40" i="13"/>
  <c r="C41" i="13"/>
  <c r="G40" i="13"/>
  <c r="H253" i="13"/>
  <c r="G253" i="13"/>
  <c r="C254" i="13"/>
  <c r="H310" i="13"/>
  <c r="G310" i="13"/>
  <c r="C311" i="13"/>
  <c r="H401" i="13"/>
  <c r="G401" i="13"/>
  <c r="C402" i="13"/>
  <c r="H230" i="13"/>
  <c r="G230" i="13"/>
  <c r="C244" i="13" l="1"/>
  <c r="C245" i="13" s="1"/>
  <c r="G243" i="13"/>
  <c r="H254" i="13"/>
  <c r="G254" i="13"/>
  <c r="C255" i="13"/>
  <c r="H41" i="13"/>
  <c r="G41" i="13"/>
  <c r="H311" i="13"/>
  <c r="G311" i="13"/>
  <c r="C312" i="13"/>
  <c r="H402" i="13"/>
  <c r="G402" i="13"/>
  <c r="H369" i="13"/>
  <c r="G369" i="13"/>
  <c r="C370" i="13"/>
  <c r="G244" i="13" l="1"/>
  <c r="H244" i="13"/>
  <c r="H312" i="13"/>
  <c r="G312" i="13"/>
  <c r="C313" i="13"/>
  <c r="H370" i="13"/>
  <c r="G370" i="13"/>
  <c r="C371" i="13"/>
  <c r="H245" i="13"/>
  <c r="G245" i="13"/>
  <c r="C246" i="13"/>
  <c r="H255" i="13"/>
  <c r="G255" i="13"/>
  <c r="C256" i="13"/>
  <c r="H256" i="13" l="1"/>
  <c r="G256" i="13"/>
  <c r="C257" i="13"/>
  <c r="H313" i="13"/>
  <c r="G313" i="13"/>
  <c r="H371" i="13"/>
  <c r="G371" i="13"/>
  <c r="H246" i="13"/>
  <c r="G246" i="13"/>
  <c r="H257" i="13" l="1"/>
  <c r="G257"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00000000-0006-0000-0000-000001000000}">
      <text>
        <r>
          <rPr>
            <b/>
            <sz val="9"/>
            <color rgb="FF000000"/>
            <rFont val="Tahoma"/>
            <family val="2"/>
            <charset val="1"/>
          </rPr>
          <t xml:space="preserve">Fecha levantamiento de informacion 
</t>
        </r>
      </text>
    </comment>
    <comment ref="B3" authorId="0" shapeId="0" xr:uid="{00000000-0006-0000-0000-000002000000}">
      <text>
        <r>
          <rPr>
            <b/>
            <sz val="9"/>
            <color rgb="FF000000"/>
            <rFont val="Tahoma"/>
            <family val="2"/>
            <charset val="1"/>
          </rPr>
          <t xml:space="preserve">Maria Elcy MH. Hernandez Gaitan:
</t>
        </r>
        <r>
          <rPr>
            <sz val="9"/>
            <color rgb="FF000000"/>
            <rFont val="Tahoma"/>
            <family val="2"/>
            <charset val="1"/>
          </rPr>
          <t>Número consecutivo único que identifica al activo en el inventario dentro de la Subred.</t>
        </r>
      </text>
    </comment>
    <comment ref="C3" authorId="0" shapeId="0" xr:uid="{00000000-0006-0000-0000-000003000000}">
      <text>
        <r>
          <rPr>
            <b/>
            <sz val="9"/>
            <color rgb="FF000000"/>
            <rFont val="Tahoma"/>
            <family val="2"/>
            <charset val="1"/>
          </rPr>
          <t>Nombre del Proceso al que pertenece el activo</t>
        </r>
      </text>
    </comment>
    <comment ref="D3" authorId="0" shapeId="0" xr:uid="{00000000-0006-0000-0000-000004000000}">
      <text>
        <r>
          <rPr>
            <b/>
            <sz val="9"/>
            <color rgb="FF000000"/>
            <rFont val="Tahoma"/>
            <family val="2"/>
            <charset val="1"/>
          </rPr>
          <t xml:space="preserve">Nombre de identificacion del activo dentro del proceso al que pertenece
</t>
        </r>
      </text>
    </comment>
    <comment ref="E3" authorId="0" shapeId="0" xr:uid="{00000000-0006-0000-0000-000005000000}">
      <text>
        <r>
          <rPr>
            <b/>
            <sz val="9"/>
            <color rgb="FF000000"/>
            <rFont val="Tahoma"/>
            <family val="2"/>
            <charset val="1"/>
          </rPr>
          <t xml:space="preserve">Descripción del activo de manera clara y que sea identificable por los miembros del proceso
</t>
        </r>
      </text>
    </comment>
    <comment ref="F3" authorId="0" shapeId="0" xr:uid="{00000000-0006-0000-0000-000006000000}">
      <text>
        <r>
          <rPr>
            <b/>
            <sz val="9"/>
            <color rgb="FF000000"/>
            <rFont val="Tahoma"/>
            <family val="2"/>
            <charset val="1"/>
          </rPr>
          <t xml:space="preserve">Maria Elcy MH. Hernandez Gaitan:
</t>
        </r>
        <r>
          <rPr>
            <sz val="9"/>
            <color rgb="FF000000"/>
            <rFont val="Tahoma"/>
            <family val="2"/>
            <charset val="1"/>
          </rPr>
          <t>Define el tipo al cual pertenece el activo. Para este campo se utilizan los siguientes valores:</t>
        </r>
      </text>
    </comment>
    <comment ref="L3" authorId="0" shapeId="0" xr:uid="{00000000-0006-0000-0000-000007000000}">
      <text>
        <r>
          <rPr>
            <b/>
            <sz val="9"/>
            <color rgb="FF000000"/>
            <rFont val="Tahoma"/>
            <family val="2"/>
            <charset val="1"/>
          </rPr>
          <t xml:space="preserve">Maria Elcy MH. Hernandez Gaitan:
</t>
        </r>
        <r>
          <rPr>
            <sz val="9"/>
            <color rgb="FF000000"/>
            <rFont val="Tahoma"/>
            <family val="2"/>
            <charset val="1"/>
          </rPr>
          <t>Se debe describir la ubicación tanto física como electrónica del activo de información.</t>
        </r>
      </text>
    </comment>
    <comment ref="M3" authorId="0" shapeId="0" xr:uid="{00000000-0006-0000-0000-000008000000}">
      <text>
        <r>
          <rPr>
            <b/>
            <sz val="9"/>
            <color rgb="FF000000"/>
            <rFont val="Tahoma"/>
            <family val="2"/>
            <charset val="1"/>
          </rPr>
          <t>Clasificacion: 
Alta (A)
Media (M)
Baja (B)</t>
        </r>
      </text>
    </comment>
    <comment ref="P3" authorId="0" shapeId="0" xr:uid="{00000000-0006-0000-0000-000009000000}">
      <text>
        <r>
          <rPr>
            <b/>
            <sz val="9"/>
            <color rgb="FF000000"/>
            <rFont val="Tahoma"/>
            <family val="2"/>
            <charset val="1"/>
          </rPr>
          <t xml:space="preserve">Maria Elcy MH. Hernandez Gaitan:
</t>
        </r>
        <r>
          <rPr>
            <sz val="9"/>
            <color rgb="FF000000"/>
            <rFont val="Tahoma"/>
            <family val="2"/>
            <charset val="1"/>
          </rPr>
          <t>Dependiendo la valoración del activo, describe el impacto que causaría la pérdida de la propiedad (Confidencialidad, Integridad y Disponibilidad), o el argumento del porque se asignó dicha valoración.</t>
        </r>
      </text>
    </comment>
    <comment ref="Q3" authorId="0" shapeId="0" xr:uid="{00000000-0006-0000-0000-00000A000000}">
      <text>
        <r>
          <rPr>
            <b/>
            <sz val="9"/>
            <color rgb="FF000000"/>
            <rFont val="Tahoma"/>
            <family val="2"/>
            <charset val="1"/>
          </rPr>
          <t xml:space="preserve">Maria Elcy MH. Hernandez Gaitan:
</t>
        </r>
        <r>
          <rPr>
            <sz val="9"/>
            <color rgb="FF000000"/>
            <rFont val="Tahoma"/>
            <family val="2"/>
            <charset val="1"/>
          </rPr>
          <t>Se calcula según los datos de la clasificación</t>
        </r>
      </text>
    </comment>
    <comment ref="F4" authorId="0" shapeId="0" xr:uid="{00000000-0006-0000-0000-00000B000000}">
      <text>
        <r>
          <rPr>
            <b/>
            <sz val="9"/>
            <color rgb="FF000000"/>
            <rFont val="Tahoma"/>
            <family val="2"/>
            <charset val="1"/>
          </rPr>
          <t xml:space="preserve">Dato-Informacion
</t>
        </r>
      </text>
    </comment>
    <comment ref="G4" authorId="0" shapeId="0" xr:uid="{00000000-0006-0000-0000-00000C000000}">
      <text>
        <r>
          <rPr>
            <b/>
            <sz val="9"/>
            <color rgb="FF000000"/>
            <rFont val="Tahoma"/>
            <family val="2"/>
            <charset val="1"/>
          </rPr>
          <t xml:space="preserve">Software de aplicación, del sistema, interfaces, herramientas de desarrollo
</t>
        </r>
        <r>
          <rPr>
            <sz val="9"/>
            <color rgb="FF000000"/>
            <rFont val="Tahoma"/>
            <family val="2"/>
            <charset val="1"/>
          </rPr>
          <t xml:space="preserve">
</t>
        </r>
      </text>
    </comment>
    <comment ref="H4" authorId="0" shapeId="0" xr:uid="{00000000-0006-0000-0000-00000D000000}">
      <text>
        <r>
          <rPr>
            <b/>
            <sz val="9"/>
            <color rgb="FF000000"/>
            <rFont val="Tahoma"/>
            <family val="2"/>
            <charset val="1"/>
          </rPr>
          <t>Recurso Humano</t>
        </r>
      </text>
    </comment>
    <comment ref="I4" authorId="0" shapeId="0" xr:uid="{00000000-0006-0000-0000-00000E000000}">
      <text>
        <r>
          <rPr>
            <sz val="9"/>
            <color rgb="FF000000"/>
            <rFont val="Tahoma"/>
            <family val="2"/>
            <charset val="1"/>
          </rPr>
          <t xml:space="preserve">Servicio
</t>
        </r>
      </text>
    </comment>
    <comment ref="J4" authorId="0" shapeId="0" xr:uid="{00000000-0006-0000-0000-00000F000000}">
      <text>
        <r>
          <rPr>
            <b/>
            <sz val="9"/>
            <color rgb="FF000000"/>
            <rFont val="Tahoma"/>
            <family val="2"/>
            <charset val="1"/>
          </rPr>
          <t xml:space="preserve">Hardware
</t>
        </r>
      </text>
    </comment>
    <comment ref="K4" authorId="0" shapeId="0" xr:uid="{00000000-0006-0000-0000-000010000000}">
      <text>
        <r>
          <rPr>
            <b/>
            <sz val="9"/>
            <color rgb="FF000000"/>
            <rFont val="Tahoma"/>
            <family val="2"/>
            <charset val="1"/>
          </rPr>
          <t>Otros, que no corresponde a ningún otro</t>
        </r>
      </text>
    </comment>
    <comment ref="M4" authorId="0" shapeId="0" xr:uid="{00000000-0006-0000-0000-000011000000}">
      <text>
        <r>
          <rPr>
            <b/>
            <sz val="9"/>
            <color rgb="FF000000"/>
            <rFont val="Tahoma"/>
            <family val="2"/>
            <charset val="1"/>
          </rPr>
          <t xml:space="preserve">Confidencialidad
</t>
        </r>
      </text>
    </comment>
    <comment ref="N4" authorId="0" shapeId="0" xr:uid="{00000000-0006-0000-0000-000012000000}">
      <text>
        <r>
          <rPr>
            <b/>
            <sz val="9"/>
            <color rgb="FF000000"/>
            <rFont val="Tahoma"/>
            <family val="2"/>
            <charset val="1"/>
          </rPr>
          <t xml:space="preserve">Integridad
</t>
        </r>
      </text>
    </comment>
    <comment ref="O4" authorId="0" shapeId="0" xr:uid="{00000000-0006-0000-0000-000013000000}">
      <text>
        <r>
          <rPr>
            <b/>
            <sz val="9"/>
            <color rgb="FF000000"/>
            <rFont val="Tahoma"/>
            <family val="2"/>
            <charset val="1"/>
          </rPr>
          <t>Disponibilidad</t>
        </r>
      </text>
    </comment>
    <comment ref="R4" authorId="0" shapeId="0" xr:uid="{00000000-0006-0000-0000-000014000000}">
      <text>
        <r>
          <rPr>
            <sz val="9"/>
            <color rgb="FF000000"/>
            <rFont val="Tahoma"/>
            <family val="2"/>
            <charset val="1"/>
          </rPr>
          <t xml:space="preserve">Cargo, proceso o grupo de trabajo que tiene la responsabilidad de garantizar  que la informacion o los activos  asociados con el proceso se clasifican adecuadamente
</t>
        </r>
      </text>
    </comment>
    <comment ref="S4" authorId="0" shapeId="0" xr:uid="{00000000-0006-0000-0000-000015000000}">
      <text>
        <r>
          <rPr>
            <b/>
            <sz val="9"/>
            <color rgb="FF000000"/>
            <rFont val="Tahoma"/>
            <family val="2"/>
            <charset val="1"/>
          </rPr>
          <t>Maria Elcy MH. Hernandez Gaitan: Corresponde a</t>
        </r>
        <r>
          <rPr>
            <sz val="9"/>
            <color rgb="FF000000"/>
            <rFont val="Tahoma"/>
            <family val="2"/>
            <charset val="1"/>
          </rPr>
          <t xml:space="preserve"> un cargo, proceso, o grupo de trabajo encargado de hacer efectivos las restricciones y clasificaciones de acceso definidos por el propietario. (Para sistemas de información o información consignada o respaldada, generalmente es TI o para información física, los custodios pueden ser los funcionarios o el proceso de archivo o correspondencia, el custodio generalmente se define donde reposa el activo original).</t>
        </r>
      </text>
    </comment>
    <comment ref="T4" authorId="0" shapeId="0" xr:uid="{00000000-0006-0000-0000-000016000000}">
      <text>
        <r>
          <rPr>
            <sz val="9"/>
            <color rgb="FF000000"/>
            <rFont val="Tahoma"/>
            <family val="2"/>
            <charset val="1"/>
          </rPr>
          <t>Quienes generan, obtienen, transforman, conservan, eliminan o usan la información en papel o medio digital, fisicamente o a traves de redes de datos y sistemas de informacion</t>
        </r>
      </text>
    </comment>
    <comment ref="U4" authorId="0" shapeId="0" xr:uid="{00000000-0006-0000-0000-000017000000}">
      <text>
        <r>
          <rPr>
            <sz val="9"/>
            <color rgb="FF000000"/>
            <rFont val="Tahoma"/>
            <family val="2"/>
            <charset val="1"/>
          </rPr>
          <t xml:space="preserve">Fecha ingreso de activo en el inventario 
</t>
        </r>
      </text>
    </comment>
    <comment ref="V4" authorId="0" shapeId="0" xr:uid="{00000000-0006-0000-0000-000018000000}">
      <text>
        <r>
          <rPr>
            <sz val="9"/>
            <color rgb="FF000000"/>
            <rFont val="Tahoma"/>
            <family val="2"/>
            <charset val="1"/>
          </rPr>
          <t>Fecha exclusión del activo de informacion en inventario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Maria Elcy MH. Hernandez Gaitan</author>
    <author>Sandra del Pilar SA. Arteaga Vela</author>
    <author>Wilson Gonzalez</author>
    <author>Laura Yadira Abril Frade</author>
    <author>Erika Quintero</author>
    <author>German Andres Meza Gallardo</author>
    <author>Dcomplementariof</author>
  </authors>
  <commentList>
    <comment ref="A8" authorId="0" shapeId="0" xr:uid="{00000000-0006-0000-0100-000001000000}">
      <text>
        <r>
          <rPr>
            <sz val="9"/>
            <color indexed="81"/>
            <rFont val="Tahoma"/>
            <family val="2"/>
          </rPr>
          <t>Número consecutivo único que identifica al activo en el inventario dentro de la Subred.</t>
        </r>
      </text>
    </comment>
    <comment ref="B8" authorId="1" shapeId="0" xr:uid="{00000000-0006-0000-0100-000002000000}">
      <text>
        <r>
          <rPr>
            <sz val="9"/>
            <color indexed="81"/>
            <rFont val="Tahoma"/>
            <family val="2"/>
          </rPr>
          <t>Nombre del Proceso al que pertenece el activo</t>
        </r>
      </text>
    </comment>
    <comment ref="C8" authorId="0" shapeId="0" xr:uid="{00000000-0006-0000-0100-000003000000}">
      <text>
        <r>
          <rPr>
            <sz val="9"/>
            <color indexed="81"/>
            <rFont val="Tahoma"/>
            <family val="2"/>
          </rPr>
          <t>Nombre del Subproceso</t>
        </r>
        <r>
          <rPr>
            <sz val="9"/>
            <color indexed="81"/>
            <rFont val="Tahoma"/>
            <family val="2"/>
          </rPr>
          <t xml:space="preserve">
</t>
        </r>
      </text>
    </comment>
    <comment ref="D8" authorId="0" shapeId="0" xr:uid="{00000000-0006-0000-0100-000004000000}">
      <text>
        <r>
          <rPr>
            <sz val="9"/>
            <color indexed="81"/>
            <rFont val="Tahoma"/>
            <family val="2"/>
          </rPr>
          <t>Define el tipo al cual pertenece el activo. Para este campo se utilizan los siguientes tipos:
IN- INFORMACION
SW- SOFTWARE
RH - RECURSO HUMANO
HW- HARDWARE
PR- PROCESOS
O- OTROS
RECURSO HUMANO
RED
SERVICIOS
Para mas información ver pestaña "Instructivo"</t>
        </r>
      </text>
    </comment>
    <comment ref="E8" authorId="0" shapeId="0" xr:uid="{00000000-0006-0000-0100-000005000000}">
      <text>
        <r>
          <rPr>
            <b/>
            <sz val="9"/>
            <color indexed="81"/>
            <rFont val="Tahoma"/>
            <family val="2"/>
          </rPr>
          <t>Maria Elcy MH. Hernandez Gaitan:</t>
        </r>
        <r>
          <rPr>
            <sz val="9"/>
            <color indexed="81"/>
            <rFont val="Tahoma"/>
            <family val="2"/>
          </rPr>
          <t xml:space="preserve">
Seleccione el área del proceso de la información</t>
        </r>
      </text>
    </comment>
    <comment ref="F8" authorId="0" shapeId="0" xr:uid="{00000000-0006-0000-0100-000006000000}">
      <text>
        <r>
          <rPr>
            <b/>
            <sz val="9"/>
            <color indexed="81"/>
            <rFont val="Tahoma"/>
            <family val="2"/>
          </rPr>
          <t>Maria Elcy MH. Hernandez Gaitan:</t>
        </r>
        <r>
          <rPr>
            <sz val="9"/>
            <color indexed="81"/>
            <rFont val="Tahoma"/>
            <family val="2"/>
          </rPr>
          <t xml:space="preserve">
El código aparecera según el nombre del área, ya que esta definido según tablas de retención documental de la Subred
</t>
        </r>
      </text>
    </comment>
    <comment ref="G8" authorId="2" shapeId="0" xr:uid="{00000000-0006-0000-0100-000007000000}">
      <text>
        <r>
          <rPr>
            <sz val="9"/>
            <color indexed="81"/>
            <rFont val="Tahoma"/>
            <family val="2"/>
          </rPr>
          <t>Conjunto de unidades de información de contenidos homogéneos , emanadas de un mismo órgano o sujeto productor como consecuencia del ejercicio de sus funciones específicas. 
Son las definidas en la tabla de Retención en la Subred Integrada de Servicios de Salud Sur Occidente E.S.E.</t>
        </r>
      </text>
    </comment>
    <comment ref="H8" authorId="0" shapeId="0" xr:uid="{00000000-0006-0000-0100-000008000000}">
      <text>
        <r>
          <rPr>
            <b/>
            <sz val="9"/>
            <color indexed="81"/>
            <rFont val="Tahoma"/>
            <family val="2"/>
          </rPr>
          <t>Maria Elcy MH. Hernandez Gaitan:</t>
        </r>
        <r>
          <rPr>
            <sz val="9"/>
            <color indexed="81"/>
            <rFont val="Tahoma"/>
            <family val="2"/>
          </rPr>
          <t xml:space="preserve">
Se genera con la descripción de la serie</t>
        </r>
      </text>
    </comment>
    <comment ref="I8" authorId="0" shapeId="0" xr:uid="{00000000-0006-0000-0100-000009000000}">
      <text>
        <r>
          <rPr>
            <b/>
            <sz val="9"/>
            <color indexed="81"/>
            <rFont val="Tahoma"/>
            <family val="2"/>
          </rPr>
          <t>Maria Elcy MH. Hernandez Gaitan:</t>
        </r>
        <r>
          <rPr>
            <sz val="9"/>
            <color indexed="81"/>
            <rFont val="Tahoma"/>
            <family val="2"/>
          </rPr>
          <t xml:space="preserve">
Son las Subseries definidas en la tabla de Retención documental en la Subred Integrada de Servicios de Salud Sur Occidente E.S.E. Se deben asignar de acuerdo a cada proceso y Serie definida.</t>
        </r>
      </text>
    </comment>
    <comment ref="J8" authorId="1" shapeId="0" xr:uid="{00000000-0006-0000-0100-00000A000000}">
      <text>
        <r>
          <rPr>
            <sz val="9"/>
            <color indexed="81"/>
            <rFont val="Tahoma"/>
            <family val="2"/>
          </rPr>
          <t>Nombre de identificacion de la información (Serie) dentro del proceso al que pertenece</t>
        </r>
      </text>
    </comment>
    <comment ref="K8" authorId="1" shapeId="0" xr:uid="{00000000-0006-0000-0100-00000B000000}">
      <text>
        <r>
          <rPr>
            <sz val="9"/>
            <color indexed="81"/>
            <rFont val="Tahoma"/>
            <family val="2"/>
          </rPr>
          <t>Descripción ampliada del activo de manera clara y que sea identificable por los miembros del proceso</t>
        </r>
        <r>
          <rPr>
            <b/>
            <sz val="9"/>
            <color indexed="81"/>
            <rFont val="Tahoma"/>
            <family val="2"/>
          </rPr>
          <t xml:space="preserve">
</t>
        </r>
      </text>
    </comment>
    <comment ref="L8" authorId="2" shapeId="0" xr:uid="{00000000-0006-0000-0100-00000C000000}">
      <text>
        <r>
          <rPr>
            <sz val="9"/>
            <color indexed="81"/>
            <rFont val="Tahoma"/>
            <family val="2"/>
          </rPr>
          <t xml:space="preserve">Establece el Idioma, lengua o dialecto en que se encuentra la información. </t>
        </r>
      </text>
    </comment>
    <comment ref="M8" authorId="0" shapeId="0" xr:uid="{00000000-0006-0000-0100-00000D000000}">
      <text>
        <r>
          <rPr>
            <sz val="9"/>
            <color indexed="81"/>
            <rFont val="Tahoma"/>
            <family val="2"/>
          </rPr>
          <t>De acuerdo con el decreto 2609 de 2012
Establece soporte en el que se encuentra la información: 
- Documento físico
- Medio electrónico:(Información almacenada en USB, Tarjetas de memoria SSD, Discos rígidos (externos o disco duro del computador))
- Formato audio visual :(Imágenes, cine, video, radio, televisión, fotografía y gráficos, videojuegos, y CD ROM multimedia.)
-Documento electrónico: (CSV-DOC-ODF-PDF, etc).</t>
        </r>
      </text>
    </comment>
    <comment ref="N8" authorId="0" shapeId="0" xr:uid="{00000000-0006-0000-0100-00000E000000}">
      <text>
        <r>
          <rPr>
            <sz val="9"/>
            <color indexed="81"/>
            <rFont val="Tahoma"/>
            <family val="2"/>
          </rPr>
          <t>De acuerdo con el decreto 2609 de 2012
Archivo institucional:
Es la instancia administrativa responsable de custodiar, organizar y proteger acervo documental
Documento de archivo:
- Archivos institucionales
- Sistemas de información corporativos
- Sistemas de trabajo colaborativo
- Sistema de administración de documentos
- Sistemas de mensajería electrónica
- Portales intranet y extranet
- Sistemas de bases de datos
- Discos duros, servidores, discos o medios portables, -Cintas o medios de video y audio, cintas o medios de soporte, uso de tecnologías en la nube.</t>
        </r>
      </text>
    </comment>
    <comment ref="O8" authorId="0" shapeId="0" xr:uid="{00000000-0006-0000-0100-00000F000000}">
      <text>
        <r>
          <rPr>
            <sz val="9"/>
            <color indexed="81"/>
            <rFont val="Tahoma"/>
            <family val="2"/>
          </rPr>
          <t>De acuerdo con el decreto 2609 de 2012
Archivo institucional:
Es la instancia administrativa responsable de custodiar, organizar y proteger acervo documental
Documento de archivo:
- Archivos institucionales
- Sistemas de información corporativos
- Sistemas de trabajo colaborativo
- Sistema de administración de documentos
- Sistemas de mensajería electrónica
- Portales intranet y extranet
- Sistemas de bases de datos
- Discos duros, servidores, discos o medios portables, -Cintas o medios de video y audio, cintas o medios de soporte, uso de tecnologías en la nube</t>
        </r>
      </text>
    </comment>
    <comment ref="P8" authorId="0" shapeId="0" xr:uid="{00000000-0006-0000-0100-000010000000}">
      <text>
        <r>
          <rPr>
            <sz val="9"/>
            <color indexed="81"/>
            <rFont val="Tahoma"/>
            <family val="2"/>
          </rPr>
          <t>Se puede consultar físicamente y el lugar de consulta:
si la información se encuentra disponible (DISPONIBLE)
si la información no se encuentra disponible (NO DISPONIBLE), diferente a si está clasificada.</t>
        </r>
      </text>
    </comment>
    <comment ref="Q8" authorId="0" shapeId="0" xr:uid="{00000000-0006-0000-0100-000011000000}">
      <text>
        <r>
          <rPr>
            <sz val="9"/>
            <color indexed="81"/>
            <rFont val="Tahoma"/>
            <family val="2"/>
          </rPr>
          <t>Publicada: Si la información es publica y se puede consultar en un sitio web (interno o externo) o un sistema de información del estado.
No Publicada: Si la información se encuentra en la Subred pero no se encuentra en un sistema de información o un sitio web.</t>
        </r>
      </text>
    </comment>
    <comment ref="R8" authorId="0" shapeId="0" xr:uid="{00000000-0006-0000-0100-000012000000}">
      <text>
        <r>
          <rPr>
            <sz val="9"/>
            <color indexed="81"/>
            <rFont val="Tahoma"/>
            <family val="2"/>
          </rPr>
          <t>Es necesario identificar las dependencia con otros activos de información (ejemplo: Los datos dependen de un software para poder procesarse).</t>
        </r>
      </text>
    </comment>
    <comment ref="S8" authorId="0" shapeId="0" xr:uid="{00000000-0006-0000-0100-000013000000}">
      <text>
        <r>
          <rPr>
            <sz val="9"/>
            <color indexed="81"/>
            <rFont val="Tahoma"/>
            <family val="2"/>
          </rPr>
          <t xml:space="preserve">Confidencialidad de la Información: Es toda aquella información que debe ser estrictamente restringida basándose en el concepto de “necesidad de saber”, su revelación requiere la aprobación de su propietario, es de uso exclusivo de la empresa.
</t>
        </r>
      </text>
    </comment>
    <comment ref="T8" authorId="0" shapeId="0" xr:uid="{00000000-0006-0000-0100-000014000000}">
      <text>
        <r>
          <rPr>
            <sz val="9"/>
            <color indexed="81"/>
            <rFont val="Tahoma"/>
            <family val="2"/>
          </rPr>
          <t>Integridad de la Información:
A Alto
M Medio
B Bajo</t>
        </r>
      </text>
    </comment>
    <comment ref="U8" authorId="0" shapeId="0" xr:uid="{00000000-0006-0000-0100-000015000000}">
      <text>
        <r>
          <rPr>
            <sz val="9"/>
            <color indexed="81"/>
            <rFont val="Tahoma"/>
            <family val="2"/>
          </rPr>
          <t>Disponibilidad de la Información:
A Alto
M Medio
B Bajo</t>
        </r>
      </text>
    </comment>
    <comment ref="V8" authorId="0" shapeId="0" xr:uid="{00000000-0006-0000-0100-000016000000}">
      <text>
        <r>
          <rPr>
            <sz val="9"/>
            <color indexed="81"/>
            <rFont val="Tahoma"/>
            <family val="2"/>
          </rPr>
          <t>Dependiendo la valoración del activo, describe el impacto que causaría la pérdida de la propiedad (Confidencialidad, Integridad y Disponibilidad), o el argumento del porque se asignó dicha valoración.</t>
        </r>
      </text>
    </comment>
    <comment ref="W8" authorId="0" shapeId="0" xr:uid="{00000000-0006-0000-0100-000017000000}">
      <text>
        <r>
          <rPr>
            <sz val="9"/>
            <color indexed="81"/>
            <rFont val="Tahoma"/>
            <family val="2"/>
          </rPr>
          <t xml:space="preserve">Impacto valorizado del CID, en número de 0 a 10 resultante de diligenciamiento de columnas Q,R,S. 
</t>
        </r>
      </text>
    </comment>
    <comment ref="X8" authorId="0" shapeId="0" xr:uid="{00000000-0006-0000-0100-000018000000}">
      <text>
        <r>
          <rPr>
            <sz val="9"/>
            <color indexed="81"/>
            <rFont val="Tahoma"/>
            <family val="2"/>
          </rPr>
          <t>Se calcula según los datos de la clasificación de Confidencialidad, Integridad y Disponibilidad.</t>
        </r>
      </text>
    </comment>
    <comment ref="Y8" authorId="3" shapeId="0" xr:uid="{00000000-0006-0000-0100-000019000000}">
      <text>
        <r>
          <rPr>
            <sz val="9"/>
            <color indexed="81"/>
            <rFont val="Tahoma"/>
            <family val="2"/>
          </rPr>
          <t>Indica la URL, el sitio web o sistema de información donde puede ser consultada la información si esta se encuentra publicada ó el lugar de consulta si no está publicada o la ubicación física. Ej,  PC de la USS Carvajal, area Activos Fijos.</t>
        </r>
      </text>
    </comment>
    <comment ref="Z8" authorId="2" shapeId="0" xr:uid="{00000000-0006-0000-0100-00001A000000}">
      <text>
        <r>
          <rPr>
            <sz val="9"/>
            <color indexed="81"/>
            <rFont val="Tahoma"/>
            <family val="2"/>
          </rPr>
          <t>Corresponde al nombre del área, dependencia o proceso que crea la información y define la seguridad de la misma.</t>
        </r>
      </text>
    </comment>
    <comment ref="AA8" authorId="2" shapeId="0" xr:uid="{00000000-0006-0000-0100-00001B000000}">
      <text>
        <r>
          <rPr>
            <sz val="9"/>
            <color indexed="81"/>
            <rFont val="Tahoma"/>
            <family val="2"/>
          </rPr>
          <t>Identifica la frecuencia con que se genera
la información, de acuerdo a su naturaleza y a la normativa aplicable.</t>
        </r>
      </text>
    </comment>
    <comment ref="AB8" authorId="2" shapeId="0" xr:uid="{00000000-0006-0000-0100-00001C000000}">
      <text>
        <r>
          <rPr>
            <sz val="9"/>
            <color indexed="81"/>
            <rFont val="Tahoma"/>
            <family val="2"/>
          </rPr>
          <t>Identifica la periodicidad o el segmento de tiempo en el que se debe actualizar la información, de acuerdo a su naturaleza y a la normativa aplicable.</t>
        </r>
        <r>
          <rPr>
            <sz val="11"/>
            <color indexed="81"/>
            <rFont val="Tahoma"/>
            <family val="2"/>
          </rPr>
          <t xml:space="preserve"> </t>
        </r>
      </text>
    </comment>
    <comment ref="AC8" authorId="2" shapeId="0" xr:uid="{00000000-0006-0000-0100-00001D000000}">
      <text>
        <r>
          <rPr>
            <sz val="9"/>
            <color indexed="81"/>
            <rFont val="Tahoma"/>
            <family val="2"/>
          </rPr>
          <t>Corresponde al nombre del área , dependencia o proceso encargada dentro de la entidad de la custodia o control de la información para efectos de permitir su acceso. 
Es también el encargado de hacer efectivo los controles de seguridad que el propietario haya definido (custodio generalmente se define donde reposa el activo original).</t>
        </r>
      </text>
    </comment>
    <comment ref="AD8" authorId="2" shapeId="0" xr:uid="{00000000-0006-0000-0100-00001E000000}">
      <text>
        <r>
          <rPr>
            <sz val="9"/>
            <color indexed="81"/>
            <rFont val="Tahoma"/>
            <family val="2"/>
          </rPr>
          <t xml:space="preserve">Identifica el momento de la creación de la información o fecha de ingreso del activo de información en el inventario. </t>
        </r>
      </text>
    </comment>
    <comment ref="AE8" authorId="4" shapeId="0" xr:uid="{00000000-0006-0000-0100-00001F000000}">
      <text>
        <r>
          <rPr>
            <b/>
            <sz val="9"/>
            <color indexed="81"/>
            <rFont val="Tahoma"/>
            <family val="2"/>
          </rPr>
          <t xml:space="preserve">Activo: </t>
        </r>
        <r>
          <rPr>
            <sz val="9"/>
            <color indexed="81"/>
            <rFont val="Tahoma"/>
            <family val="2"/>
          </rPr>
          <t xml:space="preserve">Define que el activo de información se encuentra en uso en la entidad.
</t>
        </r>
        <r>
          <rPr>
            <b/>
            <sz val="9"/>
            <color indexed="81"/>
            <rFont val="Tahoma"/>
            <family val="2"/>
          </rPr>
          <t xml:space="preserve">Inactivo: </t>
        </r>
        <r>
          <rPr>
            <sz val="9"/>
            <color indexed="81"/>
            <rFont val="Tahoma"/>
            <family val="2"/>
          </rPr>
          <t>Define que</t>
        </r>
        <r>
          <rPr>
            <b/>
            <sz val="9"/>
            <color indexed="81"/>
            <rFont val="Tahoma"/>
            <family val="2"/>
          </rPr>
          <t xml:space="preserve"> </t>
        </r>
        <r>
          <rPr>
            <sz val="9"/>
            <color indexed="81"/>
            <rFont val="Tahoma"/>
            <family val="2"/>
          </rPr>
          <t xml:space="preserve">al activo de información ya no se le da uso en la entidad o se le ha dado de baja.
</t>
        </r>
      </text>
    </comment>
    <comment ref="AF8" authorId="2" shapeId="0" xr:uid="{00000000-0006-0000-0100-000020000000}">
      <text>
        <r>
          <rPr>
            <sz val="9"/>
            <color indexed="81"/>
            <rFont val="Tahoma"/>
            <family val="2"/>
          </rPr>
          <t>La identificación de la excepción que, dentro de las previstas en los artículos 18 o 19 de la Ley 1712 de 2014, cobija la calificación de información reservada o clasificada.</t>
        </r>
      </text>
    </comment>
    <comment ref="AG8" authorId="3" shapeId="0" xr:uid="{00000000-0006-0000-0100-000021000000}">
      <text>
        <r>
          <rPr>
            <sz val="9"/>
            <color indexed="81"/>
            <rFont val="Tahoma"/>
            <family val="2"/>
          </rPr>
          <t>El fundamento constitucional o legal que justifican la clasificación o la reserva, señalando expresamente la norma, artículo inciso o párrafo que la ampara.</t>
        </r>
      </text>
    </comment>
    <comment ref="AH8" authorId="3" shapeId="0" xr:uid="{00000000-0006-0000-0100-000022000000}">
      <text>
        <r>
          <rPr>
            <sz val="9"/>
            <color indexed="81"/>
            <rFont val="Tahoma"/>
            <family val="2"/>
          </rPr>
          <t>Mención de la norma jurídica que sirve como fundamento jurídico para la clasificación o reserva de la información.</t>
        </r>
      </text>
    </comment>
    <comment ref="AI8" authorId="3" shapeId="0" xr:uid="{00000000-0006-0000-0100-000023000000}">
      <text>
        <r>
          <rPr>
            <b/>
            <sz val="9"/>
            <color indexed="81"/>
            <rFont val="Tahoma"/>
            <family val="2"/>
          </rPr>
          <t xml:space="preserve">Sin reserva: </t>
        </r>
        <r>
          <rPr>
            <sz val="9"/>
            <color indexed="81"/>
            <rFont val="Tahoma"/>
            <family val="2"/>
          </rPr>
          <t xml:space="preserve">Si la información es entregable.
</t>
        </r>
        <r>
          <rPr>
            <b/>
            <sz val="9"/>
            <color indexed="81"/>
            <rFont val="Tahoma"/>
            <family val="2"/>
          </rPr>
          <t>Reserva total:</t>
        </r>
        <r>
          <rPr>
            <sz val="9"/>
            <color indexed="81"/>
            <rFont val="Tahoma"/>
            <family val="2"/>
          </rPr>
          <t xml:space="preserve"> Si toda la información no es entregable.
</t>
        </r>
        <r>
          <rPr>
            <b/>
            <sz val="9"/>
            <color indexed="81"/>
            <rFont val="Tahoma"/>
            <family val="2"/>
          </rPr>
          <t xml:space="preserve">Reserva parcial: </t>
        </r>
        <r>
          <rPr>
            <sz val="9"/>
            <color indexed="81"/>
            <rFont val="Tahoma"/>
            <family val="2"/>
          </rPr>
          <t xml:space="preserve">si tiene algún tipo de reserva y se puede entregar. </t>
        </r>
      </text>
    </comment>
    <comment ref="AJ8" authorId="3" shapeId="0" xr:uid="{00000000-0006-0000-0100-000024000000}">
      <text>
        <r>
          <rPr>
            <sz val="9"/>
            <color indexed="81"/>
            <rFont val="Tahoma"/>
            <family val="2"/>
          </rPr>
          <t>Fecha en que se realiza la clasificación o reserva.</t>
        </r>
      </text>
    </comment>
    <comment ref="AL8" authorId="5" shapeId="0" xr:uid="{00000000-0006-0000-0100-000025000000}">
      <text>
        <r>
          <rPr>
            <sz val="9"/>
            <color indexed="81"/>
            <rFont val="Tahoma"/>
            <family val="2"/>
          </rPr>
          <t>Elemento asociado al tipo de conjunto de datos que se encuentra en el activo de información, asociados a datos personales (e.g. persona, económico, social, cultural) y el mecanismo de captura y alojamiento (formato (físico), formulario (web, digital), csv (formato digital), base de datos (estructura digital)).</t>
        </r>
      </text>
    </comment>
    <comment ref="AM8" authorId="4" shapeId="0" xr:uid="{00000000-0006-0000-0100-000026000000}">
      <text>
        <r>
          <rPr>
            <sz val="9"/>
            <color indexed="81"/>
            <rFont val="Tahoma"/>
            <family val="2"/>
          </rPr>
          <t xml:space="preserve">Atributos que se encuentran en el elemento de captura (Nombres y apellidos,
Número de cédula,
Experiencia profesional,
Dependencia,
Entidad
Cargo
Teléfono
Extensión
Correo
Firma
Dirección
Datos de contacto
Rango salarial
Raza
Historia clínica, etc.).
</t>
        </r>
      </text>
    </comment>
    <comment ref="AN8" authorId="5" shapeId="0" xr:uid="{00000000-0006-0000-0100-000027000000}">
      <text>
        <r>
          <rPr>
            <sz val="9"/>
            <color indexed="81"/>
            <rFont val="Tahoma"/>
            <family val="2"/>
          </rPr>
          <t xml:space="preserve">La clasificación de datos personales es la verificación jurídica y tipificación del activo de información como publico, privado, semiprivado y sensible o no aplica (NA). </t>
        </r>
      </text>
    </comment>
    <comment ref="AO8" authorId="5" shapeId="0" xr:uid="{00000000-0006-0000-0100-000028000000}">
      <text>
        <r>
          <rPr>
            <sz val="9"/>
            <color indexed="81"/>
            <rFont val="Tahoma"/>
            <family val="2"/>
          </rPr>
          <t>La finalidad de la recolección mantiene la razón por la cual el dato personal es capturado y mantenido, este debe servir para garantizar la autorización por parte del dueño de los datos personales para la autorización de tratamiento.</t>
        </r>
      </text>
    </comment>
    <comment ref="AP8" authorId="5" shapeId="0" xr:uid="{00000000-0006-0000-0100-000029000000}">
      <text>
        <r>
          <rPr>
            <sz val="9"/>
            <color indexed="81"/>
            <rFont val="Tahoma"/>
            <family val="2"/>
          </rPr>
          <t>Normatividad que gobierna al interior de la Subred la recolección de los datos personales sobre este activo de información.</t>
        </r>
      </text>
    </comment>
    <comment ref="AQ8" authorId="5" shapeId="0" xr:uid="{00000000-0006-0000-0100-00002A000000}">
      <text>
        <r>
          <rPr>
            <sz val="9"/>
            <color indexed="81"/>
            <rFont val="Tahoma"/>
            <family val="2"/>
          </rPr>
          <t>Indica el mecanismo que se utilizó (diferentes tipos de firma).</t>
        </r>
      </text>
    </comment>
    <comment ref="AR8" authorId="3" shapeId="0" xr:uid="{00000000-0006-0000-0100-00002B000000}">
      <text>
        <r>
          <rPr>
            <sz val="9"/>
            <color indexed="81"/>
            <rFont val="Tahoma"/>
            <family val="2"/>
          </rPr>
          <t>El área o dependencia considera que es un conjunto de datos que le interesa a la comunidad, o es consultado periódicamente para ser puesto en el portal de datos abiertos.</t>
        </r>
      </text>
    </comment>
    <comment ref="AS8" authorId="3" shapeId="0" xr:uid="{00000000-0006-0000-0100-00002C000000}">
      <text>
        <r>
          <rPr>
            <sz val="9"/>
            <color indexed="81"/>
            <rFont val="Tahoma"/>
            <family val="2"/>
          </rPr>
          <t xml:space="preserve">Se encuentra publicado en el portal de datos abiertos o es susceptible de ser publicado en datos abiertos.
</t>
        </r>
      </text>
    </comment>
    <comment ref="AT8" authorId="3" shapeId="0" xr:uid="{00000000-0006-0000-0100-00002D000000}">
      <text>
        <r>
          <rPr>
            <sz val="9"/>
            <color indexed="81"/>
            <rFont val="Tahoma"/>
            <family val="2"/>
          </rPr>
          <t>Este atributo sólo es utilizado si la respuesta en el atributo de Datos Abiertos es SI. Corresponde al tipo de clasificación temática, tales como: Agrícola y pesquera, Ambiental, Científica, Cultural, Económica y Comercial, Geográfica, Política, Sistema Legal, Social, Transporte y Tráfico y demás que sean identificados.</t>
        </r>
      </text>
    </comment>
    <comment ref="AU8" authorId="3" shapeId="0" xr:uid="{00000000-0006-0000-0100-00002E000000}">
      <text>
        <r>
          <rPr>
            <sz val="9"/>
            <color indexed="81"/>
            <rFont val="Tahoma"/>
            <family val="2"/>
          </rPr>
          <t>Este atributo sólo es utilizado si la respuesta en el atributo de Datos Abiertos es SI. Dirección electrónica del lugar donde se encuentra disponibles los datos abiertos y dispuestos para su descarga.</t>
        </r>
      </text>
    </comment>
    <comment ref="AV8" authorId="3" shapeId="0" xr:uid="{00000000-0006-0000-0100-00002F000000}">
      <text>
        <r>
          <rPr>
            <sz val="9"/>
            <color indexed="81"/>
            <rFont val="Tahoma"/>
            <family val="2"/>
          </rPr>
          <t xml:space="preserve">Este atributo sólo es utilizado si la respuesta en el atributo de Datos Abiertos es SI. Hace referencia a la zona o área geográfica a la que corresponden los datos. Por ejemplo, Cundinamarca, el municipio de Soacha, Bogotá, Región amazónica.
</t>
        </r>
      </text>
    </comment>
    <comment ref="AW8" authorId="3" shapeId="0" xr:uid="{00000000-0006-0000-0100-000030000000}">
      <text>
        <r>
          <rPr>
            <sz val="9"/>
            <color indexed="81"/>
            <rFont val="Tahoma"/>
            <family val="2"/>
          </rPr>
          <t xml:space="preserve">Se refiere a si la unidad de información está disponible en formato estructurado, semiestructurado y no estructurado.
</t>
        </r>
        <r>
          <rPr>
            <b/>
            <sz val="9"/>
            <color indexed="81"/>
            <rFont val="Tahoma"/>
            <family val="2"/>
          </rPr>
          <t xml:space="preserve">Estructurados: </t>
        </r>
        <r>
          <rPr>
            <sz val="9"/>
            <color indexed="81"/>
            <rFont val="Tahoma"/>
            <family val="2"/>
          </rPr>
          <t xml:space="preserve">se encuentran almacenados en una base de datos tradicional.
</t>
        </r>
        <r>
          <rPr>
            <b/>
            <sz val="9"/>
            <color indexed="81"/>
            <rFont val="Tahoma"/>
            <family val="2"/>
          </rPr>
          <t xml:space="preserve">No estructurados: </t>
        </r>
        <r>
          <rPr>
            <sz val="9"/>
            <color indexed="81"/>
            <rFont val="Tahoma"/>
            <family val="2"/>
          </rPr>
          <t xml:space="preserve">son aquellos datos no almacenados en una base de datos tradicional.
</t>
        </r>
        <r>
          <rPr>
            <b/>
            <sz val="9"/>
            <color indexed="81"/>
            <rFont val="Tahoma"/>
            <family val="2"/>
          </rPr>
          <t>Semiestructurados:</t>
        </r>
        <r>
          <rPr>
            <sz val="9"/>
            <color indexed="81"/>
            <rFont val="Tahoma"/>
            <family val="2"/>
          </rPr>
          <t xml:space="preserve"> aquellos datos que no residen en bases de datos relacionales, pero que presentan una organización interna que facilita su tratamiento, tales como documentos XML y datos almacenados en bases de datos NoSQL.
</t>
        </r>
      </text>
    </comment>
    <comment ref="I603" authorId="6" shapeId="0" xr:uid="{AE598CBE-68A9-439D-81F3-986EC4868581}">
      <text>
        <r>
          <rPr>
            <b/>
            <sz val="9"/>
            <color indexed="81"/>
            <rFont val="Tahoma"/>
            <family val="2"/>
          </rPr>
          <t>Dcomplementariof:</t>
        </r>
        <r>
          <rPr>
            <sz val="9"/>
            <color indexed="81"/>
            <rFont val="Tahoma"/>
            <family val="2"/>
          </rPr>
          <t xml:space="preserve">
éste  lo relacionan a gestión clinica de urgencias  en la tabla de retención , y en el cuadro de calisificación documental en servicios hospitalarios ,pero es de nuestro proceso .</t>
        </r>
      </text>
    </comment>
    <comment ref="AL603" authorId="6" shapeId="0" xr:uid="{CB49EDEB-EB72-4DA1-9353-433F9EE7A158}">
      <text>
        <r>
          <rPr>
            <b/>
            <sz val="9"/>
            <color indexed="81"/>
            <rFont val="Tahoma"/>
            <family val="2"/>
          </rPr>
          <t>Dcomplementariof:</t>
        </r>
        <r>
          <rPr>
            <sz val="9"/>
            <color indexed="81"/>
            <rFont val="Tahoma"/>
            <family val="2"/>
          </rPr>
          <t xml:space="preserve">
EL FORMATO QUEDÓ COMO REGISTRO DE CADÁVERES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Laura Yadira Abril Frade</author>
  </authors>
  <commentList>
    <comment ref="AJ1" authorId="0" shapeId="0" xr:uid="{00000000-0006-0000-0300-000001000000}">
      <text>
        <r>
          <rPr>
            <sz val="9"/>
            <color indexed="81"/>
            <rFont val="Tahoma"/>
            <family val="2"/>
          </rPr>
          <t>El fundamento constitucional o legal que justifican la clasificación o la reserva, señalando expresamente la norma, artículo inciso o párrafo que la ampara.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Oficina Archivo</author>
  </authors>
  <commentList>
    <comment ref="F319" authorId="0" shapeId="0" xr:uid="{00000000-0006-0000-0500-000001000000}">
      <text>
        <r>
          <rPr>
            <b/>
            <sz val="9"/>
            <color indexed="81"/>
            <rFont val="Tahoma"/>
            <family val="2"/>
          </rPr>
          <t>Oficina Archivo:</t>
        </r>
        <r>
          <rPr>
            <sz val="9"/>
            <color indexed="81"/>
            <rFont val="Tahoma"/>
            <family val="2"/>
          </rPr>
          <t xml:space="preserve">
se incluyo aca, pero no se incluyo en la trd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Oficina Archivo</author>
  </authors>
  <commentList>
    <comment ref="F325" authorId="0" shapeId="0" xr:uid="{00000000-0006-0000-0600-000001000000}">
      <text>
        <r>
          <rPr>
            <b/>
            <sz val="9"/>
            <color indexed="81"/>
            <rFont val="Tahoma"/>
            <family val="2"/>
          </rPr>
          <t>Oficina Archivo:</t>
        </r>
        <r>
          <rPr>
            <sz val="9"/>
            <color indexed="81"/>
            <rFont val="Tahoma"/>
            <family val="2"/>
          </rPr>
          <t xml:space="preserve">
se incluyo aca, pero no se incluyo en la trd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Oficina Archivo</author>
  </authors>
  <commentList>
    <comment ref="F421" authorId="0" shapeId="0" xr:uid="{00000000-0006-0000-0700-000001000000}">
      <text>
        <r>
          <rPr>
            <b/>
            <sz val="9"/>
            <color indexed="81"/>
            <rFont val="Tahoma"/>
            <family val="2"/>
          </rPr>
          <t>Oficina Archivo:</t>
        </r>
        <r>
          <rPr>
            <sz val="9"/>
            <color indexed="81"/>
            <rFont val="Tahoma"/>
            <family val="2"/>
          </rPr>
          <t xml:space="preserve">
se incluyo aca, pero no se incluyo en la trd</t>
        </r>
      </text>
    </comment>
  </commentList>
</comments>
</file>

<file path=xl/sharedStrings.xml><?xml version="1.0" encoding="utf-8"?>
<sst xmlns="http://schemas.openxmlformats.org/spreadsheetml/2006/main" count="34172" uniqueCount="2397">
  <si>
    <t>INFORMACION BASICA</t>
  </si>
  <si>
    <t>PROPIEDAD</t>
  </si>
  <si>
    <t>ACCESO</t>
  </si>
  <si>
    <t>GESTION</t>
  </si>
  <si>
    <t>FECHA</t>
  </si>
  <si>
    <t>IDENTIFICADOR</t>
  </si>
  <si>
    <t xml:space="preserve">PROCESO </t>
  </si>
  <si>
    <t>NOMBRE DEL ACTIVO</t>
  </si>
  <si>
    <t>DESCRIPCION DEL ACTIVO</t>
  </si>
  <si>
    <t xml:space="preserve">TIPO </t>
  </si>
  <si>
    <t>UBICACIÓN</t>
  </si>
  <si>
    <t xml:space="preserve">CLASIFICACION </t>
  </si>
  <si>
    <t>JUSTIFICACION</t>
  </si>
  <si>
    <t>CRITICIDAD</t>
  </si>
  <si>
    <t>IN</t>
  </si>
  <si>
    <t>SW</t>
  </si>
  <si>
    <t>RH</t>
  </si>
  <si>
    <t>SE</t>
  </si>
  <si>
    <t>HW</t>
  </si>
  <si>
    <t>O</t>
  </si>
  <si>
    <t xml:space="preserve">C </t>
  </si>
  <si>
    <t xml:space="preserve">I </t>
  </si>
  <si>
    <t>D</t>
  </si>
  <si>
    <t>PROPIETARIO</t>
  </si>
  <si>
    <t>CUSTODIO</t>
  </si>
  <si>
    <t>USUARIOS</t>
  </si>
  <si>
    <t xml:space="preserve">FECHA INGRESO </t>
  </si>
  <si>
    <t>FECHA SALIDA</t>
  </si>
  <si>
    <t>a</t>
  </si>
  <si>
    <t>Protección de Datos Personales - Ley 1581 de 2012</t>
  </si>
  <si>
    <t>Proceso</t>
  </si>
  <si>
    <t xml:space="preserve">Tipo </t>
  </si>
  <si>
    <t>Idioma</t>
  </si>
  <si>
    <t>Soporte y medio de registro</t>
  </si>
  <si>
    <t>Medio de conservación</t>
  </si>
  <si>
    <t>Formato</t>
  </si>
  <si>
    <t>Información Disponible</t>
  </si>
  <si>
    <t>Información Publicada</t>
  </si>
  <si>
    <t>Dependencia</t>
  </si>
  <si>
    <t>Confidencialidad</t>
  </si>
  <si>
    <t>Integridad</t>
  </si>
  <si>
    <t>Disponibilidad</t>
  </si>
  <si>
    <t>Valor Total del Activo</t>
  </si>
  <si>
    <t>Criticidad del Activo</t>
  </si>
  <si>
    <t>Lugar de Consulta o Ubicación 
(Electrónica o Física)</t>
  </si>
  <si>
    <t>Propietario</t>
  </si>
  <si>
    <t xml:space="preserve">Frecuencia de Generación de la Información. </t>
  </si>
  <si>
    <t>Frecuencia 
de Actualización</t>
  </si>
  <si>
    <t>Nombre del Responsable de la Información/
(Custodio del Activo)</t>
  </si>
  <si>
    <t>Fecha de Generación de la Información o Ingreso del Activo</t>
  </si>
  <si>
    <t>Estado</t>
  </si>
  <si>
    <t>Fundamento Constitucional o Legal</t>
  </si>
  <si>
    <t>Excepción Total o Parcial</t>
  </si>
  <si>
    <t>Fecha de Clasificación
DD/MM/AAAA</t>
  </si>
  <si>
    <t>Tiempo que Cobija la Clasificación</t>
  </si>
  <si>
    <t>Elemento de Captura de Datos Personales</t>
  </si>
  <si>
    <t>Dato Personal Capturado</t>
  </si>
  <si>
    <t>Clasificación Datos Personales</t>
  </si>
  <si>
    <t>Finalidad de Recolección de Datos Personales</t>
  </si>
  <si>
    <t>Normatividad, Proceso, Procedimiento o Política Asociada a la Recolección de estos Datos Personales</t>
  </si>
  <si>
    <t>Mecanismo de Declaración de Autorización de los Datos Personales</t>
  </si>
  <si>
    <t>¿Es un Conjunto de Datos Estratégico?</t>
  </si>
  <si>
    <t>¿Es un Dato Abierto?</t>
  </si>
  <si>
    <t>Tipo Clasificación de Dato Publicado</t>
  </si>
  <si>
    <t>URL de Publicación en Datos.gov.co</t>
  </si>
  <si>
    <t>Cobertura Geográfica</t>
  </si>
  <si>
    <t>Tipo de Información</t>
  </si>
  <si>
    <t>Fecha de Salida</t>
  </si>
  <si>
    <t>Hardware</t>
  </si>
  <si>
    <t>No aplica</t>
  </si>
  <si>
    <t>Español</t>
  </si>
  <si>
    <t>Medio electrónico</t>
  </si>
  <si>
    <t>Disco duros, servidores, discos o medios portables, cintas o medios de
video y audio (análogo o digital), etc</t>
  </si>
  <si>
    <t>Sin Formato</t>
  </si>
  <si>
    <t>No disponible</t>
  </si>
  <si>
    <t>No publicada</t>
  </si>
  <si>
    <t>SI</t>
  </si>
  <si>
    <t>INFORMACIÓN PÚBLICA RESERVADA</t>
  </si>
  <si>
    <t>ALTA</t>
  </si>
  <si>
    <t>MEDIA</t>
  </si>
  <si>
    <t>SISTEMAS</t>
  </si>
  <si>
    <t>Diaria</t>
  </si>
  <si>
    <t>Activo</t>
  </si>
  <si>
    <t>NO APLICA</t>
  </si>
  <si>
    <t>Reserva total</t>
  </si>
  <si>
    <t>Formato físico- listado de asistencia</t>
  </si>
  <si>
    <t>Sensible</t>
  </si>
  <si>
    <t>No</t>
  </si>
  <si>
    <t>Salud y Protección Social</t>
  </si>
  <si>
    <t>NO</t>
  </si>
  <si>
    <t>VIGENTE</t>
  </si>
  <si>
    <t>Instructivo para Diligenciar el Inventario de Activos de Información</t>
  </si>
  <si>
    <t>Tipo</t>
  </si>
  <si>
    <t>Categorias o Series de Información</t>
  </si>
  <si>
    <t>Es un conjunto de datos estratégico?</t>
  </si>
  <si>
    <t>Es un dato abierto?</t>
  </si>
  <si>
    <t>Valor</t>
  </si>
  <si>
    <t>Valor total del activo</t>
  </si>
  <si>
    <t xml:space="preserve">Frecuencia de generación de información. </t>
  </si>
  <si>
    <t>Excepción Total o parcial</t>
  </si>
  <si>
    <t>Dato Personal Capturados</t>
  </si>
  <si>
    <t>Clasificación datos personales</t>
  </si>
  <si>
    <t>Finalidad de recolección de datos personales</t>
  </si>
  <si>
    <t>Normatividad, proceso, procedimiento o política asociada a la recolección de estos datos personales</t>
  </si>
  <si>
    <t>Mecanismo de declaración de autorización de los datos personales</t>
  </si>
  <si>
    <t>Tipo clasificación de dato publicado.</t>
  </si>
  <si>
    <t>Información</t>
  </si>
  <si>
    <t>Estructurado</t>
  </si>
  <si>
    <t>Archivos institucionales</t>
  </si>
  <si>
    <t>Documento Físico</t>
  </si>
  <si>
    <t>API</t>
  </si>
  <si>
    <t>Disponible</t>
  </si>
  <si>
    <t>Publicada (Interno - Intranet)</t>
  </si>
  <si>
    <t>Anual</t>
  </si>
  <si>
    <t>Sin reserva</t>
  </si>
  <si>
    <t>Nombre , cedula,  dependencia, cargo, teléfono, correo electrónico, firma.</t>
  </si>
  <si>
    <t>Público</t>
  </si>
  <si>
    <t>Estadísticas, Control de Asistencia</t>
  </si>
  <si>
    <t>Firma física</t>
  </si>
  <si>
    <t>Si</t>
  </si>
  <si>
    <t>Agricultura y Desarrollo Rural</t>
  </si>
  <si>
    <t>Software</t>
  </si>
  <si>
    <t>Ingles</t>
  </si>
  <si>
    <t>Semiestructurado</t>
  </si>
  <si>
    <t>Sistemas de información corporativos</t>
  </si>
  <si>
    <t>Base de datos</t>
  </si>
  <si>
    <t>Publicada (Externo - Internet)</t>
  </si>
  <si>
    <t>INFORMACIÓN PÚBLICA CLASIFICADA</t>
  </si>
  <si>
    <t>Bimensual</t>
  </si>
  <si>
    <t>Inactivo</t>
  </si>
  <si>
    <t>Nombres, cédula, datos de contacto, rango salarial</t>
  </si>
  <si>
    <t>Semiprivado</t>
  </si>
  <si>
    <t>Dar trámite a la solicitud</t>
  </si>
  <si>
    <t>Firma electrónica</t>
  </si>
  <si>
    <t>Ambiente y Desarrollo Sostenible</t>
  </si>
  <si>
    <t>Frances</t>
  </si>
  <si>
    <t>No estructurado</t>
  </si>
  <si>
    <t>Sistemas de trabajo colaborativo</t>
  </si>
  <si>
    <t>Formato audiovisual</t>
  </si>
  <si>
    <t>CSV</t>
  </si>
  <si>
    <t>INFORMACIÓN PÚBLICA</t>
  </si>
  <si>
    <t>BAJA</t>
  </si>
  <si>
    <t>Bimestral</t>
  </si>
  <si>
    <t>Físico</t>
  </si>
  <si>
    <t>Nombre del solicitante, cédula, dirección teléfono</t>
  </si>
  <si>
    <t>Privado</t>
  </si>
  <si>
    <t>Almacenamiento</t>
  </si>
  <si>
    <t>Firma digitalizada</t>
  </si>
  <si>
    <t>Ciencia, Tecnología e Innovación</t>
  </si>
  <si>
    <t>Español-Ingles</t>
  </si>
  <si>
    <t>Sistema de administración de documentos</t>
  </si>
  <si>
    <t>Documento electrónico</t>
  </si>
  <si>
    <t>DOC</t>
  </si>
  <si>
    <t>NO CLASIFICADA</t>
  </si>
  <si>
    <t>Cuatrimestral</t>
  </si>
  <si>
    <t>Formato físico - asistentes acta</t>
  </si>
  <si>
    <t>Dirección residencia, correo electrónico, raza, teléfono de contacto, etc.</t>
  </si>
  <si>
    <t>Comercio, Industria y Turismo</t>
  </si>
  <si>
    <t>Servicios</t>
  </si>
  <si>
    <t>Otro</t>
  </si>
  <si>
    <t>Sistemas de mensajería electrónica</t>
  </si>
  <si>
    <t>JSON</t>
  </si>
  <si>
    <t>Nombre y apellidos, cédula, estudios y experiencia profesional</t>
  </si>
  <si>
    <t>Dato Personal</t>
  </si>
  <si>
    <t>Cultura</t>
  </si>
  <si>
    <t>Recursos Humanos</t>
  </si>
  <si>
    <t>Portales intranet y extranet</t>
  </si>
  <si>
    <t>KML</t>
  </si>
  <si>
    <t>Mensual</t>
  </si>
  <si>
    <t>Nombres, cédula, rango salarial</t>
  </si>
  <si>
    <t>DataJam - Desarrollo Rural</t>
  </si>
  <si>
    <t>Otros</t>
  </si>
  <si>
    <t>Sistemas de bases de datos</t>
  </si>
  <si>
    <t>KML-KMZ</t>
  </si>
  <si>
    <t>Mensual y Bimestral</t>
  </si>
  <si>
    <t>Datathon Latam 2017</t>
  </si>
  <si>
    <t>ODF</t>
  </si>
  <si>
    <t>Quincenal</t>
  </si>
  <si>
    <t>Dirección residencia, correo electrónico, raza, teléfono de contacto, historia clínica, etc.</t>
  </si>
  <si>
    <t>Deporte y Recreación</t>
  </si>
  <si>
    <t>Cintas y medios de soporte (back up o contingencia).</t>
  </si>
  <si>
    <t>HTML (Página Web)</t>
  </si>
  <si>
    <t>Semanal</t>
  </si>
  <si>
    <t>Economía y Finanzas</t>
  </si>
  <si>
    <t>Uso de tecnologías en la nube</t>
  </si>
  <si>
    <t>Papel</t>
  </si>
  <si>
    <t>Semestral</t>
  </si>
  <si>
    <t>Educación</t>
  </si>
  <si>
    <t>Papel /PDF</t>
  </si>
  <si>
    <t>Trimestral</t>
  </si>
  <si>
    <t>Estadísticas Nacionales</t>
  </si>
  <si>
    <t>WMS</t>
  </si>
  <si>
    <t>Bianual</t>
  </si>
  <si>
    <t>Función pública</t>
  </si>
  <si>
    <t>XLS</t>
  </si>
  <si>
    <t>Trianual</t>
  </si>
  <si>
    <t>Gastos Gubernamentales</t>
  </si>
  <si>
    <t>XML</t>
  </si>
  <si>
    <t>Cuatrianual</t>
  </si>
  <si>
    <t>Hacienda y Crédito Público</t>
  </si>
  <si>
    <t>ZIP</t>
  </si>
  <si>
    <t>Única vez</t>
  </si>
  <si>
    <t>Inclusión Social y Reconciliación</t>
  </si>
  <si>
    <t>XLS -PDF</t>
  </si>
  <si>
    <t>Justicia y Derecho</t>
  </si>
  <si>
    <t>PDF</t>
  </si>
  <si>
    <t>Mapas Nacionales</t>
  </si>
  <si>
    <t>RDF-XML</t>
  </si>
  <si>
    <t>Minas y Energía</t>
  </si>
  <si>
    <t>SHP</t>
  </si>
  <si>
    <t>Ordenamiento Territorial</t>
  </si>
  <si>
    <t>SPARQL</t>
  </si>
  <si>
    <t>Organismos de Control</t>
  </si>
  <si>
    <t>TMX</t>
  </si>
  <si>
    <t>Participación ciudadana</t>
  </si>
  <si>
    <t>Presupuestos Gubernamentales</t>
  </si>
  <si>
    <t>Resultados Electorales</t>
  </si>
  <si>
    <t>Seguridad y Defensa</t>
  </si>
  <si>
    <t>Trabajo</t>
  </si>
  <si>
    <t>Transporte</t>
  </si>
  <si>
    <t>Vivienda, Ciudad y Territorio</t>
  </si>
  <si>
    <t>Subproceso</t>
  </si>
  <si>
    <t>Gestión de Talento Humano</t>
  </si>
  <si>
    <t>Control Interno</t>
  </si>
  <si>
    <t>Gestión de Tecnología</t>
  </si>
  <si>
    <t>Planeación Estrategica</t>
  </si>
  <si>
    <t>Mercadeo</t>
  </si>
  <si>
    <t>Convenios y proyectos</t>
  </si>
  <si>
    <t>gerencia de la información</t>
  </si>
  <si>
    <t>subgerecia de prestación de servicios de salud</t>
  </si>
  <si>
    <t>subgerencia Corporativa</t>
  </si>
  <si>
    <t>Comunicaciones Externas</t>
  </si>
  <si>
    <t>Cobro Coactivo</t>
  </si>
  <si>
    <t>Defensa Judicial</t>
  </si>
  <si>
    <t>Investigación</t>
  </si>
  <si>
    <t>Docencia - Servicio</t>
  </si>
  <si>
    <t>Servicio al Ciudadano</t>
  </si>
  <si>
    <t>Participación Comunitaria</t>
  </si>
  <si>
    <t>Control de la Producción de documentos</t>
  </si>
  <si>
    <t>Gestión Clínica Excelente y Segura</t>
  </si>
  <si>
    <t>Sistema único de Acreditación</t>
  </si>
  <si>
    <t>Humanización del Servicio</t>
  </si>
  <si>
    <t>sistema único de habilitación</t>
  </si>
  <si>
    <t>PAMEC y Auditoria</t>
  </si>
  <si>
    <t>Medicina General y Especializada</t>
  </si>
  <si>
    <t>Odontología General y Especializada</t>
  </si>
  <si>
    <t>Otros Servicios (Terapia, Optometrias)</t>
  </si>
  <si>
    <t>Gestión del Riesgo Individual</t>
  </si>
  <si>
    <t>Gestión del Riesgo Colectivo</t>
  </si>
  <si>
    <t>Atención de Urgencias</t>
  </si>
  <si>
    <t>Atención domiciliaria</t>
  </si>
  <si>
    <t>Traslado de Pacientes</t>
  </si>
  <si>
    <t>Internación, adultos, niños y gineco obstetricia</t>
  </si>
  <si>
    <t>Quirúrgicas</t>
  </si>
  <si>
    <t>Patología</t>
  </si>
  <si>
    <t>Imagenologia</t>
  </si>
  <si>
    <t>Laboratorio Clínico</t>
  </si>
  <si>
    <t>Farmacia</t>
  </si>
  <si>
    <t>Nutrición</t>
  </si>
  <si>
    <t>Unidad Renal</t>
  </si>
  <si>
    <t>Presupuesto</t>
  </si>
  <si>
    <t>Facturación</t>
  </si>
  <si>
    <t>Tesorería</t>
  </si>
  <si>
    <t>Contabilidad</t>
  </si>
  <si>
    <t>Cartera y Glosas</t>
  </si>
  <si>
    <t>Mantenimiento de infraestructura y equipos industriales</t>
  </si>
  <si>
    <t>Gestión de tecnología biomédica</t>
  </si>
  <si>
    <t>Almacén y suministros</t>
  </si>
  <si>
    <t>Activos Fijos y Seguros</t>
  </si>
  <si>
    <t>Gestión Ambiental</t>
  </si>
  <si>
    <t>Servicios Generales y Logística</t>
  </si>
  <si>
    <t>Gestión Documental, Archivo y Correspondencia</t>
  </si>
  <si>
    <t>Precontractual</t>
  </si>
  <si>
    <t>Contractual</t>
  </si>
  <si>
    <t>Post Contractual</t>
  </si>
  <si>
    <t>Administración de Bases de Datos</t>
  </si>
  <si>
    <t>Administación de Software y Hardware</t>
  </si>
  <si>
    <t>Administración de Aplicativos</t>
  </si>
  <si>
    <t>Administración del Sistema de Información</t>
  </si>
  <si>
    <t>Formación y Desarrollo del Talento Humano</t>
  </si>
  <si>
    <t>Administración del Talento Humano</t>
  </si>
  <si>
    <t>Calidad de Vida del Trabajador</t>
  </si>
  <si>
    <t>Evaluación de desempeño laboral</t>
  </si>
  <si>
    <t>control Interno</t>
  </si>
  <si>
    <t>Control Interno Disciplianario</t>
  </si>
  <si>
    <t>Comunicaciones Internas</t>
  </si>
  <si>
    <r>
      <rPr>
        <sz val="11"/>
        <color rgb="FFFF0000"/>
        <rFont val="Calibri"/>
        <family val="2"/>
        <scheme val="minor"/>
      </rPr>
      <t>Direccionamiento</t>
    </r>
    <r>
      <rPr>
        <sz val="11"/>
        <rFont val="Calibri"/>
        <family val="2"/>
        <scheme val="minor"/>
      </rPr>
      <t xml:space="preserve"> Estrategico y Desarrollo Institucional</t>
    </r>
  </si>
  <si>
    <r>
      <t xml:space="preserve">Gestión de </t>
    </r>
    <r>
      <rPr>
        <sz val="11"/>
        <color rgb="FFFF0000"/>
        <rFont val="Calibri"/>
        <family val="2"/>
        <scheme val="minor"/>
      </rPr>
      <t>Comunicaciones</t>
    </r>
  </si>
  <si>
    <r>
      <t xml:space="preserve">Gestión </t>
    </r>
    <r>
      <rPr>
        <sz val="11"/>
        <color rgb="FFFF0000"/>
        <rFont val="Calibri"/>
        <family val="2"/>
        <scheme val="minor"/>
      </rPr>
      <t>Jurídica</t>
    </r>
  </si>
  <si>
    <r>
      <t xml:space="preserve">Gestión del </t>
    </r>
    <r>
      <rPr>
        <sz val="11"/>
        <color rgb="FFFF0000"/>
        <rFont val="Calibri"/>
        <family val="2"/>
        <scheme val="minor"/>
      </rPr>
      <t>Conocimiento</t>
    </r>
  </si>
  <si>
    <r>
      <rPr>
        <sz val="11"/>
        <color rgb="FFFF0000"/>
        <rFont val="Calibri"/>
        <family val="2"/>
        <scheme val="minor"/>
      </rPr>
      <t xml:space="preserve">Participación </t>
    </r>
    <r>
      <rPr>
        <sz val="11"/>
        <rFont val="Calibri"/>
        <family val="2"/>
        <scheme val="minor"/>
      </rPr>
      <t>comunitaria y Servicio al ciudadano</t>
    </r>
  </si>
  <si>
    <r>
      <t xml:space="preserve">Gestión de la </t>
    </r>
    <r>
      <rPr>
        <sz val="11"/>
        <color rgb="FFFF0000"/>
        <rFont val="Calibri"/>
        <family val="2"/>
        <scheme val="minor"/>
      </rPr>
      <t>Calidad</t>
    </r>
    <r>
      <rPr>
        <sz val="11"/>
        <rFont val="Calibri"/>
        <family val="2"/>
        <scheme val="minor"/>
      </rPr>
      <t xml:space="preserve"> y Mejoramiento Continuo</t>
    </r>
  </si>
  <si>
    <r>
      <t xml:space="preserve">Gestión clinica </t>
    </r>
    <r>
      <rPr>
        <sz val="11"/>
        <color rgb="FFFF0000"/>
        <rFont val="Calibri"/>
        <family val="2"/>
        <scheme val="minor"/>
      </rPr>
      <t>Ambulatoria</t>
    </r>
  </si>
  <si>
    <r>
      <t xml:space="preserve">Gestión del </t>
    </r>
    <r>
      <rPr>
        <sz val="11"/>
        <color rgb="FFFF0000"/>
        <rFont val="Calibri"/>
        <family val="2"/>
        <scheme val="minor"/>
      </rPr>
      <t>Riesgo</t>
    </r>
    <r>
      <rPr>
        <sz val="11"/>
        <rFont val="Calibri"/>
        <family val="2"/>
        <scheme val="minor"/>
      </rPr>
      <t xml:space="preserve"> en Salud</t>
    </r>
  </si>
  <si>
    <r>
      <t xml:space="preserve">Gestión clinica </t>
    </r>
    <r>
      <rPr>
        <sz val="11"/>
        <color rgb="FFFF0000"/>
        <rFont val="Calibri"/>
        <family val="2"/>
        <scheme val="minor"/>
      </rPr>
      <t>Urgencias</t>
    </r>
  </si>
  <si>
    <r>
      <t xml:space="preserve">Gestión Clínica </t>
    </r>
    <r>
      <rPr>
        <sz val="11"/>
        <color rgb="FFFF0000"/>
        <rFont val="Calibri"/>
        <family val="2"/>
        <scheme val="minor"/>
      </rPr>
      <t>Hospitalaria</t>
    </r>
  </si>
  <si>
    <r>
      <t xml:space="preserve">Gestión de Servicios </t>
    </r>
    <r>
      <rPr>
        <sz val="11"/>
        <color rgb="FFFF0000"/>
        <rFont val="Calibri"/>
        <family val="2"/>
        <scheme val="minor"/>
      </rPr>
      <t>Complementarios</t>
    </r>
  </si>
  <si>
    <r>
      <t xml:space="preserve">Gestión </t>
    </r>
    <r>
      <rPr>
        <sz val="11"/>
        <color rgb="FFFF0000"/>
        <rFont val="Calibri"/>
        <family val="2"/>
        <scheme val="minor"/>
      </rPr>
      <t>Financiera</t>
    </r>
  </si>
  <si>
    <r>
      <t xml:space="preserve">Gestión de </t>
    </r>
    <r>
      <rPr>
        <sz val="11"/>
        <color rgb="FFFF0000"/>
        <rFont val="Calibri"/>
        <family val="2"/>
        <scheme val="minor"/>
      </rPr>
      <t>Ambiente</t>
    </r>
    <r>
      <rPr>
        <sz val="11"/>
        <rFont val="Calibri"/>
        <family val="2"/>
        <scheme val="minor"/>
      </rPr>
      <t xml:space="preserve"> Físico</t>
    </r>
  </si>
  <si>
    <r>
      <t xml:space="preserve">Gestión de </t>
    </r>
    <r>
      <rPr>
        <sz val="11"/>
        <color rgb="FFFF0000"/>
        <rFont val="Calibri"/>
        <family val="2"/>
        <scheme val="minor"/>
      </rPr>
      <t>Contratación</t>
    </r>
  </si>
  <si>
    <r>
      <t xml:space="preserve">Gestión de </t>
    </r>
    <r>
      <rPr>
        <sz val="11"/>
        <color rgb="FFFF0000"/>
        <rFont val="Calibri"/>
        <family val="2"/>
        <scheme val="minor"/>
      </rPr>
      <t xml:space="preserve">Talento </t>
    </r>
    <r>
      <rPr>
        <sz val="11"/>
        <rFont val="Calibri"/>
        <family val="2"/>
        <scheme val="minor"/>
      </rPr>
      <t>Humano</t>
    </r>
  </si>
  <si>
    <r>
      <rPr>
        <sz val="11"/>
        <color rgb="FFFF0000"/>
        <rFont val="Calibri"/>
        <family val="2"/>
        <scheme val="minor"/>
      </rPr>
      <t xml:space="preserve">Control </t>
    </r>
    <r>
      <rPr>
        <sz val="11"/>
        <rFont val="Calibri"/>
        <family val="2"/>
        <scheme val="minor"/>
      </rPr>
      <t>Interno</t>
    </r>
  </si>
  <si>
    <r>
      <t xml:space="preserve">control Interno </t>
    </r>
    <r>
      <rPr>
        <sz val="11"/>
        <color rgb="FFFF0000"/>
        <rFont val="Calibri"/>
        <family val="2"/>
        <scheme val="minor"/>
      </rPr>
      <t>Disciplinario</t>
    </r>
  </si>
  <si>
    <t>Abreviatura</t>
  </si>
  <si>
    <t>Actas de reuniones</t>
  </si>
  <si>
    <t>Identificación de la Información</t>
  </si>
  <si>
    <t>Descripción del Activo/Información</t>
  </si>
  <si>
    <t>Subserie</t>
  </si>
  <si>
    <t>Nombre o Título de la Categoria de la Información</t>
  </si>
  <si>
    <t>Informacion de Confidencialidad</t>
  </si>
  <si>
    <t>artículo 24 de la Ley 1437 de 2011</t>
  </si>
  <si>
    <t>DireccionamientoEstrategico</t>
  </si>
  <si>
    <t>G.Comunicaciones</t>
  </si>
  <si>
    <t>G.Jurídica</t>
  </si>
  <si>
    <t>G.Conocimiento</t>
  </si>
  <si>
    <t>G.Calidad</t>
  </si>
  <si>
    <t>G.Ambulatoria</t>
  </si>
  <si>
    <t>G.Riesgo</t>
  </si>
  <si>
    <t>G.Urgencias</t>
  </si>
  <si>
    <t>G.Financiera</t>
  </si>
  <si>
    <t>G.AmbienteFisico</t>
  </si>
  <si>
    <t>G.Contratación</t>
  </si>
  <si>
    <t>G.TalentoHumano</t>
  </si>
  <si>
    <t>01-ACCIONES CONSTITUCIONALES</t>
  </si>
  <si>
    <t>02-ACTAS</t>
  </si>
  <si>
    <t>03-ACUERDOS</t>
  </si>
  <si>
    <t>04-AUDITORIAS</t>
  </si>
  <si>
    <t>05-ANTEPROYECTO DE PRESUPUESTO</t>
  </si>
  <si>
    <t>06-APLICATIVOS Y SOFTWARE</t>
  </si>
  <si>
    <t>07-ASESORÍA JURIDICA DISCIPLINARIA</t>
  </si>
  <si>
    <t>08-AUTORIZACIONES PARA ESTERILIZACIÓN DE CANINOS Y FELINOS</t>
  </si>
  <si>
    <t>09-BAJAS DE BIENES</t>
  </si>
  <si>
    <t xml:space="preserve">10-BOLETINES </t>
  </si>
  <si>
    <t>11-CAJA MENOR</t>
  </si>
  <si>
    <t>15-CIERRE PRESUPUESTAL</t>
  </si>
  <si>
    <t>16-CIRCULARES</t>
  </si>
  <si>
    <t>17-COMPROBANTE CONTABLE</t>
  </si>
  <si>
    <t>19-CONCEPTOS</t>
  </si>
  <si>
    <t>20-CONCILIACIONES</t>
  </si>
  <si>
    <t>21-CONSECUTIVOS DE COMUNICACIONES OFICIALES</t>
  </si>
  <si>
    <t>22-CONTRATOS</t>
  </si>
  <si>
    <t>23-CONVENIOS</t>
  </si>
  <si>
    <t>24-CONVOCATORIAS PUBLICAS</t>
  </si>
  <si>
    <t>25-CUENTA MENSUAL DE ALMACEN</t>
  </si>
  <si>
    <t>26-CUENTAS BANCARIAS</t>
  </si>
  <si>
    <t>27-CUENTAS DE COBRO POR VENTAS DE SERVICIO DE SALUD</t>
  </si>
  <si>
    <t>29-DISTRIBUCIÓN RECURSOS EXEDENTES APORTES PATRONALES</t>
  </si>
  <si>
    <t>30-EJECUCIONES PRESUPUESTALES</t>
  </si>
  <si>
    <t>33-ELIMINACIONES DOCUMENTALES</t>
  </si>
  <si>
    <t>35-ESTADOS CONTABLES E INFORMES COMPLEMENTARIOS</t>
  </si>
  <si>
    <t>39-FACTURAS</t>
  </si>
  <si>
    <t>40-FICHAS</t>
  </si>
  <si>
    <t>41-GESTION DE PAGOS</t>
  </si>
  <si>
    <t>42-GUÍAS DE MANEJO DE INFECCIONES INTRAHOSPITALARIAS</t>
  </si>
  <si>
    <t>43-HISTORIA CLINICA</t>
  </si>
  <si>
    <t>45-HISTORIA DE EQUIPO Y MAQUINARIA</t>
  </si>
  <si>
    <t>46-HISTORIA DEL VEHÍCULO</t>
  </si>
  <si>
    <t>48-HISTORIAS LABORALES</t>
  </si>
  <si>
    <t>49-INDICADORES</t>
  </si>
  <si>
    <t>50-INFORMES</t>
  </si>
  <si>
    <t>51-INGRESOS DE ALMACEN</t>
  </si>
  <si>
    <t>52-INSTRUMENTOS ARCHIVISTICOS</t>
  </si>
  <si>
    <t>53-INSTRUMENTOS DE CONTROL</t>
  </si>
  <si>
    <t>55-INVENTARIO FISICO DE BIENES MUEBLES</t>
  </si>
  <si>
    <t>56-INVENTARIOS</t>
  </si>
  <si>
    <t>57-LIBROS CONTABLES</t>
  </si>
  <si>
    <t>58-LIQUIDACIONES A FONDOS DE CESANTIAS</t>
  </si>
  <si>
    <t>59-LIQUIDACIONES DE PAGOS DE OBLIGACIONES DE PERSONAL</t>
  </si>
  <si>
    <t>60-MANUALES</t>
  </si>
  <si>
    <t>61-MODIFICACIONES PRESUPUESTALES</t>
  </si>
  <si>
    <t>62-MOVIMIENTO DIARIO DE CAJA</t>
  </si>
  <si>
    <t>63-NOMINA</t>
  </si>
  <si>
    <t>66-PIEZAS COMUNICATIVAS</t>
  </si>
  <si>
    <t>67-PLANES</t>
  </si>
  <si>
    <t>68-POLITICAS</t>
  </si>
  <si>
    <t xml:space="preserve">69-PQRS, PETICIONES, QUEJAS, RECLAMOS Y SOLUCIONES </t>
  </si>
  <si>
    <t>70-PROCESOS DISCIPLINARIOS</t>
  </si>
  <si>
    <t>71-PROCESOS</t>
  </si>
  <si>
    <t>72-PROGRAMAS</t>
  </si>
  <si>
    <t>73-PROVISION DE PERSONAL</t>
  </si>
  <si>
    <t>74-PROYECTOS</t>
  </si>
  <si>
    <t>75-REGISTRO CONSOLIDADO ASESORÍAS</t>
  </si>
  <si>
    <t>76-REGISTRO PARA CAPTURA DE DATOS</t>
  </si>
  <si>
    <t>77-REGLAMENTOS</t>
  </si>
  <si>
    <t>78-RELACIONES DE GIRO</t>
  </si>
  <si>
    <t>80-RESOLUCIONES</t>
  </si>
  <si>
    <t>81-SALIDAS DE ALMACÉN</t>
  </si>
  <si>
    <t>82-SANEAMIENTO CONTABLE</t>
  </si>
  <si>
    <t>83-SISTEMAS DE INFORMACION</t>
  </si>
  <si>
    <t>Ilimitada</t>
  </si>
  <si>
    <t>sub-series Subcategoria</t>
  </si>
  <si>
    <t>ParticipaciónComServCiudadano</t>
  </si>
  <si>
    <t>G.ClinicaHospitalaria</t>
  </si>
  <si>
    <t>G.ServiciosComplemetarios</t>
  </si>
  <si>
    <t>G.ControlInternoDisciplinario</t>
  </si>
  <si>
    <t>ControlInterno</t>
  </si>
  <si>
    <t>ControlInternoDisciplinario</t>
  </si>
  <si>
    <t>GERENCIA</t>
  </si>
  <si>
    <t>ACTAS</t>
  </si>
  <si>
    <t>Actas de Reunión</t>
  </si>
  <si>
    <t>Actas Junta Directiva</t>
  </si>
  <si>
    <t>ACUERDOS</t>
  </si>
  <si>
    <t>Acuerdos de Junta Directiva</t>
  </si>
  <si>
    <t>CIRCULARES</t>
  </si>
  <si>
    <t>Circulares Informativas</t>
  </si>
  <si>
    <t>Circulares Reglamentarias</t>
  </si>
  <si>
    <t>INFORMES</t>
  </si>
  <si>
    <t>Informe de Gestión</t>
  </si>
  <si>
    <t>Informe de Rendición de Cuentas</t>
  </si>
  <si>
    <t>Informe Entes de Control</t>
  </si>
  <si>
    <t>Informe Junta Directiva</t>
  </si>
  <si>
    <t>PLANES</t>
  </si>
  <si>
    <t>Plan de Gestión</t>
  </si>
  <si>
    <t>Plan Estratégico o de Desarrollo Institucional</t>
  </si>
  <si>
    <t>RESOLUCIONES</t>
  </si>
  <si>
    <t>OFICINA ASESORA JURIDICA</t>
  </si>
  <si>
    <t>ACCIONES CONSTITUCIONALES</t>
  </si>
  <si>
    <t>Acción de Cumplimiento</t>
  </si>
  <si>
    <t>02</t>
  </si>
  <si>
    <t>Acciones de Tutela</t>
  </si>
  <si>
    <t>03</t>
  </si>
  <si>
    <t>Acciónes Populares</t>
  </si>
  <si>
    <t>04</t>
  </si>
  <si>
    <t>Aciones de Grupo</t>
  </si>
  <si>
    <t>Derechos de petición</t>
  </si>
  <si>
    <t>Actas Comité Interno de Conciliación</t>
  </si>
  <si>
    <t>CONCILIACIONES</t>
  </si>
  <si>
    <t>Conciliación Prejudicial</t>
  </si>
  <si>
    <t>CONVOCATORIAS PUBLICAS</t>
  </si>
  <si>
    <t>Informes Otros Organismos</t>
  </si>
  <si>
    <t>PROCESOS</t>
  </si>
  <si>
    <t xml:space="preserve">Proceso Administrativo Sancionatorio </t>
  </si>
  <si>
    <t>Proceso Ante el Tribunal de Arbitramento</t>
  </si>
  <si>
    <t>Proceso Cobro Coactivo</t>
  </si>
  <si>
    <t>Proceso Contencioso Administrativo</t>
  </si>
  <si>
    <t>Proceso de Accion Civil</t>
  </si>
  <si>
    <t>Proceso de Incumplimiento Contractual</t>
  </si>
  <si>
    <t>Proceso Laboral</t>
  </si>
  <si>
    <t>Proceso Ordinario</t>
  </si>
  <si>
    <t>Proceso Penal</t>
  </si>
  <si>
    <t>OFICINA ASESORA DE DESARROLLO INSTITUCIONAL</t>
  </si>
  <si>
    <t>Actas Comité de Historias Clínicas</t>
  </si>
  <si>
    <t>Actas Comité Directivo</t>
  </si>
  <si>
    <t>INDICADORES</t>
  </si>
  <si>
    <t>Indicadores de Gestión</t>
  </si>
  <si>
    <t>Informe de Evaluación del Sistema Integral de Planeación y Gestión - MIPG</t>
  </si>
  <si>
    <t>Informe de Seguimiento a los Planes Operativos o de Gestión</t>
  </si>
  <si>
    <t>Informe de Seguimiento a los Proyectos de Inversión</t>
  </si>
  <si>
    <t>Plan Anual de Adquisiciones</t>
  </si>
  <si>
    <t>Plan de Gestión del Riesgo</t>
  </si>
  <si>
    <t>Plan Operativo de Gestión</t>
  </si>
  <si>
    <t>Planes de Acción por Proceso</t>
  </si>
  <si>
    <t>POLITICAS</t>
  </si>
  <si>
    <t>Políticas Institucionales</t>
  </si>
  <si>
    <t>PROYECTOS</t>
  </si>
  <si>
    <t>Proyectos de Inversión</t>
  </si>
  <si>
    <t>SISTEMAS DE INFORMACION</t>
  </si>
  <si>
    <t>Identificación, Planificación y Gestión de Información Institucional</t>
  </si>
  <si>
    <t>OFICINA ASESORA DE COMUNICACIONES</t>
  </si>
  <si>
    <t>Actas Comité de Transparencia</t>
  </si>
  <si>
    <t>Informe Seguimiento Plan Anticorrupción y Ley Antitrámites</t>
  </si>
  <si>
    <t>MANUALES</t>
  </si>
  <si>
    <t>Manual de Comunicaciones</t>
  </si>
  <si>
    <t>PIEZAS COMUNICATIVAS</t>
  </si>
  <si>
    <t>Planes de Mejoramiento</t>
  </si>
  <si>
    <t>OFICINA DE CONTROL INTERNO</t>
  </si>
  <si>
    <t>Actas Arqueo de Caja</t>
  </si>
  <si>
    <t>Actas Comité Institucional de Coordinación Control Interno</t>
  </si>
  <si>
    <t>Actas Oficina de Control Interno</t>
  </si>
  <si>
    <t>AUDITORIAS</t>
  </si>
  <si>
    <t>Auditorias Externas</t>
  </si>
  <si>
    <t>Auditorias Internas</t>
  </si>
  <si>
    <t>Plan Anual de Auditorias</t>
  </si>
  <si>
    <t>PROGRAMAS</t>
  </si>
  <si>
    <t>Programa Anual de Auditorías</t>
  </si>
  <si>
    <t>PARTICIPACIÓN COMUNITARIA Y SERVICIO AL CIUDADANO</t>
  </si>
  <si>
    <t xml:space="preserve">21
</t>
  </si>
  <si>
    <t>Actas Comité de Participación Comunitaria en Salud - COPACOS</t>
  </si>
  <si>
    <t>Actas Comité Ética Hospitalaria</t>
  </si>
  <si>
    <t>Manuales de Usuario</t>
  </si>
  <si>
    <t xml:space="preserve">PQRS, PETICIONES, QUEJAS, RECLAMOS Y SOLUCIONES </t>
  </si>
  <si>
    <t>GESTION DEL CONOCIMIENTO</t>
  </si>
  <si>
    <t>Actas Comité de Docencia Servicio</t>
  </si>
  <si>
    <t>Actas Comité Etica en Investigación</t>
  </si>
  <si>
    <t>CONVENIOS</t>
  </si>
  <si>
    <t>Convenios Docencia Servicio</t>
  </si>
  <si>
    <t>Programas de Docencia - Asistencial</t>
  </si>
  <si>
    <t>Proyectos de Investigación</t>
  </si>
  <si>
    <t>REGLAMENTOS</t>
  </si>
  <si>
    <t>Reglamento Interno Docencia Servicio</t>
  </si>
  <si>
    <t>Reglamento Comité Docencia Servicio</t>
  </si>
  <si>
    <t>CONTROL INTERNO DISCIPLINARIO</t>
  </si>
  <si>
    <t>ASESORÍA JURIDICA DISCIPLINARIA</t>
  </si>
  <si>
    <t>PROCESOS DISCIPLINARIOS</t>
  </si>
  <si>
    <t>Proceso Disciplinario Ordinario</t>
  </si>
  <si>
    <t>Proceso Disciplinario Verbal</t>
  </si>
  <si>
    <t>CALIDAD</t>
  </si>
  <si>
    <t>Actas Comité de Infecciones</t>
  </si>
  <si>
    <t>Actas Comité de Seguridad del Paciente</t>
  </si>
  <si>
    <t>Actas Comité de Sistema Integrado de Gestión - SIG</t>
  </si>
  <si>
    <t>Actas Comité Institucional de Gestión y Desempeño</t>
  </si>
  <si>
    <t>AUDITORÍAS</t>
  </si>
  <si>
    <t>Auditorías Externas</t>
  </si>
  <si>
    <t>Auditorías Internas</t>
  </si>
  <si>
    <t>GUÍAS DE MANEJO DE INFECCIONES INTRAHOSPITALARIAS</t>
  </si>
  <si>
    <t>Informe de Seguimiento de Plan de Mejoramiento</t>
  </si>
  <si>
    <t>Manual de Calidad</t>
  </si>
  <si>
    <t>Manual de Procesos y procedimientos</t>
  </si>
  <si>
    <t>Programa de Auditorías para el Mejoramiento de la Calidad en Salud - PAMEC</t>
  </si>
  <si>
    <t>Programa de Seguridad del Paciente</t>
  </si>
  <si>
    <t>Programa de Prevención de Infecciones Asociadas a la Atención en Salud</t>
  </si>
  <si>
    <t>SISTEMAS DE INFORMACIÓN TIC</t>
  </si>
  <si>
    <t>APLICATIVOS Y SOFTWARE</t>
  </si>
  <si>
    <t>Informe de Seguimiento a Derechos de Autor - Software</t>
  </si>
  <si>
    <t>Administración de Hardware y Software</t>
  </si>
  <si>
    <t>Reportes de Información Electrónica a Otras Entidades</t>
  </si>
  <si>
    <t>Sistema de Seguridad de la Información</t>
  </si>
  <si>
    <t>Subgerencia de Prestación de Servicios de Salud</t>
  </si>
  <si>
    <t>Dirección de Servicios Ambulatorios</t>
  </si>
  <si>
    <t>HISTORIA CLÍNICA</t>
  </si>
  <si>
    <t>Dirección de Servicios Hospitalarios</t>
  </si>
  <si>
    <t>HISTORIA CLINICA</t>
  </si>
  <si>
    <t>INSTRUMENTOS DE CONTROL</t>
  </si>
  <si>
    <t>Libro de Entrega de Cadáveres</t>
  </si>
  <si>
    <t>Libro Radicador de Certificados de Defunción</t>
  </si>
  <si>
    <t>Libro Radicador de Certificados de Nacido Vivo</t>
  </si>
  <si>
    <t>Dirección de Servicios de Urgencias</t>
  </si>
  <si>
    <t>Dirección de Servicios Complementarios</t>
  </si>
  <si>
    <t>Actas Comité de Farmacia y Terapeútica</t>
  </si>
  <si>
    <t>Dirección de Servicios del Riesgo en Salud</t>
  </si>
  <si>
    <t>Actas Comité de Estadísticas Vitales</t>
  </si>
  <si>
    <t>Actas Comité de Vigilancia Epidemiológica Comunitaria - COVECOM</t>
  </si>
  <si>
    <t>Actas Comité de Vigilancia Epidemiológica Institucional - COVE</t>
  </si>
  <si>
    <t>Actas Comité Institucional de Mortalidad Evitable</t>
  </si>
  <si>
    <t>Actas Comité Local de Vigilancia Epidemiológica e Infecciones Intrahospitalarias</t>
  </si>
  <si>
    <t>AUTORIZACIONES PARA ESTERILIZACIÓN DE CANINOS Y FELINOS</t>
  </si>
  <si>
    <t xml:space="preserve">BOLETINES </t>
  </si>
  <si>
    <t>Boletín Epidemediológico</t>
  </si>
  <si>
    <t>CONCEPTOS</t>
  </si>
  <si>
    <t>Conceptos Técnicos Sanitarios (Licencias Sanitarias)</t>
  </si>
  <si>
    <t>FICHAS</t>
  </si>
  <si>
    <t>Ficha de Busqueda Activa</t>
  </si>
  <si>
    <t>Ficha de Georeferenciación</t>
  </si>
  <si>
    <t>Ficha de Investigación Epidemiológica de Campo</t>
  </si>
  <si>
    <t>Ficha de Notificación de Accidente Rábico</t>
  </si>
  <si>
    <t>Ficha de Notificación de Eventos de Interés en Salud Pública</t>
  </si>
  <si>
    <t>Ficha de Notificación Obligatoria</t>
  </si>
  <si>
    <t>Ficha Técnica para la Identificación y Caracterización de Núcleos Familiares</t>
  </si>
  <si>
    <t>Ficha de Manejo de Infecciones Intrahospitalarias</t>
  </si>
  <si>
    <t>Plan de Intervenciones Colectivas - PIC</t>
  </si>
  <si>
    <t>Plan Operativo de Ejecución Física</t>
  </si>
  <si>
    <t>Planes anuales de Acción y Prevención, Control y Vigilancia Epidemiológica de Infecciones Intrahospitalarias</t>
  </si>
  <si>
    <t>Planes anuales de Inducción y Capacitación en Prevención, Vigilancia Epidemiológica de Infecciones Intrahospitalarias</t>
  </si>
  <si>
    <t>Planes Anuales de Sensibilización Comunitaria en Vigilancia Epidemiológica de Infecciones Intrahospitalarias</t>
  </si>
  <si>
    <t>Planes de Acción en Salud Pública</t>
  </si>
  <si>
    <t>Planes de Manejo de Infecciones Intrahospitalarias</t>
  </si>
  <si>
    <t>Programa Ampliado de Inmunización - PAI</t>
  </si>
  <si>
    <t>Programa de Capacitación en Manipulación Higiénica de Alimentos</t>
  </si>
  <si>
    <t>Programa de Control de Roedores y Vectores</t>
  </si>
  <si>
    <t>Programa de Esterilización Canina y Felina</t>
  </si>
  <si>
    <t>Programa de Evaluación de Tenencia Inadecuada de Animales</t>
  </si>
  <si>
    <t>Programa de Inspección, Vigilancia y Control Sanitario de Establecimientos Industriales y Comerciales</t>
  </si>
  <si>
    <t>Programa de Prevención, Control y Vigilancia Epidemiológica de Infecciones Intrahospitalarias</t>
  </si>
  <si>
    <t>Programa de Seguimiento a Animales Mordedores (Potenciales Transmisores de Enfermedades a Humanos)</t>
  </si>
  <si>
    <t>Programa de Vacunación Antirrabica Canina y Felina</t>
  </si>
  <si>
    <t>Programas de Promoción y Prevención</t>
  </si>
  <si>
    <t>Programas de Recolección de Caninos Callejeros</t>
  </si>
  <si>
    <t>REGISTRO CONSOLIDADO ASESORÍAS</t>
  </si>
  <si>
    <t>REGISTRO PARA CAPTURA DE DATOS</t>
  </si>
  <si>
    <t>Registro de Infecciones Intrahospitalarias</t>
  </si>
  <si>
    <t>Registro de Vacunación Antirrábica Canina y Felina</t>
  </si>
  <si>
    <t>Subgerencia Corporativa</t>
  </si>
  <si>
    <t>Dirección Financiera</t>
  </si>
  <si>
    <t>Actas Comité de Cartera</t>
  </si>
  <si>
    <t>Actas Comité de Facturación</t>
  </si>
  <si>
    <t>Actas Comité de Glosas</t>
  </si>
  <si>
    <t>Actas Comité de Saneamiento Contable</t>
  </si>
  <si>
    <t>Actas Comité Técnico de Sostenibilidad Financiera</t>
  </si>
  <si>
    <t>Actas de Anulación de cheques</t>
  </si>
  <si>
    <t>ANTEPROYECTO DE PRESUPUESTO</t>
  </si>
  <si>
    <t>CAJA MENOR</t>
  </si>
  <si>
    <t>Constitución de Caja Menor</t>
  </si>
  <si>
    <t>Libros Auxiliares de Caja Menor</t>
  </si>
  <si>
    <t>Reembolso de Caja de Menor</t>
  </si>
  <si>
    <t>CIERRE PRESUPUESTAL</t>
  </si>
  <si>
    <t>COMPROBANTE CONTABLE</t>
  </si>
  <si>
    <t>Comprobante de Ajuste</t>
  </si>
  <si>
    <t>Comprobante de Cierre</t>
  </si>
  <si>
    <t>Comprobante de Diario</t>
  </si>
  <si>
    <t>Comprobante de Eliminaciones</t>
  </si>
  <si>
    <t>Conciliaciones Bancarias</t>
  </si>
  <si>
    <t>Conciliaciones con Proveedores</t>
  </si>
  <si>
    <t>Conciliaciones de Operaciones Recíprocas</t>
  </si>
  <si>
    <t>Conciliaciones Específicas de cada Entidad</t>
  </si>
  <si>
    <t>CUENTAS BANCARIAS</t>
  </si>
  <si>
    <t>CUENTAS DE COBRO POR VENTAS DE SERVICIO DE SALUD</t>
  </si>
  <si>
    <t>EJECUCIONES PRESUPUESTALES</t>
  </si>
  <si>
    <t>ESTADOS CONTABLES E INFORMES COMPLEMENTARIOS</t>
  </si>
  <si>
    <t>FACTURAS</t>
  </si>
  <si>
    <t>Facturas de Consulta Externa</t>
  </si>
  <si>
    <t>Facturas de Evento</t>
  </si>
  <si>
    <t>Facturas de Hospitalización</t>
  </si>
  <si>
    <t>Facturas de Proveedores</t>
  </si>
  <si>
    <t>Facturas de Urgencias</t>
  </si>
  <si>
    <t>Facturas de Venta de Servicios</t>
  </si>
  <si>
    <t>GESTION DE PAGOS</t>
  </si>
  <si>
    <t>Ordenes de Pago</t>
  </si>
  <si>
    <t>Informe de Costos</t>
  </si>
  <si>
    <t>Informe de Ejecución Presupuestal</t>
  </si>
  <si>
    <t>Informe de Gestión Pagarés</t>
  </si>
  <si>
    <t>Informe de Glosas</t>
  </si>
  <si>
    <t>Informe de Seguimiento Administración de Riesgos</t>
  </si>
  <si>
    <t>Informe Mensual de Radicados</t>
  </si>
  <si>
    <t>LIBROS CONTABLES</t>
  </si>
  <si>
    <t>Libro Auxiliar</t>
  </si>
  <si>
    <t>Libro Diario</t>
  </si>
  <si>
    <t>Libro Mayor y de Balance</t>
  </si>
  <si>
    <t>MODIFICACIONES PRESUPUESTALES</t>
  </si>
  <si>
    <t>Adiciones Presupuestales</t>
  </si>
  <si>
    <t>Reducciones Presupuestales</t>
  </si>
  <si>
    <t>Suspensiones o Aplazamientos Presupuestales</t>
  </si>
  <si>
    <t>Traslados Presupuestales</t>
  </si>
  <si>
    <t>MOVIMIENTO DIARIO DE CAJA</t>
  </si>
  <si>
    <t>Plan de acción por Proceso</t>
  </si>
  <si>
    <t>Planes de Beneficios</t>
  </si>
  <si>
    <t>Programa Anual Mensualizado de Caja - PAC</t>
  </si>
  <si>
    <t>RELACIONES DE GIRO</t>
  </si>
  <si>
    <t>SANEAMIENTO CONTABLE</t>
  </si>
  <si>
    <t>Guias de Saneamiento Contable</t>
  </si>
  <si>
    <t>Dirección Administrativa</t>
  </si>
  <si>
    <t>Actas Comité de Gestión Ambiental</t>
  </si>
  <si>
    <t>Actas Comité de Inventarios</t>
  </si>
  <si>
    <t>Actas Comité Interno de Archivo</t>
  </si>
  <si>
    <t>Actas Eliminación de Documentos</t>
  </si>
  <si>
    <t>Actas Reprografía</t>
  </si>
  <si>
    <t>BAJAS DE BIENES</t>
  </si>
  <si>
    <t>Baja de Bienes Muebles</t>
  </si>
  <si>
    <t>Baja de Bienes No Utilizables o Inservibles</t>
  </si>
  <si>
    <t>CONSECUTIVOS DE COMUNICACIONES OFICIALES</t>
  </si>
  <si>
    <t>CUENTA MENSUAL DE ALMACEN</t>
  </si>
  <si>
    <t>ELIMINACIONES DOCUMENTALES</t>
  </si>
  <si>
    <t>HISTORIA DE EQUIPO Y MAQUINARIA</t>
  </si>
  <si>
    <t>HISTORIA DEL VEHÍCULO</t>
  </si>
  <si>
    <t>Informe de Ejecución de Planes de Mantenimiento Preventivo y Correctivo de la Dirección Administrativa</t>
  </si>
  <si>
    <t>INGRESOS DE ALMACEN</t>
  </si>
  <si>
    <t>INSTRUMENTOS ARCHIVISTICOS</t>
  </si>
  <si>
    <t>Cuadro de Clasificación Documental</t>
  </si>
  <si>
    <t>Tabla de Retención Documental</t>
  </si>
  <si>
    <t>Tabla de Valoración Documental</t>
  </si>
  <si>
    <t xml:space="preserve">Transferencias Documentales </t>
  </si>
  <si>
    <t xml:space="preserve">Registros de control de comunicaciones oficiales enviadas. </t>
  </si>
  <si>
    <t>Registros de control de comunicaciones oficiales recibidas.</t>
  </si>
  <si>
    <t>INVENTARIO FISICO DE BIENES MUEBLES</t>
  </si>
  <si>
    <t>Inventario General de Bienes Muebles</t>
  </si>
  <si>
    <t>Inventario por Responsables</t>
  </si>
  <si>
    <t>INVENTARIOS</t>
  </si>
  <si>
    <t>Inventarios Documentales</t>
  </si>
  <si>
    <t>Inventarios para Eliminación Documental</t>
  </si>
  <si>
    <t>Plan de Gestión Integral de Residuos Hospitalarios</t>
  </si>
  <si>
    <t>Plan de Mantenimiento del Parque Automotor</t>
  </si>
  <si>
    <t>Plan de Mantenimiento Preventivo y Correctivo de Equipo Industrial de Uso Hospitalario</t>
  </si>
  <si>
    <t>Plan de Mantenimiento Preventivo y Correctivo de Equipo Médico y Biomédico</t>
  </si>
  <si>
    <t>Plan de Mantenimiento Preventivo y Correctivo de la Infraestructura</t>
  </si>
  <si>
    <t>Plan Institucional de Archivos - PINAR</t>
  </si>
  <si>
    <t>Programa de Gestión Documental - PGD</t>
  </si>
  <si>
    <t>Programa de Mantenimiento y Metrología Segura</t>
  </si>
  <si>
    <t>Programa de Tecnovigilancia</t>
  </si>
  <si>
    <t>SALIDAS DE ALMACÉN</t>
  </si>
  <si>
    <t>Salida de Bienes por Hurto, Caso Fortuito o Fuerza Mayor</t>
  </si>
  <si>
    <t>Salida o Traslado de Bienes a Través de Contrato de Comodato</t>
  </si>
  <si>
    <t>Salida o Traslado de Bienes de Bodega al servicio</t>
  </si>
  <si>
    <t>Traslado de Bienes entre Dependencia o Servidores</t>
  </si>
  <si>
    <t>Dirección del Talento Humano</t>
  </si>
  <si>
    <t>Actas Comisión de Personal</t>
  </si>
  <si>
    <t>Actas Comité de Capacitación</t>
  </si>
  <si>
    <t>Actas Comité de Convivencia y Conciliación Laboral</t>
  </si>
  <si>
    <t>Actas Comité de Incentivos</t>
  </si>
  <si>
    <t>Actas Comité Paritario de Seguridad y Salud en el Trabajo</t>
  </si>
  <si>
    <t>DISTRIBUCIÓN RECURSOS EXEDENTES APORTES PATRONALES</t>
  </si>
  <si>
    <t>HISTORIAS LABORALES</t>
  </si>
  <si>
    <t>LIQUIDACIONES A FONDOS DE CESANTIAS</t>
  </si>
  <si>
    <t>LIQUIDACIONES DE PAGOS DE OBLIGACIONES DE PERSONAL</t>
  </si>
  <si>
    <t>Manual de Funciones</t>
  </si>
  <si>
    <t>NOMINA</t>
  </si>
  <si>
    <t>Plan de Emergencias</t>
  </si>
  <si>
    <t>Plan Institucional de Capacitación del Personal - PIC</t>
  </si>
  <si>
    <t>Planes de Bienestar</t>
  </si>
  <si>
    <t>Planes Estratégicos del Talento Humano</t>
  </si>
  <si>
    <t>Programa de Incentivos y Bienestar Social del Personal</t>
  </si>
  <si>
    <t>Programa de Seguridad y Salud en el Trabajo</t>
  </si>
  <si>
    <t>PROVISION DE PERSONAL</t>
  </si>
  <si>
    <t>Dirección de Contratación</t>
  </si>
  <si>
    <t>Actas Comité de Compras Bienes y Servicios</t>
  </si>
  <si>
    <t>Actas Comité de Contratación</t>
  </si>
  <si>
    <t>CONTRATOS</t>
  </si>
  <si>
    <t>Contrato de Adquisición de Bienes y servicios</t>
  </si>
  <si>
    <t>Contrato de Arrendamiento</t>
  </si>
  <si>
    <t>Contrato de Comodato</t>
  </si>
  <si>
    <t>Contrato de Consultoría - De Obra</t>
  </si>
  <si>
    <t>Contrato de Prestación de Servicios</t>
  </si>
  <si>
    <t>Contrato de Suministro y Compra Venta</t>
  </si>
  <si>
    <t>Convenios Interadministrativos</t>
  </si>
  <si>
    <t>Manual de Contratación</t>
  </si>
  <si>
    <t>CODIGO DE LA DEPENDENCIA</t>
  </si>
  <si>
    <t>DEPENDENCIA</t>
  </si>
  <si>
    <t>CODIGO DE LA SERIE</t>
  </si>
  <si>
    <t>SERIE DOCUMENTAL</t>
  </si>
  <si>
    <t>CODIGO DE LA SUBSERIE</t>
  </si>
  <si>
    <t>SUBSERIE DOCUMENTAL</t>
  </si>
  <si>
    <t>OFICINA_ASESORA_JURIDICA</t>
  </si>
  <si>
    <t>OFICINA_ASESORA_DE_DESARROLLO_INSTITUCIONAL</t>
  </si>
  <si>
    <t>OFICINA_ASESORA_ DE_ COMUNICACIONES</t>
  </si>
  <si>
    <t>GESTION_DEL_CONOCIMIENTO</t>
  </si>
  <si>
    <t>OFICINA_DE_CONTROL_INTERNO</t>
  </si>
  <si>
    <t>PARTICIPACIÓN_COMUNITARIA_Y_SERVICIO_AL_CIUDADANO</t>
  </si>
  <si>
    <t>CONTROL_INTERNO_DISCIPLINARIO</t>
  </si>
  <si>
    <t>SISTEMAS_DE_INFORMACIÓN_TIC</t>
  </si>
  <si>
    <t>Subgerencia_de_Prestación_de_Servicios_de_Salud</t>
  </si>
  <si>
    <t>Dirección_de_Servicios_Ambulatorios</t>
  </si>
  <si>
    <t>Dirección_de_Servicios_Hospitalarios</t>
  </si>
  <si>
    <t>Dirección_de_Servicios_de_Urgencias</t>
  </si>
  <si>
    <t>Dirección_de_Servicios_Complementarios</t>
  </si>
  <si>
    <t>Dirección_de_Servicios_del_Riesgo_en_Salud</t>
  </si>
  <si>
    <t>Subgerencia_Corporativa</t>
  </si>
  <si>
    <t>Dirección_Financiera</t>
  </si>
  <si>
    <t>Dirección_Administrativa</t>
  </si>
  <si>
    <t>Dirección_del_Talento_Humano</t>
  </si>
  <si>
    <t>Dirección_de_Contratación</t>
  </si>
  <si>
    <t>SUBRED INTEGRADA DE SERVICIOS DE SALUD SUR OCCIDENTE E.S.E.</t>
  </si>
  <si>
    <t>SUBGERENCIA COSPORATIVA - DIRECCION ADMINISTRATIVA - GESTION DOCUMENTAL</t>
  </si>
  <si>
    <t>CUADRO DE CLASIFICACION DOCUMENTAL</t>
  </si>
  <si>
    <t>Subserie2</t>
  </si>
  <si>
    <t>Serie 1</t>
  </si>
  <si>
    <t>Serie2</t>
  </si>
  <si>
    <t>200-2-40-Actas de Reunión</t>
  </si>
  <si>
    <t>200-2-43-Actas Junta Directiva</t>
  </si>
  <si>
    <t>200-3-1-Acuerdos de Junta Directiva</t>
  </si>
  <si>
    <t>200-16-1-Circulares Informativas</t>
  </si>
  <si>
    <t>200-16-2-Circulares Reglamentarias</t>
  </si>
  <si>
    <t>200-50-10-Informe de Gestión</t>
  </si>
  <si>
    <t>200-50-18-Informe de Rendición de Cuentas</t>
  </si>
  <si>
    <t>200-50-24-Informe Entes de Control</t>
  </si>
  <si>
    <t>200-50-26-Informe Junta Directiva</t>
  </si>
  <si>
    <t>200-67-4-Plan de Gestión</t>
  </si>
  <si>
    <t>200-67-12-Plan Estratégico o de Desarrollo Institucional</t>
  </si>
  <si>
    <t>200-80--</t>
  </si>
  <si>
    <t>210-1-1-Acción de Cumplimiento</t>
  </si>
  <si>
    <t>210-1-02-Acciones de Tutela</t>
  </si>
  <si>
    <t>210-1-03-Acciónes Populares</t>
  </si>
  <si>
    <t>210-1-04-Aciones de Grupo</t>
  </si>
  <si>
    <t>210-1-5-Derechos de petición</t>
  </si>
  <si>
    <t>210-2-35-Actas Comité Interno de Conciliación</t>
  </si>
  <si>
    <t>210-2-40-Actas de Reunión</t>
  </si>
  <si>
    <t>210-20-1-Conciliación Prejudicial</t>
  </si>
  <si>
    <t>210-24--</t>
  </si>
  <si>
    <t>210-50-10-Informe de Gestión</t>
  </si>
  <si>
    <t>210-50-24-Informe Entes de Control</t>
  </si>
  <si>
    <t>210-50-34-Informes Otros Organismos</t>
  </si>
  <si>
    <t>210-67-4-Plan de Gestión</t>
  </si>
  <si>
    <t xml:space="preserve">210-71-1-Proceso Administrativo Sancionatorio </t>
  </si>
  <si>
    <t>210-71-2-Proceso Ante el Tribunal de Arbitramento</t>
  </si>
  <si>
    <t>210-71-3-Proceso Cobro Coactivo</t>
  </si>
  <si>
    <t>210-71-4-Proceso Contencioso Administrativo</t>
  </si>
  <si>
    <t>210-71-5-Proceso de Accion Civil</t>
  </si>
  <si>
    <t>210-71-6-Proceso de Incumplimiento Contractual</t>
  </si>
  <si>
    <t>210-71-7-Proceso Laboral</t>
  </si>
  <si>
    <t>210-71-8-Proceso Ordinario</t>
  </si>
  <si>
    <t>210-71-9-Proceso Penal</t>
  </si>
  <si>
    <t>220-2-17-Actas Comité de Historias Clínicas</t>
  </si>
  <si>
    <t>220-2-28-Actas Comité Directivo</t>
  </si>
  <si>
    <t>220-2-40-Actas de Reunión</t>
  </si>
  <si>
    <t>220-49-1-Indicadores de Gestión</t>
  </si>
  <si>
    <t>220-50-9-Informe de Evaluación del Sistema Integral de Planeación y Gestión - MIPG</t>
  </si>
  <si>
    <t>220-50-10-Informe de Gestión</t>
  </si>
  <si>
    <t>220-50-18-Informe de Rendición de Cuentas</t>
  </si>
  <si>
    <t>220-50-20-Informe de Seguimiento a los Planes Operativos o de Gestión</t>
  </si>
  <si>
    <t>220-50-21-Informe de Seguimiento a los Proyectos de Inversión</t>
  </si>
  <si>
    <t>220-50-24-Informe Entes de Control</t>
  </si>
  <si>
    <t>220-50-34-Informes Otros Organismos</t>
  </si>
  <si>
    <t>220-67-1-Plan Anual de Adquisiciones</t>
  </si>
  <si>
    <t>220-67-4-Plan de Gestión</t>
  </si>
  <si>
    <t>220-67-5-Plan de Gestión del Riesgo</t>
  </si>
  <si>
    <t>220-67-12-Plan Estratégico o de Desarrollo Institucional</t>
  </si>
  <si>
    <t>220-67-16-Plan Operativo de Gestión</t>
  </si>
  <si>
    <t>220-67-21-Planes de Acción por Proceso</t>
  </si>
  <si>
    <t>220-68-1-Políticas Institucionales</t>
  </si>
  <si>
    <t>220-74-2-Proyectos de Inversión</t>
  </si>
  <si>
    <t>220-83-2-Identificación, Planificación y Gestión de Información Institucional</t>
  </si>
  <si>
    <t>230-2-25-Actas Comité de Transparencia</t>
  </si>
  <si>
    <t>230-2-40-Actas de Reunión</t>
  </si>
  <si>
    <t>230-49-1-Indicadores de Gestión</t>
  </si>
  <si>
    <t>230-50-10-Informe de Gestión</t>
  </si>
  <si>
    <t>230-50-20-Informe de Seguimiento a los Planes Operativos o de Gestión</t>
  </si>
  <si>
    <t>230-50-24-Informe Entes de Control</t>
  </si>
  <si>
    <t>230-50-28-Informe Seguimiento Plan Anticorrupción y Ley Antitrámites</t>
  </si>
  <si>
    <t>230-50-34-Informes Otros Organismos</t>
  </si>
  <si>
    <t>230-60-2-Manual de Comunicaciones</t>
  </si>
  <si>
    <t>230-66--</t>
  </si>
  <si>
    <t>230-67-4-Plan de Gestión</t>
  </si>
  <si>
    <t>230-67-5-Plan de Gestión del Riesgo</t>
  </si>
  <si>
    <t>230-67-16-Plan Operativo de Gestión</t>
  </si>
  <si>
    <t>230-67-21-Planes de Acción por Proceso</t>
  </si>
  <si>
    <t>230-67-25-Planes de Mejoramiento</t>
  </si>
  <si>
    <t>240-2-1-Actas Arqueo de Caja</t>
  </si>
  <si>
    <t>240-2-31-Actas Comité Institucional de Coordinación Control Interno</t>
  </si>
  <si>
    <t>240-2-40-Actas de Reunión</t>
  </si>
  <si>
    <t>240-2-44-Actas Oficina de Control Interno</t>
  </si>
  <si>
    <t>240-4-1-Auditorias Externas</t>
  </si>
  <si>
    <t>240-4-2-Auditorias Internas</t>
  </si>
  <si>
    <t>240-50-10-Informe de Gestión</t>
  </si>
  <si>
    <t>240-50-20-Informe de Seguimiento a los Planes Operativos o de Gestión</t>
  </si>
  <si>
    <t>240-50-24-Informe Entes de Control</t>
  </si>
  <si>
    <t>240-50-34-Informes Otros Organismos</t>
  </si>
  <si>
    <t>240-67-2-Plan Anual de Auditorias</t>
  </si>
  <si>
    <t>240-67-4-Plan de Gestión</t>
  </si>
  <si>
    <t>240-67-5-Plan de Gestión del Riesgo</t>
  </si>
  <si>
    <t>240-67-16-Plan Operativo de Gestión</t>
  </si>
  <si>
    <t>240-67-21-Planes de Acción por Proceso</t>
  </si>
  <si>
    <t>240-67-25-Planes de Mejoramiento</t>
  </si>
  <si>
    <t>240-72-2-Programa Anual de Auditorías</t>
  </si>
  <si>
    <t>250-2-21
-Actas Comité de Participación Comunitaria en Salud - COPACOS</t>
  </si>
  <si>
    <t>250-2-30-Actas Comité Ética Hospitalaria</t>
  </si>
  <si>
    <t>250-2-40-Actas de Reunión</t>
  </si>
  <si>
    <t>250-49-1-Indicadores de Gestión</t>
  </si>
  <si>
    <t>250-50-10-Informe de Gestión</t>
  </si>
  <si>
    <t>250-50-20-Informe de Seguimiento a los Planes Operativos o de Gestión</t>
  </si>
  <si>
    <t>250-50-24-Informe Entes de Control</t>
  </si>
  <si>
    <t>250-50-34-Informes Otros Organismos</t>
  </si>
  <si>
    <t>250-60-6-Manuales de Usuario</t>
  </si>
  <si>
    <t>250-69--</t>
  </si>
  <si>
    <t>260-2-9-Actas Comité de Docencia Servicio</t>
  </si>
  <si>
    <t>260-2-29-Actas Comité Etica en Investigación</t>
  </si>
  <si>
    <t>260-2-40-Actas de Reunión</t>
  </si>
  <si>
    <t>260-23-2-Convenios Docencia Servicio</t>
  </si>
  <si>
    <t>260-49-1-Indicadores de Gestión</t>
  </si>
  <si>
    <t>260-50-10-Informe de Gestión</t>
  </si>
  <si>
    <t>260-50-20-Informe de Seguimiento a los Planes Operativos o de Gestión</t>
  </si>
  <si>
    <t>260-50-24-Informe Entes de Control</t>
  </si>
  <si>
    <t>260-72-22-Programas de Docencia - Asistencial</t>
  </si>
  <si>
    <t>260-74-3-Proyectos de Investigación</t>
  </si>
  <si>
    <t>260-77-1-Reglamento Interno Docencia Servicio</t>
  </si>
  <si>
    <t>260-77-2-Reglamento Comité Docencia Servicio</t>
  </si>
  <si>
    <t>270-2-40-Actas de Reunión</t>
  </si>
  <si>
    <t>270-7--</t>
  </si>
  <si>
    <t>270-50-10-Informe de Gestión</t>
  </si>
  <si>
    <t>270-50-20-Informe de Seguimiento a los Planes Operativos o de Gestión</t>
  </si>
  <si>
    <t>270-50-24-Informe Entes de Control</t>
  </si>
  <si>
    <t>270-70-1-Proceso Disciplinario Ordinario</t>
  </si>
  <si>
    <t>270-70-2-Proceso Disciplinario Verbal</t>
  </si>
  <si>
    <t>280-2-19-Actas Comité de Infecciones</t>
  </si>
  <si>
    <t>280-2-23-Actas Comité de Seguridad del Paciente</t>
  </si>
  <si>
    <t>280-2-24-Actas Comité de Sistema Integrado de Gestión - SIG</t>
  </si>
  <si>
    <t>280-2-32-Actas Comité Institucional de Gestión y Desempeño</t>
  </si>
  <si>
    <t>280-2-40-Actas de Reunión</t>
  </si>
  <si>
    <t>280-4-1-Auditorías Externas</t>
  </si>
  <si>
    <t>280-4-2-Auditorías Internas</t>
  </si>
  <si>
    <t>280-42--</t>
  </si>
  <si>
    <t>280-49-1-Indicadores de Gestión</t>
  </si>
  <si>
    <t>280-50-9-Informe de Evaluación del Sistema Integral de Planeación y Gestión - MIPG</t>
  </si>
  <si>
    <t>280-50-10-Informe de Gestión</t>
  </si>
  <si>
    <t>280-50-23-Informe de Seguimiento de Plan de Mejoramiento</t>
  </si>
  <si>
    <t>280-50-24-Informe Entes de Control</t>
  </si>
  <si>
    <t>280-50-34-Informes Otros Organismos</t>
  </si>
  <si>
    <t>280-60-1-Manual de Calidad</t>
  </si>
  <si>
    <t>280-60-5-Manual de Procesos y procedimientos</t>
  </si>
  <si>
    <t>280-67-5-Plan de Gestión del Riesgo</t>
  </si>
  <si>
    <t>280-67-16-Plan Operativo de Gestión</t>
  </si>
  <si>
    <t>280-67-25-Planes de Mejoramiento</t>
  </si>
  <si>
    <t>280-72-4-Programa de Auditorías para el Mejoramiento de la Calidad en Salud - PAMEC</t>
  </si>
  <si>
    <t>280-72-18-Programa de Seguridad del Paciente</t>
  </si>
  <si>
    <t>280-72-14-Programa de Prevención de Infecciones Asociadas a la Atención en Salud</t>
  </si>
  <si>
    <t>290-2-40-Actas de Reunión</t>
  </si>
  <si>
    <t>290-6--</t>
  </si>
  <si>
    <t>290-49-1-Indicadores de Gestión</t>
  </si>
  <si>
    <t>290-50-10-Informe de Gestión</t>
  </si>
  <si>
    <t>290-50-19-Informe de Seguimiento a Derechos de Autor - Software</t>
  </si>
  <si>
    <t>290-50-24-Informe Entes de Control</t>
  </si>
  <si>
    <t>290-50-34-Informes Otros Organismos</t>
  </si>
  <si>
    <t>290-60-6-Manuales de Usuario</t>
  </si>
  <si>
    <t>290-67-4-Plan de Gestión</t>
  </si>
  <si>
    <t>290-67-5-Plan de Gestión del Riesgo</t>
  </si>
  <si>
    <t>290-67-16-Plan Operativo de Gestión</t>
  </si>
  <si>
    <t>290-67-25-Planes de Mejoramiento</t>
  </si>
  <si>
    <t>290-74-2-Proyectos de Inversión</t>
  </si>
  <si>
    <t>290-83-1-Administración de Hardware y Software</t>
  </si>
  <si>
    <t>290-83-2-Identificación, Planificación y Gestión de Información Institucional</t>
  </si>
  <si>
    <t>290-83-3-Reportes de Información Electrónica a Otras Entidades</t>
  </si>
  <si>
    <t>290-83-4-Sistema de Seguridad de la Información</t>
  </si>
  <si>
    <t>300-2-40-Actas de Reunión</t>
  </si>
  <si>
    <t>300-49-1-Indicadores de Gestión</t>
  </si>
  <si>
    <t>300-50-10-Informe de Gestión</t>
  </si>
  <si>
    <t>300-50-24-Informe Entes de Control</t>
  </si>
  <si>
    <t>300-50-34-Informes Otros Organismos</t>
  </si>
  <si>
    <t>310-2-40-Actas de Reunión</t>
  </si>
  <si>
    <t>310-43--</t>
  </si>
  <si>
    <t>310-49-1-Indicadores de Gestión</t>
  </si>
  <si>
    <t>310-50-10-Informe de Gestión</t>
  </si>
  <si>
    <t>310-50-24-Informe Entes de Control</t>
  </si>
  <si>
    <t>310-50-34-Informes Otros Organismos</t>
  </si>
  <si>
    <t>310-67-4-Plan de Gestión</t>
  </si>
  <si>
    <t>310-67-5-Plan de Gestión del Riesgo</t>
  </si>
  <si>
    <t>310-67-16-Plan Operativo de Gestión</t>
  </si>
  <si>
    <t>310-67-25-Planes de Mejoramiento</t>
  </si>
  <si>
    <t>320-2-40-Actas de Reunión</t>
  </si>
  <si>
    <t>320-43--</t>
  </si>
  <si>
    <t>320-49-1-Indicadores de Gestión</t>
  </si>
  <si>
    <t>320-50-10-Informe de Gestión</t>
  </si>
  <si>
    <t>320-50-24-Informe Entes de Control</t>
  </si>
  <si>
    <t>320-50-34-Informes Otros Organismos</t>
  </si>
  <si>
    <t>320-53-8-Libro de Entrega de Cadáveres</t>
  </si>
  <si>
    <t>320-53-10-Libro Radicador de Certificados de Defunción</t>
  </si>
  <si>
    <t>320-53-11-Libro Radicador de Certificados de Nacido Vivo</t>
  </si>
  <si>
    <t>320-67-4-Plan de Gestión</t>
  </si>
  <si>
    <t>320-67-5-Plan de Gestión del Riesgo</t>
  </si>
  <si>
    <t>320-67-16-Plan Operativo de Gestión</t>
  </si>
  <si>
    <t>320-67-25-Planes de Mejoramiento</t>
  </si>
  <si>
    <t>330-2-40-Actas de Reunión</t>
  </si>
  <si>
    <t>330-43--</t>
  </si>
  <si>
    <t>330-49-1-Indicadores de Gestión</t>
  </si>
  <si>
    <t>330-50-10-Informe de Gestión</t>
  </si>
  <si>
    <t>330-50-24-Informe Entes de Control</t>
  </si>
  <si>
    <t>330-50-34-Informes Otros Organismos</t>
  </si>
  <si>
    <t>330-53-8-Libro de Entrega de Cadáveres</t>
  </si>
  <si>
    <t>330-53-10-Libro Radicador de Certificados de Defunción</t>
  </si>
  <si>
    <t>330-53-11-Libro Radicador de Certificados de Nacido Vivo</t>
  </si>
  <si>
    <t>330-67-4-Plan de Gestión</t>
  </si>
  <si>
    <t>330-67-5-Plan de Gestión del Riesgo</t>
  </si>
  <si>
    <t>330-67-16-Plan Operativo de Gestión</t>
  </si>
  <si>
    <t>330-67-25-Planes de Mejoramiento</t>
  </si>
  <si>
    <t>340-2-12-Actas Comité de Farmacia y Terapeútica</t>
  </si>
  <si>
    <t>340-2-40-Actas de Reunión</t>
  </si>
  <si>
    <t>340-43--</t>
  </si>
  <si>
    <t>340-49-1-Indicadores de Gestión</t>
  </si>
  <si>
    <t>340-50-10-Informe de Gestión</t>
  </si>
  <si>
    <t>340-50-24-Informe Entes de Control</t>
  </si>
  <si>
    <t>340-50-34-Informes Otros Organismos</t>
  </si>
  <si>
    <t>340-67-4-Plan de Gestión</t>
  </si>
  <si>
    <t>340-67-5-Plan de Gestión del Riesgo</t>
  </si>
  <si>
    <t>340-67-16-Plan Operativo de Gestión</t>
  </si>
  <si>
    <t>340-67-25-Planes de Mejoramiento</t>
  </si>
  <si>
    <t>350-2-10-Actas Comité de Estadísticas Vitales</t>
  </si>
  <si>
    <t>350-2-26-Actas Comité de Vigilancia Epidemiológica Comunitaria - COVECOM</t>
  </si>
  <si>
    <t>350-2-27-Actas Comité de Vigilancia Epidemiológica Institucional - COVE</t>
  </si>
  <si>
    <t>350-2-33-Actas Comité Institucional de Mortalidad Evitable</t>
  </si>
  <si>
    <t>350-2-36-Actas Comité Local de Vigilancia Epidemiológica e Infecciones Intrahospitalarias</t>
  </si>
  <si>
    <t>350-2-40-Actas de Reunión</t>
  </si>
  <si>
    <t>350-8--</t>
  </si>
  <si>
    <t>350-10-1-Boletín Epidemediológico</t>
  </si>
  <si>
    <t>350-19-1-Conceptos Técnicos Sanitarios (Licencias Sanitarias)</t>
  </si>
  <si>
    <t>350-40-1-Ficha de Busqueda Activa</t>
  </si>
  <si>
    <t>350-40-2-Ficha de Georeferenciación</t>
  </si>
  <si>
    <t>350-40-3-Ficha de Investigación Epidemiológica de Campo</t>
  </si>
  <si>
    <t>350-40-4-Ficha de Notificación de Accidente Rábico</t>
  </si>
  <si>
    <t>350-40-5-Ficha de Notificación de Eventos de Interés en Salud Pública</t>
  </si>
  <si>
    <t>350-40-6-Ficha de Notificación Obligatoria</t>
  </si>
  <si>
    <t>350-40-7-Ficha Técnica para la Identificación y Caracterización de Núcleos Familiares</t>
  </si>
  <si>
    <t>350-40-8-Ficha de Manejo de Infecciones Intrahospitalarias</t>
  </si>
  <si>
    <t>350-43--</t>
  </si>
  <si>
    <t>350-49-1-Indicadores de Gestión</t>
  </si>
  <si>
    <t>350-50-10-Informe de Gestión</t>
  </si>
  <si>
    <t>350-50-24-Informe Entes de Control</t>
  </si>
  <si>
    <t>350-50-34-Informes Otros Organismos</t>
  </si>
  <si>
    <t>350-67-4-Plan de Gestión</t>
  </si>
  <si>
    <t>350-67-5-Plan de Gestión del Riesgo</t>
  </si>
  <si>
    <t>350-67-7-Plan de Intervenciones Colectivas - PIC</t>
  </si>
  <si>
    <t>350-67-15-Plan Operativo de Ejecución Física</t>
  </si>
  <si>
    <t>350-67-16-Plan Operativo de Gestión</t>
  </si>
  <si>
    <t>350-67-17-Planes anuales de Acción y Prevención, Control y Vigilancia Epidemiológica de Infecciones Intrahospitalarias</t>
  </si>
  <si>
    <t>350-67-18-Planes anuales de Inducción y Capacitación en Prevención, Vigilancia Epidemiológica de Infecciones Intrahospitalarias</t>
  </si>
  <si>
    <t>350-67-19-Planes Anuales de Sensibilización Comunitaria en Vigilancia Epidemiológica de Infecciones Intrahospitalarias</t>
  </si>
  <si>
    <t>350-67-20-Planes de Acción en Salud Pública</t>
  </si>
  <si>
    <t>350-67-24-Planes de Manejo de Infecciones Intrahospitalarias</t>
  </si>
  <si>
    <t>350-67-25-Planes de Mejoramiento</t>
  </si>
  <si>
    <t>350-72-1-Programa Ampliado de Inmunización - PAI</t>
  </si>
  <si>
    <t>350-72-5-Programa de Capacitación en Manipulación Higiénica de Alimentos</t>
  </si>
  <si>
    <t>350-72-6-Programa de Control de Roedores y Vectores</t>
  </si>
  <si>
    <t>350-72-7-Programa de Esterilización Canina y Felina</t>
  </si>
  <si>
    <t>350-72-8-Programa de Evaluación de Tenencia Inadecuada de Animales</t>
  </si>
  <si>
    <t>350-72-12-Programa de Inspección, Vigilancia y Control Sanitario de Establecimientos Industriales y Comerciales</t>
  </si>
  <si>
    <t>350-72-15-Programa de Prevención, Control y Vigilancia Epidemiológica de Infecciones Intrahospitalarias</t>
  </si>
  <si>
    <t>350-72-17-Programa de Seguimiento a Animales Mordedores (Potenciales Transmisores de Enfermedades a Humanos)</t>
  </si>
  <si>
    <t>350-72-21-Programa de Vacunación Antirrabica Canina y Felina</t>
  </si>
  <si>
    <t>350-72-23-Programas de Promoción y Prevención</t>
  </si>
  <si>
    <t>350-72-24-Programas de Recolección de Caninos Callejeros</t>
  </si>
  <si>
    <t>350-75--</t>
  </si>
  <si>
    <t>350-76-2-Registro de Infecciones Intrahospitalarias</t>
  </si>
  <si>
    <t>350-76-3-Registro de Vacunación Antirrábica Canina y Felina</t>
  </si>
  <si>
    <t>400-2-40-Actas de Reunión</t>
  </si>
  <si>
    <t>400-49-1-Indicadores de Gestión</t>
  </si>
  <si>
    <t>400-50-10-Informe de Gestión</t>
  </si>
  <si>
    <t>400-50-24-Informe Entes de Control</t>
  </si>
  <si>
    <t>400-50-34-Informes Otros Organismos</t>
  </si>
  <si>
    <t>400-67-4-Plan de Gestión</t>
  </si>
  <si>
    <t>400-67-5-Plan de Gestión del Riesgo</t>
  </si>
  <si>
    <t>400-67-16-Plan Operativo de Gestión</t>
  </si>
  <si>
    <t>400-67-25-Planes de Mejoramiento</t>
  </si>
  <si>
    <t>410-2-1-Actas Arqueo de Caja</t>
  </si>
  <si>
    <t>410-2-5-Actas Comité de Cartera</t>
  </si>
  <si>
    <t>410-2-11-Actas Comité de Facturación</t>
  </si>
  <si>
    <t>410-2-16-Actas Comité de Glosas</t>
  </si>
  <si>
    <t>410-2-22-Actas Comité de Saneamiento Contable</t>
  </si>
  <si>
    <t>410-2-38-Actas Comité Técnico de Sostenibilidad Financiera</t>
  </si>
  <si>
    <t>410-2-39-Actas de Anulación de cheques</t>
  </si>
  <si>
    <t>410-2-40-Actas de Reunión</t>
  </si>
  <si>
    <t>410-5--</t>
  </si>
  <si>
    <t>410-11-1-Constitución de Caja Menor</t>
  </si>
  <si>
    <t>410-11-2-Libros Auxiliares de Caja Menor</t>
  </si>
  <si>
    <t>410-11-3-Reembolso de Caja de Menor</t>
  </si>
  <si>
    <t>410-15--</t>
  </si>
  <si>
    <t>410-17-1-Comprobante de Ajuste</t>
  </si>
  <si>
    <t>410-17-2-Comprobante de Cierre</t>
  </si>
  <si>
    <t>410-17-3-Comprobante de Diario</t>
  </si>
  <si>
    <t>410-17-4-Comprobante de Eliminaciones</t>
  </si>
  <si>
    <t>410-20-2-Conciliaciones Bancarias</t>
  </si>
  <si>
    <t>410-20-3-Conciliaciones con Proveedores</t>
  </si>
  <si>
    <t>410-20-4-Conciliaciones de Operaciones Recíprocas</t>
  </si>
  <si>
    <t>410-20-5-Conciliaciones Específicas de cada Entidad</t>
  </si>
  <si>
    <t>410-26--</t>
  </si>
  <si>
    <t>410-27--</t>
  </si>
  <si>
    <t>410-30--</t>
  </si>
  <si>
    <t>410-35--</t>
  </si>
  <si>
    <t>410-39-1-Facturas de Consulta Externa</t>
  </si>
  <si>
    <t>410-39-2-Facturas de Evento</t>
  </si>
  <si>
    <t>410-39-3-Facturas de Hospitalización</t>
  </si>
  <si>
    <t>410-39-4-Facturas de Proveedores</t>
  </si>
  <si>
    <t>410-39-5-Facturas de Urgencias</t>
  </si>
  <si>
    <t>410-39-6-Facturas de Venta de Servicios</t>
  </si>
  <si>
    <t>410-41-1-Ordenes de Pago</t>
  </si>
  <si>
    <t>410-49-1-Indicadores de Gestión</t>
  </si>
  <si>
    <t>410-50-5-Informe de Costos</t>
  </si>
  <si>
    <t>410-50-7-Informe de Ejecución Presupuestal</t>
  </si>
  <si>
    <t>410-50-10-Informe de Gestión</t>
  </si>
  <si>
    <t>410-50-11-Informe de Gestión Pagarés</t>
  </si>
  <si>
    <t>410-50-12-Informe de Glosas</t>
  </si>
  <si>
    <t>410-50-20-Informe de Seguimiento a los Planes Operativos o de Gestión</t>
  </si>
  <si>
    <t>410-50-22-Informe de Seguimiento Administración de Riesgos</t>
  </si>
  <si>
    <t>410-50-23-Informe de Seguimiento de Plan de Mejoramiento</t>
  </si>
  <si>
    <t>410-50-24-Informe Entes de Control</t>
  </si>
  <si>
    <t>410-50-27-Informe Mensual de Radicados</t>
  </si>
  <si>
    <t>410-50-34-Informes Otros Organismos</t>
  </si>
  <si>
    <t>410-57-1-Libro Auxiliar</t>
  </si>
  <si>
    <t>410-57-2-Libro Diario</t>
  </si>
  <si>
    <t>410-57-3-Libro Mayor y de Balance</t>
  </si>
  <si>
    <t>410-61-1-Adiciones Presupuestales</t>
  </si>
  <si>
    <t>410-61-2-Reducciones Presupuestales</t>
  </si>
  <si>
    <t>410-61-3-Suspensiones o Aplazamientos Presupuestales</t>
  </si>
  <si>
    <t>410-61-4-Traslados Presupuestales</t>
  </si>
  <si>
    <t>410-62--</t>
  </si>
  <si>
    <t>410-67-4-Plan de Gestión</t>
  </si>
  <si>
    <t>410-67-5-Plan de Gestión del Riesgo</t>
  </si>
  <si>
    <t>410-67-16-Plan Operativo de Gestión</t>
  </si>
  <si>
    <t>410-67-21-Plan de acción por Proceso</t>
  </si>
  <si>
    <t>410-67-22-Planes de Beneficios</t>
  </si>
  <si>
    <t>410-67-25-Planes de Mejoramiento</t>
  </si>
  <si>
    <t>410-72-3-Programa Anual Mensualizado de Caja - PAC</t>
  </si>
  <si>
    <t>410-78--</t>
  </si>
  <si>
    <t>410-82-1-Guias de Saneamiento Contable</t>
  </si>
  <si>
    <t>420-2-14-Actas Comité de Gestión Ambiental</t>
  </si>
  <si>
    <t>420-2-20-Actas Comité de Inventarios</t>
  </si>
  <si>
    <t>420-2-34-Actas Comité Interno de Archivo</t>
  </si>
  <si>
    <t>420-2-40-Actas de Reunión</t>
  </si>
  <si>
    <t>420-2-41-Actas Eliminación de Documentos</t>
  </si>
  <si>
    <t>420-2-45-Actas Reprografía</t>
  </si>
  <si>
    <t>420-9-1-Baja de Bienes Muebles</t>
  </si>
  <si>
    <t>420-9-2-Baja de Bienes No Utilizables o Inservibles</t>
  </si>
  <si>
    <t>420-21--</t>
  </si>
  <si>
    <t>420-25--</t>
  </si>
  <si>
    <t>420-33--</t>
  </si>
  <si>
    <t>420-45--</t>
  </si>
  <si>
    <t>420-46--</t>
  </si>
  <si>
    <t>420-49-1-Indicadores de Gestión</t>
  </si>
  <si>
    <t>420-50-6-Informe de Ejecución de Planes de Mantenimiento Preventivo y Correctivo de la Dirección Administrativa</t>
  </si>
  <si>
    <t>420-50-10-Informe de Gestión</t>
  </si>
  <si>
    <t>420-50-24-Informe Entes de Control</t>
  </si>
  <si>
    <t>420-50-34-Informes Otros Organismos</t>
  </si>
  <si>
    <t>420-51--</t>
  </si>
  <si>
    <t>420-52-1-Cuadro de Clasificación Documental</t>
  </si>
  <si>
    <t>420-52-2-Tabla de Retención Documental</t>
  </si>
  <si>
    <t>420-52-3-Tabla de Valoración Documental</t>
  </si>
  <si>
    <t xml:space="preserve">420-52-4-Transferencias Documentales </t>
  </si>
  <si>
    <t xml:space="preserve">420-53-17-Registros de control de comunicaciones oficiales enviadas. </t>
  </si>
  <si>
    <t>420-53-18-Registros de control de comunicaciones oficiales recibidas.</t>
  </si>
  <si>
    <t>420-55-1-Inventario General de Bienes Muebles</t>
  </si>
  <si>
    <t>420-55-2-Inventario por Responsables</t>
  </si>
  <si>
    <t>420-56-1-Inventarios Documentales</t>
  </si>
  <si>
    <t>420-56-2-Inventarios para Eliminación Documental</t>
  </si>
  <si>
    <t>420-67-1-Plan Anual de Adquisiciones</t>
  </si>
  <si>
    <t>420-67-4-Plan de Gestión</t>
  </si>
  <si>
    <t>420-67-5-Plan de Gestión del Riesgo</t>
  </si>
  <si>
    <t>420-67-6-Plan de Gestión Integral de Residuos Hospitalarios</t>
  </si>
  <si>
    <t>420-67-8-Plan de Mantenimiento del Parque Automotor</t>
  </si>
  <si>
    <t>420-67-9-Plan de Mantenimiento Preventivo y Correctivo de Equipo Industrial de Uso Hospitalario</t>
  </si>
  <si>
    <t>420-67-10-Plan de Mantenimiento Preventivo y Correctivo de Equipo Médico y Biomédico</t>
  </si>
  <si>
    <t>420-67-11-Plan de Mantenimiento Preventivo y Correctivo de la Infraestructura</t>
  </si>
  <si>
    <t>420-67-14-Plan Institucional de Archivos - PINAR</t>
  </si>
  <si>
    <t>420-67-16-Plan Operativo de Gestión</t>
  </si>
  <si>
    <t>420-67-21-Planes de Acción por Proceso</t>
  </si>
  <si>
    <t>420-67-25-Planes de Mejoramiento</t>
  </si>
  <si>
    <t>420-72-9-Programa de Gestión Documental - PGD</t>
  </si>
  <si>
    <t>420-72-13-Programa de Mantenimiento y Metrología Segura</t>
  </si>
  <si>
    <t>420-72-20-Programa de Tecnovigilancia</t>
  </si>
  <si>
    <t>420-81-1-Salida de Bienes por Hurto, Caso Fortuito o Fuerza Mayor</t>
  </si>
  <si>
    <t>420-81-2-Salida o Traslado de Bienes a Través de Contrato de Comodato</t>
  </si>
  <si>
    <t>420-81-3-Salida o Traslado de Bienes de Bodega al servicio</t>
  </si>
  <si>
    <t>420-81-4-Traslado de Bienes entre Dependencia o Servidores</t>
  </si>
  <si>
    <t>430-2-3-Actas Comisión de Personal</t>
  </si>
  <si>
    <t>430-2-4-Actas Comité de Capacitación</t>
  </si>
  <si>
    <t>430-2-8-Actas Comité de Convivencia y Conciliación Laboral</t>
  </si>
  <si>
    <t>430-2-18-Actas Comité de Incentivos</t>
  </si>
  <si>
    <t>430-2-37-Actas Comité Paritario de Seguridad y Salud en el Trabajo</t>
  </si>
  <si>
    <t>430-2-40-Actas de Reunión</t>
  </si>
  <si>
    <t>430-29--</t>
  </si>
  <si>
    <t>430-48--</t>
  </si>
  <si>
    <t>430-49-1-Indicadores de Gestión</t>
  </si>
  <si>
    <t>430-50-10-Informe de Gestión</t>
  </si>
  <si>
    <t>430-50-24-Informe Entes de Control</t>
  </si>
  <si>
    <t>430-50-34-Informes Otros Organismos</t>
  </si>
  <si>
    <t>430-58--</t>
  </si>
  <si>
    <t>430-59--</t>
  </si>
  <si>
    <t>430-60-4-Manual de Funciones</t>
  </si>
  <si>
    <t>430-63--</t>
  </si>
  <si>
    <t>430-67-3-Plan de Emergencias</t>
  </si>
  <si>
    <t>430-67-4-Plan de Gestión</t>
  </si>
  <si>
    <t>430-67-5-Plan de Gestión del Riesgo</t>
  </si>
  <si>
    <t>430-67-13-Plan Institucional de Capacitación del Personal - PIC</t>
  </si>
  <si>
    <t>430-67-16-Plan Operativo de Gestión</t>
  </si>
  <si>
    <t>430-67-23-Planes de Bienestar</t>
  </si>
  <si>
    <t>430-67-25-Planes de Mejoramiento</t>
  </si>
  <si>
    <t>430-67-26-Planes Estratégicos del Talento Humano</t>
  </si>
  <si>
    <t>430-72-11-Programa de Incentivos y Bienestar Social del Personal</t>
  </si>
  <si>
    <t>430-72-19-Programa de Seguridad y Salud en el Trabajo</t>
  </si>
  <si>
    <t>430-73--</t>
  </si>
  <si>
    <t>440-2-6-Actas Comité de Compras Bienes y Servicios</t>
  </si>
  <si>
    <t>440-2-7-Actas Comité de Contratación</t>
  </si>
  <si>
    <t>440-2-40-Actas de Reunión</t>
  </si>
  <si>
    <t>440-22-1-Contrato de Adquisición de Bienes y servicios</t>
  </si>
  <si>
    <t>440-22-2-Contrato de Arrendamiento</t>
  </si>
  <si>
    <t>440-22-3-Contrato de Comodato</t>
  </si>
  <si>
    <t>440-22-4-Contrato de Consultoría - De Obra</t>
  </si>
  <si>
    <t>440-22-5-Contrato de Prestación de Servicios</t>
  </si>
  <si>
    <t>440-22-6-Contrato de Suministro y Compra Venta</t>
  </si>
  <si>
    <t>440-23-1-Convenios Interadministrativos</t>
  </si>
  <si>
    <t>440-49-1-Indicadores de Gestión</t>
  </si>
  <si>
    <t>440-50-10-Informe de Gestión</t>
  </si>
  <si>
    <t>440-50-24-Informe Entes de Control</t>
  </si>
  <si>
    <t>440-50-34-Informes Otros Organismos</t>
  </si>
  <si>
    <t>440-60-3-Manual de Contratación</t>
  </si>
  <si>
    <t>440-67-1-Plan Anual de Adquisiciones</t>
  </si>
  <si>
    <t>440-67-4-Plan de Gestión</t>
  </si>
  <si>
    <t>440-67-5-Plan de Gestión del Riesgo</t>
  </si>
  <si>
    <t>440-67-16-Plan Operativo de Gestión</t>
  </si>
  <si>
    <t>440-67-25-Planes de Mejoramiento</t>
  </si>
  <si>
    <t>No Aplica</t>
  </si>
  <si>
    <t>Procedimiento Subred</t>
  </si>
  <si>
    <t>Gerencia</t>
  </si>
  <si>
    <t>Dependencia de Datos</t>
  </si>
  <si>
    <t>Justificación de la Valoración (CID) Impacto de pérdida</t>
  </si>
  <si>
    <t>INFORMACIÓN  CLASIFICADA Y RESERVADA</t>
  </si>
  <si>
    <t>Objetivo legítimo de la Excepción -Ley 1712/14-</t>
  </si>
  <si>
    <t>PQRS</t>
  </si>
  <si>
    <t>Ley 1712/14 Art. 18 a) La defensa y seguridad nacional</t>
  </si>
  <si>
    <t>Ley 1712/14 Art. 18 b) El derecho de toda persona a la vida, la salud o la seguridad</t>
  </si>
  <si>
    <t>Ley 1712/14 Art. 18 c) Los secretos comerciales, industriales y profesionales, así como los estipulados en el parágrafo del artículo 77 de la Ley 1474 de 2011.</t>
  </si>
  <si>
    <t>Ley 1712/14 Art. 19 a) Defensa y seguridad Nacional y pública</t>
  </si>
  <si>
    <t>Ley 1712/14 Art. 19 b) La seguridad pública</t>
  </si>
  <si>
    <t>Ley 1712/14 Art. 19 c) Las relaciones internacionales</t>
  </si>
  <si>
    <t>Ley 1712/14 Art. 19 d) La prevención, investigación y persecución de los delitos y las faltas disciplinarias, mientras que no se haga efectiva la medida de aseguramiento o se formule pliego de cargos, según el caso</t>
  </si>
  <si>
    <t>Ley 1712/14 Art. 19 e) El debido proceso y la igualdad de las partes en los procesos judiciales</t>
  </si>
  <si>
    <t>Ley 1712/14 Art. 19 f) La administración efectiva de la justicia</t>
  </si>
  <si>
    <t>Ley 1712/14 Art. 19 g) Los derechos de la infancia y la adolescencia</t>
  </si>
  <si>
    <t>Ley 1712/14 Art. 19 h) La estabilidad macroeconómica y financiera del país</t>
  </si>
  <si>
    <t>Ley 1712/14 Art. 19 i) La salud pública</t>
  </si>
  <si>
    <t>Ley 1712/14 j) Documentos que contienen las opiniones o puntos de vista que forman parte del proceso deliberativo de los servidores públicos.</t>
  </si>
  <si>
    <t>Violación Ley 1712/14</t>
  </si>
  <si>
    <t xml:space="preserve">Fundamento Jurídico de la Excepción </t>
  </si>
  <si>
    <t>Proteger el derecho de acceso a la información pública, los procedimientos para el ejercicio  y garantía del derecho y las excepciones a lapublicidad de la información pública</t>
  </si>
  <si>
    <t>Nombre Area o Dependencia</t>
  </si>
  <si>
    <t>código Area/Dependencia</t>
  </si>
  <si>
    <t>Datos personales</t>
  </si>
  <si>
    <t>Las disposiciones sobre protección de datos, establecen tipologías de datos según el mayor o menor grado de aceptabilidad de la divulgación:</t>
  </si>
  <si>
    <t>Es el dato que la ley o la Constitución Política determina como tal, así como todos aquellos que no sean semiprivados o privados.</t>
  </si>
  <si>
    <t>Dato Semiprivado:</t>
  </si>
  <si>
    <t>Es el dato que no tiene naturaleza íntima, reservada, ni pública y cuyo conocimiento o divulgación puede interesar no sólo a su titular sino a cierto sector o grupo de personas.</t>
  </si>
  <si>
    <t>Dato Privado:</t>
  </si>
  <si>
    <t>Es el dato que por su naturaleza íntima o reservada sólo es relevante para el titular de la información.</t>
  </si>
  <si>
    <t>Dato Sensible:</t>
  </si>
  <si>
    <t>Es el dato que afecta la intimidad del titular o cuyo uso indebido puede generar su discriminación.</t>
  </si>
  <si>
    <t xml:space="preserve">Dato Público: </t>
  </si>
  <si>
    <t>Cobertura Geografica</t>
  </si>
  <si>
    <t>Bogotá D.C.</t>
  </si>
  <si>
    <t>Codigo Serie</t>
  </si>
  <si>
    <t>Descripcion</t>
  </si>
  <si>
    <t>Descripción de Series
de Información</t>
  </si>
  <si>
    <r>
      <t xml:space="preserve">TIPO: </t>
    </r>
    <r>
      <rPr>
        <sz val="9"/>
        <color rgb="FF000000"/>
        <rFont val="Arial"/>
        <family val="2"/>
      </rPr>
      <t xml:space="preserve">Define el tipo al cual pertenece el activo. Para este campo se utilizan los siguientes tipos:
</t>
    </r>
    <r>
      <rPr>
        <b/>
        <sz val="9"/>
        <color rgb="FF000000"/>
        <rFont val="Arial"/>
        <family val="2"/>
      </rPr>
      <t xml:space="preserve">
EQUIPAMIENTO AUXILIAR:</t>
    </r>
    <r>
      <rPr>
        <sz val="9"/>
        <color rgb="FF000000"/>
        <rFont val="Arial"/>
        <family val="2"/>
      </rPr>
      <t xml:space="preserve"> Se consideran a los equipos que sirven de soporte a los sistemas de información, sin estar directamente relacionados con datos (ejemplos: fuentes de alimentación, sistemas de alimentación ininterrumpida (ups), generadores eléctricos, equipos de climatización, cableado, cable eléctrico, fibra óptica, mobiliario (armarios, etc.), cajas fuertes ).
</t>
    </r>
    <r>
      <rPr>
        <b/>
        <sz val="9"/>
        <color rgb="FF000000"/>
        <rFont val="Arial"/>
        <family val="2"/>
      </rPr>
      <t xml:space="preserve">HARDWARE: </t>
    </r>
    <r>
      <rPr>
        <sz val="9"/>
        <color rgb="FF000000"/>
        <rFont val="Arial"/>
        <family val="2"/>
      </rPr>
      <t xml:space="preserve">Se consideran los medios materiales físicos destinados a soportar directa o indirectamente los servicios que presta la organización, almacenan temporal o permanente datos y son soporte de ejecución de las aplicaciones informáticas o responsables del procesado o la transmisión de datos (ejemplos: servidores, portátiles, equipos de mesa, tablets, celulares, agendas electrónicas, equipo virtual, equipamiento de respaldo, impresoras, scanner, dispositivos criptográficos, módems, switch, router, firewall, central telefónica, teléfonos IP, discos, discos virtuales,  CD-ROM, DVD,  memorias USB, cintas magnéticas).
</t>
    </r>
    <r>
      <rPr>
        <b/>
        <sz val="9"/>
        <color rgb="FF000000"/>
        <rFont val="Arial"/>
        <family val="2"/>
      </rPr>
      <t>INFORMACIÓN:</t>
    </r>
    <r>
      <rPr>
        <sz val="9"/>
        <color rgb="FF000000"/>
        <rFont val="Arial"/>
        <family val="2"/>
      </rPr>
      <t xml:space="preserve"> La información es un activo abstracto que será almacenado en equipos (normalmente agrupado como ficheros o bases de datos) o será transferido de un lugar a otro por los medios de transmisión de datos (ejemplos: información personal, información estratégica, ficheros, copias de respaldo, datos de configuración, datos de gestión interna, datos de acceso (usuarios, contraseñas), logs, códigos fuentes, códigos ejecutables, datos de prueba).
</t>
    </r>
    <r>
      <rPr>
        <b/>
        <sz val="9"/>
        <color rgb="FF000000"/>
        <rFont val="Arial"/>
        <family val="2"/>
      </rPr>
      <t>INSTALACIONES:</t>
    </r>
    <r>
      <rPr>
        <sz val="9"/>
        <color rgb="FF000000"/>
        <rFont val="Arial"/>
        <family val="2"/>
      </rPr>
      <t xml:space="preserve"> Los lugares donde se hospedan los sistemas de información y comunicaciones (ejemplos: edificios, cuartos, vehículos, instalaciones de respaldo).
</t>
    </r>
    <r>
      <rPr>
        <b/>
        <sz val="9"/>
        <color rgb="FF000000"/>
        <rFont val="Arial"/>
        <family val="2"/>
      </rPr>
      <t>OTROS:</t>
    </r>
    <r>
      <rPr>
        <sz val="9"/>
        <color rgb="FF000000"/>
        <rFont val="Arial"/>
        <family val="2"/>
      </rPr>
      <t xml:space="preserve"> Aquellos activos que no encajen en los  tipos definidos.
</t>
    </r>
    <r>
      <rPr>
        <b/>
        <sz val="9"/>
        <color rgb="FF000000"/>
        <rFont val="Arial"/>
        <family val="2"/>
      </rPr>
      <t>PROCESOS:</t>
    </r>
    <r>
      <rPr>
        <sz val="9"/>
        <color rgb="FF000000"/>
        <rFont val="Arial"/>
        <family val="2"/>
      </rPr>
      <t xml:space="preserve"> Los procesos son una serie de pasos que se enfocan en lograr un resultado especifico( ejemplos: procesos cuya perdida o degradación hacen imposible llevar a cabo la misión de la entidad, procesos que contienen procesos secretos o implican tecnología propietaria, propietarios que si modifican, pueden afectar de manera muy significativa el cumplimiento de la misión de la entidad, procesos que son necesarios para que la organización cumpla con los requisitos contractuales, legales o reglamentarios).
</t>
    </r>
    <r>
      <rPr>
        <b/>
        <sz val="9"/>
        <color rgb="FF000000"/>
        <rFont val="Arial"/>
        <family val="2"/>
      </rPr>
      <t>RECURSO HUMANO:</t>
    </r>
    <r>
      <rPr>
        <sz val="9"/>
        <color rgb="FF000000"/>
        <rFont val="Arial"/>
        <family val="2"/>
      </rPr>
      <t xml:space="preserve"> Aquellas personas que, por su conocimiento, experiencia y criticidad para el proceso, son consideradas activos de información (ejemplos: viceministros, coordinador de infraestructura, Jefe TI, etc. ).
</t>
    </r>
    <r>
      <rPr>
        <b/>
        <sz val="9"/>
        <color rgb="FF000000"/>
        <rFont val="Arial"/>
        <family val="2"/>
      </rPr>
      <t xml:space="preserve">RED: </t>
    </r>
    <r>
      <rPr>
        <sz val="9"/>
        <color rgb="FF000000"/>
        <rFont val="Arial"/>
        <family val="2"/>
      </rPr>
      <t xml:space="preserve">Incluye tanto instalaciones dedicadas como servicios de comunicaciones contratados a terceros; pero siempre centrándose en que son medios de transporte que llevan datos de un sitio a otro (ejemplos: red telefónica, red de datos,   comunicaciones radio, red inalámbrica,  red local, red metropolitana, Internet).
</t>
    </r>
    <r>
      <rPr>
        <b/>
        <sz val="9"/>
        <color rgb="FF000000"/>
        <rFont val="Arial"/>
        <family val="2"/>
      </rPr>
      <t>SERVICIOS:</t>
    </r>
    <r>
      <rPr>
        <sz val="9"/>
        <color rgb="FF000000"/>
        <rFont val="Arial"/>
        <family val="2"/>
      </rPr>
      <t xml:space="preserve"> Satisfacen una necesidad de los usuarios (ejemplos: Internet, páginas de consulta, directorios compartidos, Intranet, acceso remoto a cuenta local, correo electrónico, transferencia de ficheros (ftp)).
</t>
    </r>
    <r>
      <rPr>
        <b/>
        <sz val="9"/>
        <color rgb="FF000000"/>
        <rFont val="Arial"/>
        <family val="2"/>
      </rPr>
      <t>SOFTWARE:</t>
    </r>
    <r>
      <rPr>
        <sz val="9"/>
        <color rgb="FF000000"/>
        <rFont val="Arial"/>
        <family val="2"/>
      </rPr>
      <t xml:space="preserve"> Se le pueden dar múltiples denominaciones (programas, aplicativos, desarrollos, etc.), se refiere a tareas que han sido automatizadas . Las aplicaciones gestionan, analizan y transforman los datos permitiendo la explotación de la información para la prestación de los servicios (ejemplos: software de aplicación, interfaces, software del sistema, herramientas de desarrollo y otras utilidades relacionadas, navegador web, cliente de correo electrónico, sistema de gestión de bases de datos, ofimática, anti virus, sistema operativo, gestor de máquinas virtuales, sistema de backup).</t>
    </r>
  </si>
  <si>
    <r>
      <t xml:space="preserve">VALORACIÓN DE ACTIVOS: </t>
    </r>
    <r>
      <rPr>
        <sz val="9"/>
        <color rgb="FF000000"/>
        <rFont val="Arial"/>
        <family val="2"/>
      </rPr>
      <t xml:space="preserve">Hace referencia a la protección de la información de acuerdo a la Confidencialidad, Integridad y Disponibilidad.
</t>
    </r>
    <r>
      <rPr>
        <b/>
        <u/>
        <sz val="9"/>
        <color rgb="FF000000"/>
        <rFont val="Arial"/>
        <family val="2"/>
      </rPr>
      <t xml:space="preserve">
* CONFIDENCIALIDAD: </t>
    </r>
    <r>
      <rPr>
        <sz val="9"/>
        <color rgb="FF000000"/>
        <rFont val="Arial"/>
        <family val="2"/>
      </rPr>
      <t xml:space="preserve">La confidencialidad se refiere a que la información no esté disponible ni sea revelada a individuos, entidades o procesos no autorizados, Esta se define de acuerdo con las características de los activos que se manejan en la entidad y se encuentran  alineados con los tipos de información declarados en la ley 1712 del 2014:
</t>
    </r>
    <r>
      <rPr>
        <b/>
        <sz val="9"/>
        <color rgb="FF000000"/>
        <rFont val="Arial"/>
        <family val="2"/>
      </rPr>
      <t>INFORMACIÓN PÚBLICA RESERVADA:</t>
    </r>
    <r>
      <rPr>
        <sz val="9"/>
        <color rgb="FF000000"/>
        <rFont val="Arial"/>
        <family val="2"/>
      </rPr>
      <t xml:space="preserve"> Información disponible sólo para un proceso de la entidad y que en caso de ser conocida por terceros sin autorización puede conllevar un impacto negativo de índole legal, operativa, de pérdida de imagen o económica.
</t>
    </r>
    <r>
      <rPr>
        <b/>
        <sz val="9"/>
        <color rgb="FF000000"/>
        <rFont val="Arial"/>
        <family val="2"/>
      </rPr>
      <t xml:space="preserve">INFORMACIÓN PÚBLICA CLASIFICADA: </t>
    </r>
    <r>
      <rPr>
        <sz val="9"/>
        <color rgb="FF000000"/>
        <rFont val="Arial"/>
        <family val="2"/>
      </rPr>
      <t xml:space="preserve">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
</t>
    </r>
    <r>
      <rPr>
        <b/>
        <sz val="9"/>
        <color rgb="FF000000"/>
        <rFont val="Arial"/>
        <family val="2"/>
      </rPr>
      <t xml:space="preserve">INFORMACION PÚBLICA: </t>
    </r>
    <r>
      <rPr>
        <sz val="9"/>
        <color rgb="FF000000"/>
        <rFont val="Arial"/>
        <family val="2"/>
      </rPr>
      <t xml:space="preserve">Información que puede ser entregada o publicada sin restricciones a cualquier persona dentro y fuera de la entidad, sin que esto implique daños a terceros ni a las actividades y procesos de la entidad.
</t>
    </r>
    <r>
      <rPr>
        <b/>
        <sz val="9"/>
        <color rgb="FF000000"/>
        <rFont val="Arial"/>
        <family val="2"/>
      </rPr>
      <t xml:space="preserve">NO CLASIFICADA: </t>
    </r>
    <r>
      <rPr>
        <sz val="9"/>
        <color rgb="FF000000"/>
        <rFont val="Arial"/>
        <family val="2"/>
      </rPr>
      <t xml:space="preserve">Activos de Información que deben ser incluidos en el inventario y que aún no han sido clasificados, deben ser tratados como activos de INFORMACIÓN PUBLICA RESERVADA.
</t>
    </r>
    <r>
      <rPr>
        <b/>
        <u/>
        <sz val="9"/>
        <color rgb="FF000000"/>
        <rFont val="Arial"/>
        <family val="2"/>
      </rPr>
      <t xml:space="preserve">*INTEGRIDAD: </t>
    </r>
    <r>
      <rPr>
        <sz val="9"/>
        <color rgb="FF000000"/>
        <rFont val="Arial"/>
        <family val="2"/>
      </rPr>
      <t xml:space="preserve">La integridad se refiere a la exactitud y completitud de la información,  esta propiedad es la que permite que la información sea precisa, coherente y completa desde su creación hasta su destrucción.
</t>
    </r>
    <r>
      <rPr>
        <b/>
        <sz val="9"/>
        <color rgb="FF000000"/>
        <rFont val="Arial"/>
        <family val="2"/>
      </rPr>
      <t>ALTA:</t>
    </r>
    <r>
      <rPr>
        <sz val="9"/>
        <color rgb="FF000000"/>
        <rFont val="Arial"/>
        <family val="2"/>
      </rPr>
      <t xml:space="preserve"> Información cuya pérdida de exactitud y completitud puede conllevar un impacto negativo de índole legal o económica, retrasar sus funciones, o generar pérdidas de imagen severas de la entidad.
</t>
    </r>
    <r>
      <rPr>
        <b/>
        <sz val="9"/>
        <color rgb="FF000000"/>
        <rFont val="Arial"/>
        <family val="2"/>
      </rPr>
      <t xml:space="preserve">MEDIA: </t>
    </r>
    <r>
      <rPr>
        <sz val="9"/>
        <color rgb="FF000000"/>
        <rFont val="Arial"/>
        <family val="2"/>
      </rPr>
      <t xml:space="preserve">Información cuya pérdida de exactitud y completitud puede conllevar un impacto negativo de índole legal o económica, retrasar sus funciones, o generar pérdida de imagen moderado a funcionarios de la entidad.
</t>
    </r>
    <r>
      <rPr>
        <b/>
        <sz val="9"/>
        <color rgb="FF000000"/>
        <rFont val="Arial"/>
        <family val="2"/>
      </rPr>
      <t xml:space="preserve">BAJA: </t>
    </r>
    <r>
      <rPr>
        <sz val="9"/>
        <color rgb="FF000000"/>
        <rFont val="Arial"/>
        <family val="2"/>
      </rPr>
      <t xml:space="preserve">Información cuya pérdida de exactitud y completitud conlleva un impacto no significativo para la entidad o entes externos.
</t>
    </r>
    <r>
      <rPr>
        <b/>
        <sz val="9"/>
        <color rgb="FF000000"/>
        <rFont val="Arial"/>
        <family val="2"/>
      </rPr>
      <t xml:space="preserve">NO CLASIFICADA: </t>
    </r>
    <r>
      <rPr>
        <sz val="9"/>
        <color rgb="FF000000"/>
        <rFont val="Arial"/>
        <family val="2"/>
      </rPr>
      <t xml:space="preserve">Activos de Información que deben ser incluidos en el inventario y que aún no han sido clasificados, deben ser tratados como activos de información de integridad ALTA.
</t>
    </r>
    <r>
      <rPr>
        <b/>
        <u/>
        <sz val="9"/>
        <color rgb="FF000000"/>
        <rFont val="Arial"/>
        <family val="2"/>
      </rPr>
      <t xml:space="preserve">*DISPONIBILIDAD: </t>
    </r>
    <r>
      <rPr>
        <sz val="9"/>
        <color rgb="FF000000"/>
        <rFont val="Arial"/>
        <family val="2"/>
      </rPr>
      <t xml:space="preserve">La disponibilidad es la propiedad de la información que se refiere a que ésta debe ser accesible y utilizable por solicitud de una persona entidad o proceso autorizada cuando así lo requiera está, en el momento y en la forma que se requiere ahora y en el futuro, al igual que los recursos necesarios para su uso.
</t>
    </r>
    <r>
      <rPr>
        <b/>
        <sz val="9"/>
        <color rgb="FF000000"/>
        <rFont val="Arial"/>
        <family val="2"/>
      </rPr>
      <t xml:space="preserve">ALTA: </t>
    </r>
    <r>
      <rPr>
        <sz val="9"/>
        <color rgb="FF000000"/>
        <rFont val="Arial"/>
        <family val="2"/>
      </rPr>
      <t xml:space="preserve">La no disponibilidad de la información puede conllevar un impacto negativo de índole legal o económica, retrasar sus funciones, o generar pérdidas de imagen severas a entes externos.
</t>
    </r>
    <r>
      <rPr>
        <b/>
        <sz val="9"/>
        <color rgb="FF000000"/>
        <rFont val="Arial"/>
        <family val="2"/>
      </rPr>
      <t>MEDIA:</t>
    </r>
    <r>
      <rPr>
        <sz val="9"/>
        <color rgb="FF000000"/>
        <rFont val="Arial"/>
        <family val="2"/>
      </rPr>
      <t xml:space="preserve"> La no disponibilidad de la información puede conllevar un impacto negativo de índole legal o económica, retrasar sus funciones, o generar pérdida de imagen moderado de la entidad.
</t>
    </r>
    <r>
      <rPr>
        <b/>
        <sz val="9"/>
        <color rgb="FF000000"/>
        <rFont val="Arial"/>
        <family val="2"/>
      </rPr>
      <t xml:space="preserve">BAJA: </t>
    </r>
    <r>
      <rPr>
        <sz val="9"/>
        <color rgb="FF000000"/>
        <rFont val="Arial"/>
        <family val="2"/>
      </rPr>
      <t xml:space="preserve">La no disponibilidad de la información puede afectar la operación normal de la entidad o entes externos, pero no conlleva implicaciones legales, económicas o de pérdida de imagen
</t>
    </r>
    <r>
      <rPr>
        <b/>
        <sz val="9"/>
        <color rgb="FF000000"/>
        <rFont val="Arial"/>
        <family val="2"/>
      </rPr>
      <t xml:space="preserve">NO CLASIFICADA: </t>
    </r>
    <r>
      <rPr>
        <sz val="9"/>
        <color rgb="FF000000"/>
        <rFont val="Arial"/>
        <family val="2"/>
      </rPr>
      <t xml:space="preserve">Activos de Información que deben ser incluidos en el inventario y que aún no han sido clasificados, deben ser tratados como activos de información de disponibilidad ALTA.
</t>
    </r>
  </si>
  <si>
    <t>IDENTIFICACIÓN DEL ACTIVO DE INFORMACIÓN</t>
  </si>
  <si>
    <t>VALORACIÓN DEL ACTIVO DE INFORMACIÓN (ISO 27001:2013)</t>
  </si>
  <si>
    <t>ESQUEMA DE PUBLICACIÓN</t>
  </si>
  <si>
    <t>PROTECCIÓN DE DATOS PERSONALES - LEY 1581 DE 2012</t>
  </si>
  <si>
    <t>DATOS ABIERTOS</t>
  </si>
  <si>
    <t>CARACTERIZACIÓN DEL COMPONENTE DE INFORMACIÓN</t>
  </si>
  <si>
    <t>VIGENTE / INACTIVO</t>
  </si>
  <si>
    <t>Versión:</t>
  </si>
  <si>
    <t xml:space="preserve">Fecha de aprobación: </t>
  </si>
  <si>
    <t xml:space="preserve">Código: </t>
  </si>
  <si>
    <t>INVENTARIO ACTIVOS DE INFORMACIÓN - TODOS LOS PROCESOS</t>
  </si>
  <si>
    <t>13-04-FO-0001</t>
  </si>
  <si>
    <t xml:space="preserve">Actas de Reuniones </t>
  </si>
  <si>
    <t>No constituye Documentación relevante</t>
  </si>
  <si>
    <t>PAPS 35 - CUNDINAMARCA</t>
  </si>
  <si>
    <t>G. TALENTO HUMANO</t>
  </si>
  <si>
    <t>DIRECTOR OPERATIVO GESTIÓN DEL TALENTO HUMANO</t>
  </si>
  <si>
    <t>Actas de Comité de Convivencia Laboral</t>
  </si>
  <si>
    <t>Constituye documentación relavante</t>
  </si>
  <si>
    <t>DOCUMENTOS SOPORTES</t>
  </si>
  <si>
    <t>DISPONIBILIDAD PRESUPUESTAL, ACTOS ADMINISTRATIVOS Y OTROS</t>
  </si>
  <si>
    <t>Historias Laborales</t>
  </si>
  <si>
    <t xml:space="preserve">Informe de Gestión </t>
  </si>
  <si>
    <t>www.subredsuroccidente.gov.co</t>
  </si>
  <si>
    <t>Manuales de funciones</t>
  </si>
  <si>
    <t>Gestión del Riesgo</t>
  </si>
  <si>
    <t>PIC</t>
  </si>
  <si>
    <t>POA</t>
  </si>
  <si>
    <t>Actas de conciliación</t>
  </si>
  <si>
    <t>Actas de soporte de conciliaciones del Sistema General de Participaciones</t>
  </si>
  <si>
    <t>Resolución/oficios/soportes legales</t>
  </si>
  <si>
    <t>Liquidación de novedades de personal, planillas de autoliquidaciòn, medios magnéticos</t>
  </si>
  <si>
    <t>Nóminas, medios magnéticos, novedades de nómina</t>
  </si>
  <si>
    <t>PLAN DE BIENESTAR SOCIAL E INCENTIVOS</t>
  </si>
  <si>
    <t>VIGENCIA</t>
  </si>
  <si>
    <t>SISTEMA DE GESTIÓN DE SEGURIDAD SOCIAL Y DEL TRABAJO</t>
  </si>
  <si>
    <t>Actas de Reuniónes</t>
  </si>
  <si>
    <t>Actas de desarrollo de las actividades deL subproceso</t>
  </si>
  <si>
    <t>SEDE ADMINISTRATIVA</t>
  </si>
  <si>
    <t>Profesional Especializado de Gestión Ambiental</t>
  </si>
  <si>
    <t>SEDE ADMINISTRATIVA - PAPS CARVAJAL</t>
  </si>
  <si>
    <t>Activos Fijos</t>
  </si>
  <si>
    <t>Profesional Especializado de Activos Fijos</t>
  </si>
  <si>
    <t>Gestión Documental</t>
  </si>
  <si>
    <t>Profesional Especializado de Gestión Documental</t>
  </si>
  <si>
    <t>Actas de verificación de documentos a eliminar de acuerdo con la TRD</t>
  </si>
  <si>
    <t>Actas de verificación de documentos a reproducir en medios como fotografía, fotocopiado, impresión, etc</t>
  </si>
  <si>
    <t>Documentación relacionada con los procesos de baja de bienes muebles por obsolescencia, daño irreparable, etc</t>
  </si>
  <si>
    <t>Docuemntación que contiene la información realcionada con la baja de bienes muebles de la entidad por las causas establecidas en la normatividad</t>
  </si>
  <si>
    <t>Docuemntos soporte de los procesos de bajas de bienes muebles</t>
  </si>
  <si>
    <t>Documentación relacionada con los procesos de baja de bienes No utilizables o Inservibles por obsolescencia, daño irreparable, etc</t>
  </si>
  <si>
    <t>Docuemntación que contiene la información realcionada con la baja de bienes No Utilizables o Inservibles de la entidad por las causas establecidas en la normatividad</t>
  </si>
  <si>
    <t>Consecutivo de comunicaciones recibidas y generadas</t>
  </si>
  <si>
    <t>Consecutivo que se genera de la documentación recibida y enviada por razón de las funciones de la entidad</t>
  </si>
  <si>
    <t>Relación de los documentos que recibe y genera la Subred que permite ubicar la documentación asociada al consecutivo</t>
  </si>
  <si>
    <t>Todas las dependencias de la Subred</t>
  </si>
  <si>
    <t>Cuenta Mensual de Almacén</t>
  </si>
  <si>
    <t>Documentos soporte de los moviemintos de almacén de la Entidad</t>
  </si>
  <si>
    <t>Documentos soporte de los moviemientos de alamcén de la entidad</t>
  </si>
  <si>
    <t>Sede Administrativa y alamcenes de la entidad</t>
  </si>
  <si>
    <t>Almacenes y suministros</t>
  </si>
  <si>
    <t>Profesional Especializado de Alamcenes y Suministros</t>
  </si>
  <si>
    <t>Eliminación de Documentos</t>
  </si>
  <si>
    <t>Documentos soporte de la eliminación de documentos de acuerdo a las TRD</t>
  </si>
  <si>
    <t>Documentos soporte en los procesos de eliminación de dosumentos de acuerdo a la TRD</t>
  </si>
  <si>
    <t>Historia de equipo y maquinaria</t>
  </si>
  <si>
    <t>Documentos soporte de la historia del equipo y la maquinaria de la institución</t>
  </si>
  <si>
    <t>Documentos que soportan la historia de equipos y maquinaria</t>
  </si>
  <si>
    <t>Mantenimiento e infraestructura</t>
  </si>
  <si>
    <t>Ingenieros Biomédicos</t>
  </si>
  <si>
    <t>Historia del Vehículo</t>
  </si>
  <si>
    <t>Documentos soporte de la historia de los vehículos de la institución</t>
  </si>
  <si>
    <t>Apoyo Administrativo</t>
  </si>
  <si>
    <t>Profesional de Apoyo administrativo de la Dirección Administrativa</t>
  </si>
  <si>
    <t>Indicadores de desempeño de los subprocesos de la Dirección Administrativa</t>
  </si>
  <si>
    <t>Información de los subprocesos de la Dirección Administrativa con indicadores</t>
  </si>
  <si>
    <t>Todas los subprocesos de la Dirección Administrativa</t>
  </si>
  <si>
    <t>Subprocesos de la Dirección Administrativa</t>
  </si>
  <si>
    <t>Profesionales líderes de cada subproceso de la Dirección Administrativa</t>
  </si>
  <si>
    <t>Informes de mantenimiento</t>
  </si>
  <si>
    <t>Informes de mantenimiento de los equipos de la entidad</t>
  </si>
  <si>
    <t>Informes del mantenimiento de los equipos de la Institución</t>
  </si>
  <si>
    <t>Sede Administrativa</t>
  </si>
  <si>
    <t>Profesional Líder de Mantenimiento</t>
  </si>
  <si>
    <t>Informes de Gestión</t>
  </si>
  <si>
    <t>Informes de Gestión de los Subprocesos de la Dirección Administrativa</t>
  </si>
  <si>
    <t>Informes de Gestión de los diferentes subprocesos de la Dirección Administrativa</t>
  </si>
  <si>
    <t>Informes a Entes de Control</t>
  </si>
  <si>
    <t>Informes de cumplimiento de requisitos normativos</t>
  </si>
  <si>
    <t>Informes solicitados por los entes de control a los diferentes subprocesos de la Dirección Administrativa</t>
  </si>
  <si>
    <t>Informes a otros organismos</t>
  </si>
  <si>
    <t>Ingresos de Almacén</t>
  </si>
  <si>
    <t>Documentos que soportan los ingresos de bienes al almacén</t>
  </si>
  <si>
    <t>Corresponde a los registros económicos de los bienes que adquiere la entidad</t>
  </si>
  <si>
    <t>Almacen de la entidad</t>
  </si>
  <si>
    <t>Profesionales de Almacén de la Subred</t>
  </si>
  <si>
    <t>Cuadro de Clasificación</t>
  </si>
  <si>
    <t>Esquema que refleja la jerarquización dada a la documentación producida por una institución y en el que se registran las secciones y subsecciones y las series y subseries documentales</t>
  </si>
  <si>
    <t>Corresponde a los registros de las Series y Subseries de la Subred y que permiten la organización de los documentos recibidos y producidos.</t>
  </si>
  <si>
    <t>Web de la Entidad y Aplicativo Almera</t>
  </si>
  <si>
    <t>Profesional Especializado Gestión Documental</t>
  </si>
  <si>
    <t>Listado de series, con sus correspondientes tipos documentales, a las cuales se asigna el tiempo de permanencia en cada etapa del ciclo vital de los documentos</t>
  </si>
  <si>
    <t xml:space="preserve">Corresponde al listado de Series y Subseries que tiene diposnibles la Subred, para organizar la documentación recibida y producida </t>
  </si>
  <si>
    <t>Listado de asuntos o series documentales a los cuales se asigna un tiempo de permanencia en el archivo central, así como una disposición final.</t>
  </si>
  <si>
    <t>Se elebaorarán en la vigencia 2019</t>
  </si>
  <si>
    <t>Transferencia Documental</t>
  </si>
  <si>
    <t>Remisión de los documentos del archivo de gestión al central, y de éste al histórico, de conformidad con las tablas de retención y de valoración documental vigentes</t>
  </si>
  <si>
    <t>Archivo Central de la Entidad</t>
  </si>
  <si>
    <t>Regsitro de control de comunicaciones oficiales envidas</t>
  </si>
  <si>
    <t>Registro del consecutivo y/o radicado de las comunicaciones oficiales enviadas</t>
  </si>
  <si>
    <t>Corresponde al consecutivo generado por el aplicativo ORFEO, para el control de la documentación oficial enviada</t>
  </si>
  <si>
    <t>En todas las dependecias de la Entidad a través del Software ORFEO</t>
  </si>
  <si>
    <t>Regsitro de control de comunicaciones oficiales recibidas</t>
  </si>
  <si>
    <t>Registro del consecutivo y/o radicado de las comunicaciones oficiales recibidas</t>
  </si>
  <si>
    <t>Corresponde al consecutivo generado por el aplicativo ORFEO, para el control de la documentación oficial recibida</t>
  </si>
  <si>
    <t>Registro de los bienes muebles que posee la institución.</t>
  </si>
  <si>
    <t>Profesional Especializado Activos Fijos</t>
  </si>
  <si>
    <t>Instrumento de recuperación de información que describe de manera exacta y precisa las series o asuntos de un fondo documental</t>
  </si>
  <si>
    <t>Corresponde al invnetario de la documentación producida y recibida por la Subred, en la sfases de archivo de gestión y Archivo Central</t>
  </si>
  <si>
    <t>Archivos de Gestión y Centrales</t>
  </si>
  <si>
    <t>Responsables de los archivos d egestión y Centrales</t>
  </si>
  <si>
    <t>Inventarios Documentales para eliminación documental</t>
  </si>
  <si>
    <t>Instrumento de recuperación de información que describe de manera exacta y precisa las series o asuntos de un fondo documental para eliminación documental</t>
  </si>
  <si>
    <t>Relación de los bienes y servicios que requiere la entidad para el cumplimineto de sus funciones</t>
  </si>
  <si>
    <t>Correponde a la relación de bienes y servicios que requiere la Entidad para el cumplimiento de sus funciones</t>
  </si>
  <si>
    <t>Sede Administrativa - Apoyo Administrativo</t>
  </si>
  <si>
    <t>Planes de gestión definidos por la Dirección Administrativa y sus subprocesos</t>
  </si>
  <si>
    <t xml:space="preserve">Registro de los planes definidos por cada subproceso de la Dirección Administrativa en el cumplimiento de sus funciones </t>
  </si>
  <si>
    <t>Identificación, evaluación y plan de control de los riesgos de cada subproceso de la Dirección Administrativa</t>
  </si>
  <si>
    <t>Plan Integral de Gestión de Residuos Hospitalarios</t>
  </si>
  <si>
    <t>Es el documento diseñado por los generadores, los prestadores del servicio de desactivación y especial de aseo, el cual contiente de una manera organizada y coherente las actividades necesarias que garanticen la Gestión Integral de los Residuos</t>
  </si>
  <si>
    <t>Subproceso de Gestión Ambiental - Sede Administrativa</t>
  </si>
  <si>
    <t>Subproceso de Gestión Ambiental</t>
  </si>
  <si>
    <t>Plan de Mantenimiento del parque autormotor</t>
  </si>
  <si>
    <t>Es el mantenimiento que se realiza para corregir fallas detectadas por mal funcionamiento de los vehículos o los que puedan aparecer en el futuro por su normal deterioro</t>
  </si>
  <si>
    <t xml:space="preserve">Registro de los planes de mantenimiento de vehículos definidos por cada subproceso de la Dirección Administrativa en el cumplimiento de sus funciones </t>
  </si>
  <si>
    <t>Subproceso de Apoyo administrativa - Dirección Administrativa Sede Administrativa</t>
  </si>
  <si>
    <t>Subproceso de Apoyo Administrativo de la Dirección</t>
  </si>
  <si>
    <t>Profesional  de Apoyo Administrativo</t>
  </si>
  <si>
    <t>Es el plan definido para el mantenimiento de los equipos industrielas de uso hospitalario</t>
  </si>
  <si>
    <t>Registro de los planes de mantenimiento de los equipos industriales de uso hospitalario</t>
  </si>
  <si>
    <t>Sede Administrativa - Gestión dela Tecnología</t>
  </si>
  <si>
    <t>Gestión de la Tecnología</t>
  </si>
  <si>
    <t>Es el plan definido para el mantenimiento de los equipos Médicos y Biomédicos</t>
  </si>
  <si>
    <t>Es el plan definido para el mantenimiento de la infraestructura de la Entidad</t>
  </si>
  <si>
    <t>Registro de los planes de mantenimiento de la infraestructura de la Entidad</t>
  </si>
  <si>
    <t>Sede Administrativa - Mantenimeinto e Infraestructura</t>
  </si>
  <si>
    <t>Mantenimiento e infraestrcutura</t>
  </si>
  <si>
    <t>Profesional de Infraestructura</t>
  </si>
  <si>
    <t>Instrumento archivístico que permite generar cambios planificados, articulando y dando un ordenamiento lógico a los planes y proyectos que en materia archivística formule la Entidad.</t>
  </si>
  <si>
    <t>Sede Administrativa - Gestión Documental</t>
  </si>
  <si>
    <t>Un plan operativo es un documento oficial en el que los responsables de una organización (empresarial, institucional, no gubernamental...) o un fragmento del mismo (departamento, sección, delegación, oficina...) enumeran los objetivos y las directrices que deben cumplir en el corto plazo</t>
  </si>
  <si>
    <t>Registro de los planes de operativos de los subprocesos de la Dirección Administrativa</t>
  </si>
  <si>
    <r>
      <t xml:space="preserve">Un </t>
    </r>
    <r>
      <rPr>
        <b/>
        <sz val="11"/>
        <color rgb="FF000000"/>
        <rFont val="Calibri"/>
        <family val="2"/>
        <charset val="1"/>
      </rPr>
      <t>plan de acción</t>
    </r>
    <r>
      <rPr>
        <sz val="11"/>
        <color rgb="FF000000"/>
        <rFont val="Calibri"/>
        <family val="2"/>
        <charset val="1"/>
      </rPr>
      <t xml:space="preserve"> es un tipo de </t>
    </r>
    <r>
      <rPr>
        <b/>
        <sz val="11"/>
        <color rgb="FF000000"/>
        <rFont val="Calibri"/>
        <family val="2"/>
        <charset val="1"/>
      </rPr>
      <t>plan</t>
    </r>
    <r>
      <rPr>
        <sz val="11"/>
        <color rgb="FF000000"/>
        <rFont val="Calibri"/>
        <family val="2"/>
        <charset val="1"/>
      </rPr>
      <t xml:space="preserve"> que prioriza las iniciativas más importantes para cumplir con ciertos objetivos y metas, de los procesos de una organización</t>
    </r>
  </si>
  <si>
    <t>Un Plan de Mejoramiento es el resultado de un conjunto de procedimientos, acciones y metas diseñadas y orientadas de manera planeada, organizada y sistemática desde las instituciones</t>
  </si>
  <si>
    <t>Registro de los planes de mejoramiento subprocesos de la Dirección Administrativa</t>
  </si>
  <si>
    <t>Conjunto de actividades administrativas y técnicas tendientes a la planificación, manejo y organización de la documentación producida y recibida por las entidades, desde su origen hasta su destino final, con el objeto de facilitar su utilización y conservación</t>
  </si>
  <si>
    <t>La metrología en el sector salud se encarga de asegurar que los equipos empleados en un proceso asistencial operen dentro de los límites de calidad establecidos por los fabricantes, para las magnitudes fisiológicas asociadas a los dispositivos médicos</t>
  </si>
  <si>
    <t>Programa de Tecnovigilancia es es el conjunto de actividades que permite identificar, evaluar, gestionar y divulgar oportunamente la información sobre incidentes y eventos adversos por el uso de dispositivos médicos.</t>
  </si>
  <si>
    <t>Salida que se origina cuando aquellos bienes que habiendo estado en
servicio o en almacén han desaparecido y se ha declarado la imposibilidad de su
recuperación, caso en el cual se deben gestionar los aspectos legales, administrativos y
contables a que haya lugar</t>
  </si>
  <si>
    <t>El Comodato o Préstamo de Uso, es el contrato en que una de las partes entrega a la otra
gratuitamente una especie mueble o raíz, para que haga uso de ella, con cargo de restituir
la misma especie después de terminar el uso.</t>
  </si>
  <si>
    <t>Son egresos de bienes que salen del Almacén o Bodega con destino a las dependencias y
funcionarios de la entidad para el desarrollo de sus funciones</t>
  </si>
  <si>
    <t>Proceso mediante el cual se modifica la ubicación física del bien y/o responsable de su
uso o custodia</t>
  </si>
  <si>
    <t>Software ORFEO</t>
  </si>
  <si>
    <t>Software de Gestión Documental ORFEO</t>
  </si>
  <si>
    <t>Orfeo/GPL es una herramienta de gestión documental de software libre amparada bajo la licencia GNU GPL, altamente escalable, desarrollada bajo PhP que incorpora la idea de "fractalizar procesos" para facilitar la gestión de los documentos de cualquier empresa.</t>
  </si>
  <si>
    <t>Base de datos de los radicados de los docuemntos recibidos y generados por la Subred Sur Occidente</t>
  </si>
  <si>
    <t>En las diferentes dependencias de la Subred</t>
  </si>
  <si>
    <t>Acciones Constitucionales</t>
  </si>
  <si>
    <t>Son todos los procesos cuyo fin es la protección efectiva de los derechos fundamentales o garantías constitucionales.</t>
  </si>
  <si>
    <t>La documentación original permanecerá en los despachos judiciales. Los  documentos que reposan en la institución son los soportes ante los diferentes entes de control. (Auditorias)</t>
  </si>
  <si>
    <t>Alta</t>
  </si>
  <si>
    <t>Oficina Juridica</t>
  </si>
  <si>
    <t>Asesor Jurídico</t>
  </si>
  <si>
    <t>La documentación original permanecerá en los despachos judiciales. Los  documentos que reposan en la institución son los soportes ante los diferentes entes de control. (Auditorias Con excepción de las historias clínicas (reservada) y hojas de vida contractuales (calsificada), la demás información es pública.)</t>
  </si>
  <si>
    <t xml:space="preserve">Con excepción de las historias clínicas (reservada) y hojas de vida contractuales (calsificada), la demás información es pública. </t>
  </si>
  <si>
    <t>Actas</t>
  </si>
  <si>
    <t>Son todos los soportes documentales en la cual el comité directivo de conciliación tiene un direccionamiento estratégico para la defensa jurídica de la entidad.</t>
  </si>
  <si>
    <t>Contiene características investigativas y valores administrativos y jurídicos. Documentos de valoración 100% jurídico</t>
  </si>
  <si>
    <t>Son todos los soportes documentales en la cual el asesor jurídico junto a su equipo de trabajo, tiene un direccionamiento estratégico respecto a las actividades propias del área.</t>
  </si>
  <si>
    <t xml:space="preserve"> Documentos de valoración 100% institucional.</t>
  </si>
  <si>
    <t>Conciliaciones</t>
  </si>
  <si>
    <t xml:space="preserve">Se define como un medio alternativo para  solución de conflictos.
</t>
  </si>
  <si>
    <t>Informes</t>
  </si>
  <si>
    <t xml:space="preserve">Pone en conocimiento todas las actividades de coordinación, control, dirección, entre otras, ejecutadas en un periodo de tiempo, así mismo, los logros y dificultades presentadas.  </t>
  </si>
  <si>
    <t>Contiene características investigativas y valores administrativos y jurídicos.</t>
  </si>
  <si>
    <t>Consiste en dar cuenta y/o poner en conocimiento los procedimientos realizados de acuerdo a las actividades ante los diferentes organos de control.</t>
  </si>
  <si>
    <t xml:space="preserve">Son todos los soportes físicos a los diferentes requerimientos que no son de carácter interno ni de órganos de control. </t>
  </si>
  <si>
    <t>Planes</t>
  </si>
  <si>
    <t>Procesos</t>
  </si>
  <si>
    <t>Contiene la documentación que soporta el ejercicio del control y vigilancia de los servicios misionales  de la entidad propendiendo por el correcto y oportunidad cumplimiento de los fines del Estado, através de los procesos administrativos sancionatorios.</t>
  </si>
  <si>
    <t>Contiene características evidenciales, jurídicas, fiscales, administrativas.</t>
  </si>
  <si>
    <t>Es el soporte documental de todas las actuaciones generadas en los procesos conocidos através de este método y que se llevan a cabo para la defensa judicial de la entidad a cada caso en concreto.</t>
  </si>
  <si>
    <t>Contiene la documentación que soporta la gestión de cobro de las acreencias y obligaciones a favor de la entidad utilizando para ello los medios coercitivos establecidos en la normatividad.</t>
  </si>
  <si>
    <t>Es el soporte documental de todas las actuaciones generadas en los procesos judiciales y que se llevan a cabo para la defensa judicial de la entidad a cada caso en concreto.</t>
  </si>
  <si>
    <t>Es el soporte documental de todas las actuaciones generadas en los procesos por incumplimiento contractual que se llevan a cabo para la defensa judicial de la entidad a cada caso en concreto.</t>
  </si>
  <si>
    <t>La documentación original permanecerá en la entidad y contiene características evidenciales, jurídicas, fiscales, administrativas.</t>
  </si>
  <si>
    <t>Convenio Docencia Servicio</t>
  </si>
  <si>
    <t>Soporte legal de la suscripción del convenio docencia servicio con instituciones educativas</t>
  </si>
  <si>
    <t>Es el documento legal que establece las condiciones pactadas por las partes frente al desarrollo de los convenios docencia servicio</t>
  </si>
  <si>
    <t>UNIDAD OCCIDENTE DE KENNEDY</t>
  </si>
  <si>
    <t>GESTIÓN DEL CONOCIMIENTO</t>
  </si>
  <si>
    <t>Profesional Apoyo Oficina Gestión del Conocimiento</t>
  </si>
  <si>
    <t>Cada vez que se legalice el convenio o sus otrosí</t>
  </si>
  <si>
    <t>Actas de Comité</t>
  </si>
  <si>
    <t>Seguimiento a la gestión convenios docencia-servicio con IES y IETDH de los diferentes programas de formación</t>
  </si>
  <si>
    <t>Es un documento legal que está anexo a la ejecución de los convenios entre la Subred y las instituciones educativas. Además de ser requirimiento legal de los Ministerios de Salud y Educación</t>
  </si>
  <si>
    <t>Abril, Agosto y Diciembre</t>
  </si>
  <si>
    <t>Indicadores</t>
  </si>
  <si>
    <t>Resultados cualitativos o cuantitativos del desempreño de los porcesos de gestión del conocimiento</t>
  </si>
  <si>
    <t>Pérdida de la memoria institicional con reprocesos de datos o pérdida de los mismos</t>
  </si>
  <si>
    <t>marzo, junio, septiembre y diciembre</t>
  </si>
  <si>
    <t>Resultados de la ejecucuión del Plan Operativo Anual de la Ofician de Gestión del Conocimiento</t>
  </si>
  <si>
    <t>Plan de Desarrollo Docente</t>
  </si>
  <si>
    <t>junio y diciembre</t>
  </si>
  <si>
    <t>INACTIVO</t>
  </si>
  <si>
    <t>Reglamento Interno Comité Docencia Servicio</t>
  </si>
  <si>
    <t>Cumplimiento del desarrollo de los comités docencia servicio con alcance a la resolución del comité de Subred</t>
  </si>
  <si>
    <t>Aprobación y seguimiento a los proyectos de investigación tanto académicos como clínico y revisar necesidades varias del Comité</t>
  </si>
  <si>
    <t>Profesional Apoyo Investigación (Secretario Comité Ética en Investigación)</t>
  </si>
  <si>
    <t>Proyecto de Investigación Clínicos</t>
  </si>
  <si>
    <t>Proyectos presentados al Comité de Ética de Investigación que implican estudios en humanos dentro del cumplimiento de las BPC</t>
  </si>
  <si>
    <t>Implicaciones legales y éticas ante estudios donde están inmersos pacientes</t>
  </si>
  <si>
    <t>COMITÉ DE ÉTICA EN INVESTIGACIÓN</t>
  </si>
  <si>
    <t>Presidente y Secretario del Comité de Ética en Investigación</t>
  </si>
  <si>
    <t>Cada vez que se presente un proyecto</t>
  </si>
  <si>
    <t>Proyecto de Investigación Académicos</t>
  </si>
  <si>
    <t>Proyectos presentados al Comité de Ética de Investigación que implican estudios académicos de profesionales de la Subred, estudiantes o investigadores externos</t>
  </si>
  <si>
    <t>Pérdidad de la trazabilidad del proyecto y memoria institucional</t>
  </si>
  <si>
    <t>MEDIO</t>
  </si>
  <si>
    <t>Reglamento Interno Comité de Ética en Investigación</t>
  </si>
  <si>
    <t>Cumplimiento del desarrollo del comité de ética en investigación con alcance a la resolución de la Subred</t>
  </si>
  <si>
    <t>FORMATO - CARTA DE COMPROMISO Y DESISTIMIENTO</t>
  </si>
  <si>
    <t xml:space="preserve">Formato de caracterizacio Cuidado para la Salud Familiar  Espacio vivienda </t>
  </si>
  <si>
    <t>Formato aplicado  con familias abordadas desde el proceso de acciones familiares Espacio Vivienda</t>
  </si>
  <si>
    <t xml:space="preserve">Documento Fisico
Medio electrónico
</t>
  </si>
  <si>
    <t>Archivos Institucionales</t>
  </si>
  <si>
    <t>USO CONFIDENCIAL</t>
  </si>
  <si>
    <t>Media</t>
  </si>
  <si>
    <t>Baja</t>
  </si>
  <si>
    <t>Formatos de caracterizacion Social y Ambiental</t>
  </si>
  <si>
    <t>Salud Publica</t>
  </si>
  <si>
    <t>Espacio Vivienda- GESI</t>
  </si>
  <si>
    <t xml:space="preserve">Vigencia </t>
  </si>
  <si>
    <t>Vigencia</t>
  </si>
  <si>
    <t>ESPACIO VIVIENDA</t>
  </si>
  <si>
    <t>Formatos
Base de datos</t>
  </si>
  <si>
    <t>Nombre del  profesional</t>
  </si>
  <si>
    <t>FORMATO- FICHA DE CARACTERIZACIÓN SOCIAL Y AMBIENTAL - ESPACIO VIVIENDA</t>
  </si>
  <si>
    <t>FORMATO- INSTRUMENTO DE CARACTERIZACIÓN SOCIAL Y AMBIENTAL - ESPACIO VIVIENDA</t>
  </si>
  <si>
    <t>FORMATO IMPLEMENTACIÓN PLAN FAMILIAR</t>
  </si>
  <si>
    <t>FORMATO IMPLEMENTACIÓN PLAN FAMILIAR- SEGUIMIENTO A RUTAS</t>
  </si>
  <si>
    <t>FORMATO VARIABLES DE SEGUIMIENTO A INDICADORES DEL PLAN</t>
  </si>
  <si>
    <t>FORMATO- TAMIZAJE - ESCALA ABREVIADA DE DESARROLLO</t>
  </si>
  <si>
    <t>FORMATO- TAMIZAJE - ESCALA DEPRESIÓN DE EDIMBURGO PARA EMBARAZO Y POSPARTO</t>
  </si>
  <si>
    <t>FORMATO- TAMIZAJE - PRUEBA FINDRISC PARA TAMIZAJE DE DIABETES U OTRAS ANORMALIDADES DE LA REGULACIÓN DE LA GLUCOSA &gt;18 AÑOS</t>
  </si>
  <si>
    <t>FORMATO- TAMIZAJE - ESCALA DE AFRONTAMIENTO BRIEF - COPE - 28 CONDUCTA SUICIDA</t>
  </si>
  <si>
    <t>FORMATO- TAMIZAJE - PERFIL DE FUNCIONAMIENTO</t>
  </si>
  <si>
    <t>FORMATO- TAMIZAJE - TABLA DE PREDICCIÓN DEL RIESGO AMR B DE LA OMS/ISH &gt;40 AÑOS</t>
  </si>
  <si>
    <t>FORMATO- TAMIZAJE - SALUD MENTAL EN RQC Y SQR</t>
  </si>
  <si>
    <t>FORMATO- TAMIZAJE - ESCALA DE AFRONTAMIENTO BRIEF - COPE - 28 VIOLENCIA</t>
  </si>
  <si>
    <t>FORMATO- TAMIZAJE - APGAR FAMILIAR</t>
  </si>
  <si>
    <t>FORMATO- TAMIZAJE - INVENTARIO DE PRÁCTICAS DE CRIANZA</t>
  </si>
  <si>
    <t>FORMATO- FICHA DE IDENTIFICACIÓN Y MONITOREO DEL RIESGO</t>
  </si>
  <si>
    <t>FORMATO- FICHA PARA VERIFICACIÓN DE LA TÉCNICA DE HIGIENE DE MANOS</t>
  </si>
  <si>
    <t>FORMATO DE INSTRUMENTO DE NECESIDADES</t>
  </si>
  <si>
    <t>Formato de identificacion Gestion del Riesgo- Espacio vivienda</t>
  </si>
  <si>
    <t>Formato aplicado  a Individuos abordados en el Componente Gestion del Riesgo</t>
  </si>
  <si>
    <t>Formatos de Registro de Individuos de Gestion del Riesgo</t>
  </si>
  <si>
    <t>Nombre del  profesional y auxiliar de enfermeria</t>
  </si>
  <si>
    <t>FORMATO CRONICOS</t>
  </si>
  <si>
    <t>RESTRINGIDA</t>
  </si>
  <si>
    <t>FICHA PARA SESIONES COLECTIVAS-  DATOS DE LA INSTITUCIÓN Y/O ESTABLECIMIENTO</t>
  </si>
  <si>
    <t>FORMATO-IDENTIFICACIÓN DE PERSONAS</t>
  </si>
  <si>
    <t>FONADE</t>
  </si>
  <si>
    <t>FORMATO DE APLICACIÓN DE PRUEBAS RAPIDAS</t>
  </si>
  <si>
    <t>FORMATO - CARTA DE COMPROMISO Y DESISTIMIENTO HCB</t>
  </si>
  <si>
    <t>FORMATO- FICHA DE CARACTERIZACIÓN SOCIAL Y AMBIENTAL HCB - ESPACIO VIVIENDA</t>
  </si>
  <si>
    <t>FORMATO- INSTRUMENTO DE CARACTERIZACIÓN SOCIAL Y AMBIENTAL  HCB - ESPACIO VIVIENDA</t>
  </si>
  <si>
    <t>FORMATO IMPLEMENTACIÓN PLAN FAMILIAR - HCB</t>
  </si>
  <si>
    <t>FORMATO- FICHA DE IDENTIFICACIÓN Y MONITOREO DEL RIESGO HCB</t>
  </si>
  <si>
    <t>FORMATO- FICHA PARA VERIFICACIÓN DE LA TÉCNICA DE HIGIENE DE MANOS - HCB</t>
  </si>
  <si>
    <t xml:space="preserve"> FORMATO- MASCOTA VERDE HCB</t>
  </si>
  <si>
    <t>CURVAS DE CRECIMIENTO Y DESARROLLO</t>
  </si>
  <si>
    <t>ENTREVISTA A LA MADRE COMUNITARIA HCB</t>
  </si>
  <si>
    <t>SW SOFTWARE</t>
  </si>
  <si>
    <t xml:space="preserve">Formatos de captura de la información en Instituciones educativas </t>
  </si>
  <si>
    <t xml:space="preserve">Formatos de sesiones Colectivas - Formato de monitoreo del riesgo- Formato de Mascota Vede </t>
  </si>
  <si>
    <t>sistema de base de datos 
archivo institucional</t>
  </si>
  <si>
    <t>Publica clasificada</t>
  </si>
  <si>
    <t>Sistemas</t>
  </si>
  <si>
    <t>GESI</t>
  </si>
  <si>
    <t>F0-0001</t>
  </si>
  <si>
    <t>Documento fisico</t>
  </si>
  <si>
    <t>Carpetas y unidadedes de conservacion</t>
  </si>
  <si>
    <t>fisico y pdf</t>
  </si>
  <si>
    <t xml:space="preserve">Actas como soporte del desarrollo de actividades de cada uno de los componentes del espacio. </t>
  </si>
  <si>
    <t>PAPS 10 ABASTOS</t>
  </si>
  <si>
    <t>ESPACIO PÚBLICO</t>
  </si>
  <si>
    <t>Referente Espacio Público</t>
  </si>
  <si>
    <t>M</t>
  </si>
  <si>
    <t xml:space="preserve">Fichas </t>
  </si>
  <si>
    <t>fisico y magnetico</t>
  </si>
  <si>
    <t xml:space="preserve">Fichas de planecion de actividades,de informacion , educacion y comunicación del espacio publico </t>
  </si>
  <si>
    <t>Registro</t>
  </si>
  <si>
    <t>Fisico y Magnetico</t>
  </si>
  <si>
    <t xml:space="preserve">Soporte de participantes en la ejeción de actividades. </t>
  </si>
  <si>
    <t xml:space="preserve">Magnetico </t>
  </si>
  <si>
    <t xml:space="preserve">Registro, mensual y trimestral, dando a conocer la ejecución de lasactividfades del espacio. </t>
  </si>
  <si>
    <t>Formatos de captura de la información en UTIS y trabajo infantil</t>
  </si>
  <si>
    <t>Formato de UTIS
Formato de trabajo infantil</t>
  </si>
  <si>
    <t>Formatos de identificación de UTIS y trabajo infantil</t>
  </si>
  <si>
    <t>Se encuentran archivadas en fisico en las carpetas de gestion delcomponente</t>
  </si>
  <si>
    <t>Documento Fisico</t>
  </si>
  <si>
    <t>Carpetas de gestion del componente</t>
  </si>
  <si>
    <t>WORD</t>
  </si>
  <si>
    <t>Actas de reunion de equipo del componente de GPAISP</t>
  </si>
  <si>
    <t>SEDE ADMINISTRATIVA PABLO VI</t>
  </si>
  <si>
    <t>GPAISP</t>
  </si>
  <si>
    <t>fisicos</t>
  </si>
  <si>
    <t>350-57-07- Plan de Intervenciones Colectivas</t>
  </si>
  <si>
    <t>Todos los documentos en medio amgnetico como informes, seguimientos, matrices se encuentran en cada uno de  los computadores del componente</t>
  </si>
  <si>
    <t>Documentos magneticos</t>
  </si>
  <si>
    <t>Computadores del componente</t>
  </si>
  <si>
    <t>WORD, EXCEL, POWER POINT</t>
  </si>
  <si>
    <t>Actas de sistemas de información</t>
  </si>
  <si>
    <t>Actas de asistencia tecnica a IPS de sistemas de información.</t>
  </si>
  <si>
    <t>PAPS 11 PUENTE ARANDA</t>
  </si>
  <si>
    <t>Lider PAI</t>
  </si>
  <si>
    <t>Acta de Ruiniones, donde se registran aspetos generales del funcionamiento de la OCID</t>
  </si>
  <si>
    <t>ACTAS EN LAS CUALES SE RELACIONAN LAS ACTIVIDADES A EJECUTAR  POR PARTE DE LA OCID, LA PERDIDA DE LAS MISMAS GENERA FALTA DE SEGUIMIENTO EN LAS MISMAS</t>
  </si>
  <si>
    <t>ALTO</t>
  </si>
  <si>
    <t>PAPS CUNDINAMARCA</t>
  </si>
  <si>
    <t>JEFE OFICINA CONTROL INTERNO DISCIPLINARIO</t>
  </si>
  <si>
    <t xml:space="preserve">ASESORIA JURIDICA DISCIPLINARIA </t>
  </si>
  <si>
    <t>CONSULTAS ELEVADAS A LA OCID RESPECTO DDEL REGIMEN UNICO DISCIPLINARIO</t>
  </si>
  <si>
    <t>DISPONIBILIDAD PARA EL SERVIDOR O PARTICULAR QUE ELEVE LA CONSULTA, POR LO GENERAL LA INFORMACIÓN QUE SE REQUEIRE VERSA SOBRE MATERIAS Y ACCIONES PROPIAS DE LA DEPENDENCIA</t>
  </si>
  <si>
    <t>INFORMES DE GESTIÓN</t>
  </si>
  <si>
    <t>DOCUMENTOS DONDE SE CONSIGNAN LAS ACTIVIDADES DE COORDINACIÓN, GESTIÓN, ADMINISTRACION Y DIRECCIÓN DE LA OCID</t>
  </si>
  <si>
    <t>INFORMES DE GRAN RELEVANCIA POR CUANTO DETERMINAN  LAS ACTIVIDADES DE COORDINACIÓN, GESTIÓN, ADMINISTRACION Y DIRECCIÓN DE LA OFICINA DE CONTROL INTERNO DISCIPLINARIO, EN ALGUNOS CASOS SE CONSIGNAN DATOS QUE GOZAN DE RESERVA.</t>
  </si>
  <si>
    <t>INFORMES DE SEGUIMIENTO A PLANES OPERATIVOS O DE GESTIÓN</t>
  </si>
  <si>
    <t>PLAN OPERATIVO ANUAL</t>
  </si>
  <si>
    <t>PLAN OPERATIVO ANUAL, DONDE SE RELACIONAN LAS METAS Y OBJETOS A EJECUTAR POR PARTE DE LA DEPENDENCIA</t>
  </si>
  <si>
    <t>INFORMES ENTES DE CONTROL</t>
  </si>
  <si>
    <t>INFORMES SOLICITADOS POR LOS DIFERENTES ENTE DE CONTROL DE INDOLE DISTRITAL Y NACIONAL (PERSONERIA Y PROCURADURIA)</t>
  </si>
  <si>
    <t>SOLICITUDES RELATIVAS A LOS PROCESOS DISCIPLINARIOS QUE TRAMITA LA OCID LOS CUALES GOZAN DE RESERVA SEGÚN LO DISPUESTO EN LA LEY 734 DE 2002</t>
  </si>
  <si>
    <t>PROCESO</t>
  </si>
  <si>
    <t>PROCESO DISCIPLINARIO ORDINARIO</t>
  </si>
  <si>
    <t>CONJUNTO DE ACTUACIONES DISCIPLINARIAS, CONTENIDO DE DOCUMENTOS CON CARACTR DE RESERVA HASTA LA FORMULACIÓN DE PLIEGO DE AROS</t>
  </si>
  <si>
    <t>no</t>
  </si>
  <si>
    <t>INFORME DE GESTION</t>
  </si>
  <si>
    <t>INFORME DE GESTION JUNTA DIRECTIVA</t>
  </si>
  <si>
    <t>PAPS PUENTE ARANDA</t>
  </si>
  <si>
    <t>DIRECCIÓN AMNULATORIOS</t>
  </si>
  <si>
    <t>DIRECTORA DE SERVICOS AMBULATORIOS</t>
  </si>
  <si>
    <t>TABLEROS DE PRODUCCIÓN MEDINA GENERAL Y ESPECILIZADA</t>
  </si>
  <si>
    <t>TABLEROS DE PRODUCCIÓN MEDINA GENERAL Y ESPECILIZADA DIRECCION DE AMBULATORIOS</t>
  </si>
  <si>
    <t xml:space="preserve">DATOS DE PRODUCCIÓN DE MEDICINA PARA GENERACIÓN DE INFORMES DE GESTION </t>
  </si>
  <si>
    <t xml:space="preserve">planes de mejoramiento </t>
  </si>
  <si>
    <t>planes de mejoramiento de consulta externa</t>
  </si>
  <si>
    <t>SEGUIMIENTO ACCIONES DE MEJORA DEL SERVICIO</t>
  </si>
  <si>
    <t xml:space="preserve">PRIMEROS DIAS DEL MES </t>
  </si>
  <si>
    <t>Diagrama red wan uss Fontibon</t>
  </si>
  <si>
    <t>Informacion de conexión de las sedes de la uss fontibon, informacion importante para realizar configuraciones nuevas.</t>
  </si>
  <si>
    <t>Información de la entidad de todos los activos tecnologicos activos</t>
  </si>
  <si>
    <t>Equipo PC-Redes y servidores</t>
  </si>
  <si>
    <t>Coordinador Sistemas de Servicios de redes y servidores</t>
  </si>
  <si>
    <t>Diagrama red wan uss sur</t>
  </si>
  <si>
    <t>Informacion de conexión de las sedes de la uss Sur, informacion importante para realizar configuraciones nuevas.</t>
  </si>
  <si>
    <t>Licencia</t>
  </si>
  <si>
    <t>Software INNOVADOC para almacenar  registros escaneados de HC.</t>
  </si>
  <si>
    <t>Perdida de datos de Historia Clinica de la USS Kennedy.</t>
  </si>
  <si>
    <t>Subred</t>
  </si>
  <si>
    <t xml:space="preserve">DBA Subred </t>
  </si>
  <si>
    <t>Software SICHOK para registros Clinicos en la USS KENNEDY.</t>
  </si>
  <si>
    <t>Perdidad de registros clinicos en la USS Kennedy.</t>
  </si>
  <si>
    <t>Software DINAMICA GERENCIAL  para registros Clinicos, administrativos y financieros en la Subred..</t>
  </si>
  <si>
    <t>Perdida de registros administrativos financieros en la USS Kennedy.</t>
  </si>
  <si>
    <t xml:space="preserve">Software SIIES para el proceso de autorizaciones en la Subred </t>
  </si>
  <si>
    <t>Perdida de registros de autorizaciones en la Subred.</t>
  </si>
  <si>
    <t xml:space="preserve">Software SURESOC para el proceso de registros presupuestales y demanda insatisfecha en la Subred </t>
  </si>
  <si>
    <t>Perdidad de Registros Presupuestales, demanda insatisfecha en la USS KENNEDY.</t>
  </si>
  <si>
    <t>Software OS TICKET para el proceso de mesa de ayuda de la Subred.</t>
  </si>
  <si>
    <t>Perdidac de datos de las estadisticas de atencion de soportes en la Subred .</t>
  </si>
  <si>
    <t>Software HIMS , para el registro clinico hospitalario y urgencias de la uss pablo vi bosa</t>
  </si>
  <si>
    <t>Perdida de los datos de historia clinica de la USS PABLO VI</t>
  </si>
  <si>
    <t>Software HIPOCRATES , para el registro de los datos, financiero administrativos de la USS sur</t>
  </si>
  <si>
    <t>Perdida de los datos administrativos financieros de la USS sur.</t>
  </si>
  <si>
    <t>Software HOSVITAL , para el registro de los datos, administrativos- asistenciales  de la Subred.</t>
  </si>
  <si>
    <t>Perdida de los datos ADMINISTRATIVO- ASISTENCIALES de la Subred de Agosto 01 de 2017  a 31 de Octubre de 2018.</t>
  </si>
  <si>
    <t>Software SEVEN , para el registro de los datos, financieros  de la Subred.</t>
  </si>
  <si>
    <t>Perdidad de los datos financieros de la Subred de Agosto 01 de 2017  a 31 de Octubre de 2018.</t>
  </si>
  <si>
    <t>Software KACTUS, para el registro de los datos, de Nomina  de la Subred.</t>
  </si>
  <si>
    <t>Perdida de los datos de gestión humana de la Subred de Agosto 01 de 2017  a 31 de Octubre de 2018.</t>
  </si>
  <si>
    <t>Actas de Reuniónes Dinamica Gerencial</t>
  </si>
  <si>
    <t>Actas de desarrollo de las actividades de la planeación del sistema Dinamica</t>
  </si>
  <si>
    <t>UPA 29 KENNEDY</t>
  </si>
  <si>
    <t>Coordinador Sistemas de Información</t>
  </si>
  <si>
    <t>Informes de Contratos TICs.</t>
  </si>
  <si>
    <t>Informes de gestión de Contratos bajo la supervisión del área de Tecnología</t>
  </si>
  <si>
    <t>Informes que muestran la gestión de los proveedores y avances de los contratos</t>
  </si>
  <si>
    <t>Asdincgo, Equipo PC- Jefe TICs</t>
  </si>
  <si>
    <t>Jefe Tics</t>
  </si>
  <si>
    <t>Listado de Servicios de Tecnología</t>
  </si>
  <si>
    <t>Inventario de todos los servicios de tecnología de la Subred</t>
  </si>
  <si>
    <t>Información de la entidad de todos los servicios tecnologicos activos</t>
  </si>
  <si>
    <t>Coordinador Sistemas de Servicios Tecnologicos</t>
  </si>
  <si>
    <t>Listado de activos tecnologicos</t>
  </si>
  <si>
    <t>Inventario de todos los activos tecnologicos de la entidad, servidoresm Data Center</t>
  </si>
  <si>
    <t>Indicadores de área Tics</t>
  </si>
  <si>
    <t>Reporte de indicadores del área TICs durante la vigencia</t>
  </si>
  <si>
    <t>Información que se recibe de los diferentes coordinadores para consolidar en el área TICs.</t>
  </si>
  <si>
    <t>Coordinador</t>
  </si>
  <si>
    <t>Adiciones y Prorrogas OPS TICs</t>
  </si>
  <si>
    <t>Formato con los contratistas de TICS, adiciones y prorrogas de contratos.</t>
  </si>
  <si>
    <t>Asdincgo, Equipo PC- Secretaria TICs</t>
  </si>
  <si>
    <t>Secretaria TICs.</t>
  </si>
  <si>
    <t>Adiciones y Prorrogas Contratos Proveedores TICs</t>
  </si>
  <si>
    <t>Formatos de Adiciones y Prorrogas Control de Contratos supervissión TICs.</t>
  </si>
  <si>
    <t>Oficina- Secretaria TICs</t>
  </si>
  <si>
    <t>Hoja de Vida de Equipos</t>
  </si>
  <si>
    <t>Registro de la información del Equipo (mantenimientos e informaición Base)</t>
  </si>
  <si>
    <t>DOC, PDF</t>
  </si>
  <si>
    <t>PUBLICADA</t>
  </si>
  <si>
    <t xml:space="preserve">Formato para Registrar la información básica de cada equipo y su mantenimiento </t>
  </si>
  <si>
    <t>USS Tintal , Equipo PC- Coorinador Mesa de Ayuda</t>
  </si>
  <si>
    <t>A necesidad</t>
  </si>
  <si>
    <t xml:space="preserve">Cronograma de Matenimiento preventivo y correctivo de Equipos </t>
  </si>
  <si>
    <t>Planeación del  Cronograma preventivo y Correctivo de Equipos</t>
  </si>
  <si>
    <t>Formato para realizar la planeación y control de ejecucíón de los matenimientos preventivos</t>
  </si>
  <si>
    <t>Indicadores de área Tics Mesa de Ayuda</t>
  </si>
  <si>
    <t>Presentación de los resultados del proceso de mesa de ayuda del mes inmediatamente anterior</t>
  </si>
  <si>
    <t>Indicadores de área Tics- Inventario de Equipos e impresoras de Alquiler</t>
  </si>
  <si>
    <t>Registro y Control de los Equipos de alquiler que llegna a la subred y su respectiva distribucion</t>
  </si>
  <si>
    <t>A Necesidad</t>
  </si>
  <si>
    <t>Inventario de activos tecnologicos de la entidad, switch</t>
  </si>
  <si>
    <t>Indicadores de caidas del sistema</t>
  </si>
  <si>
    <t>Indicador de caidas del sistema por causas internas y/o externas</t>
  </si>
  <si>
    <t>Indicadores de caidas del sistema para mejoras en los procesos.</t>
  </si>
  <si>
    <t>Procedimiento de redes</t>
  </si>
  <si>
    <t>Gestión Procedimiento de redes que contiene las actividades a ejecutar en el servicio de redes</t>
  </si>
  <si>
    <t>Información de procedimiento para la ejecución de actividades.</t>
  </si>
  <si>
    <t>Gestion Procedimiento de control de acceso a centro de datos.</t>
  </si>
  <si>
    <t>Información de procedimiento para el acceso a los centros de datos.</t>
  </si>
  <si>
    <t>Diagrama de red  canales de datos subred sur occidente</t>
  </si>
  <si>
    <t>Informacion de canales de datos existentes en las uss, informacion importante para realizar configuraciones nuevas.</t>
  </si>
  <si>
    <t>Diagrama de red Conexión internet bosa</t>
  </si>
  <si>
    <t>Informacion de conexión de internet en la uss Bosa, informacion importante para realizar configuraciones nuevas.</t>
  </si>
  <si>
    <t>Diagrama de red Conexión internet Fontibon</t>
  </si>
  <si>
    <t>Informacion de conexión de internet en la uss Fontibon, informacion importante para realizar configuraciones nuevas.</t>
  </si>
  <si>
    <t>Diagrama de red Conexión internet Kennedy</t>
  </si>
  <si>
    <t>Informacion de conexión de internet en la uss Kennedy, informacion importante para realizar configuraciones nuevas.</t>
  </si>
  <si>
    <t>Informe de Auditoria Interna</t>
  </si>
  <si>
    <t>Informe Auditoria Farmacia 2018</t>
  </si>
  <si>
    <t>La perdida de este documento en la pagina web de la entidad, ocasionaria la no disponibilidad para la revision por parte de los entes de  vigilancia y control y posibles sanciones.</t>
  </si>
  <si>
    <t>https://www.subredsuroccidente.gov.co/?q=transparencia/control/auditor%C3%ADas-procesos/informe-auditoria-farmacia-2018</t>
  </si>
  <si>
    <t>control interno</t>
  </si>
  <si>
    <t>INFORME FINAL AUDITORIA ESPECIAL A RIPS_25 ABRIL18</t>
  </si>
  <si>
    <t>https://www.subredsuroccidente.gov.co/?q=transparencia/control/auditor%C3%ADas-procesos/informe-final-auditoria-especial-rips25-abril18</t>
  </si>
  <si>
    <t>INFORME AUDITORIA CONTRATO SERVICIO DE LAVANDERÍA VIGENCIA 2018</t>
  </si>
  <si>
    <t>https://www.subredsuroccidente.gov.co/?q=transparencia/control/auditor%C3%ADas-procesos/informe-auditoria-contrato-servicio-lavander%C3%ADa-vigencia</t>
  </si>
  <si>
    <t>INFORME AUDITORIA FINANCIERA 2017</t>
  </si>
  <si>
    <t>https://www.subredsuroccidente.gov.co/?q=transparencia/control/auditor%C3%ADas-procesos/informe-auditoria-financiera-2017</t>
  </si>
  <si>
    <t>INFORME EVALUACIÓN PSPIC Y POS</t>
  </si>
  <si>
    <t>https://www.subredsuroccidente.gov.co/?q=transparencia/control/auditor%C3%ADas-procesos/04informe-evaluaci%C3%B3n-pspic-y-pos</t>
  </si>
  <si>
    <t>INFORME AUDITORIA URGENCIAS VIGENCIA 2017</t>
  </si>
  <si>
    <t>https://www.subredsuroccidente.gov.co/?q=transparencia/control/auditor%C3%ADas-procesos/informe-auditoria-urgencias-vigencia-2017</t>
  </si>
  <si>
    <t>INFORME FINAL AUDITORIA SISTEMAS</t>
  </si>
  <si>
    <t>https://www.subredsuroccidente.gov.co/?q=transparencia/control/auditor%C3%ADas-procesos/informe-final-auditoria-sistemas</t>
  </si>
  <si>
    <t>INFORME AUDITORIA URGENCIAS</t>
  </si>
  <si>
    <t>https://www.subredsuroccidente.gov.co/?q=transparencia/control/auditor%C3%ADas-procesos/informe-auditoria-urgencias</t>
  </si>
  <si>
    <t>Informes Ley 1474</t>
  </si>
  <si>
    <t>INFORME PORMENORIZADO DEL ESTADO DE CONTROL INTERNO MARZO - JUNIO 2017</t>
  </si>
  <si>
    <t>https://www.subredsuroccidente.gov.co/?q=transparencia/control/informes-la-ley-1474/informe-pormenorizado-del-estado-control-interno-marzo</t>
  </si>
  <si>
    <t>SEGUIMIENTO_PAAC TERCER CUATRIMESTRE VIGENCIA 2017</t>
  </si>
  <si>
    <t>https://www.subredsuroccidente.gov.co/?q=transparencia/control/informes-la-ley-1474/seguimientopaac-tercer-cuatrimestre-vigencia-2017</t>
  </si>
  <si>
    <t xml:space="preserve">INFORME PORMENORIZADO DEL ESTADO DE CONTROL INTERNO NOVIEMBRE 2016- FEBRERO 2017
</t>
  </si>
  <si>
    <t>https://www.subredsuroccidente.gov.co/?q=transparencia/control/informes-la-ley-1474/informe-pormenorizado-del-estado-control-interno</t>
  </si>
  <si>
    <t>INFORME PETICIONES QUEJAS RECLAMOS Y SUGERENCIAS I SEMESTRE 2017</t>
  </si>
  <si>
    <t>https://www.subredsuroccidente.gov.co/?q=transparencia/control/informes-la-ley-1474/informe-peticiones-quejas-reclamos-y-sugerencias-i-0</t>
  </si>
  <si>
    <t>INFORME DE SEGUIMIENTO PETICIONES QUEJAS RECLAMOS Y SUGERENCIAS II SEM 2017</t>
  </si>
  <si>
    <t>https://www.subredsuroccidente.gov.co/?q=transparencia/control/informes-la-ley-1474/informe-seguimiento-peticiones-quejas-reclamos-y</t>
  </si>
  <si>
    <t>SEGUIMIENTO PAAC I CUATRIMESTRE 2017</t>
  </si>
  <si>
    <t>https://www.subredsuroccidente.gov.co/?q=transparencia/control/informes-la-ley-1474/seguimiento-paac-i-cuatrimestre-2017</t>
  </si>
  <si>
    <t>PAAC 15 DE AGOSTO 2017</t>
  </si>
  <si>
    <t>https://www.subredsuroccidente.gov.co/?q=transparencia/control/informes-la-ley-1474/paac-15-agosto-2017</t>
  </si>
  <si>
    <t>INFORME PETICIONES QUEJAS RECLAMOS Y SUGERENCIAS II SEMESTRE 2016</t>
  </si>
  <si>
    <t>https://www.subredsuroccidente.gov.co/?q=transparencia/control/informes-la-ley-1474/informe-peticiones-quejas-reclamos-y-sugerencias-ii</t>
  </si>
  <si>
    <t>INFORME PORMENORIZADO ESTADO DEL SISTEMA DE CONTROL INTERNO JULIO -OCTUBRE 2017</t>
  </si>
  <si>
    <t>https://www.subredsuroccidente.gov.co/?q=transparencia/control/informes-la-ley-1474/informe-pormenorizado-estado-del-sistema-control-interno</t>
  </si>
  <si>
    <t>INFORME PORMENORIZADO ESTADO SISTEMA DE CONTROL INTERNO MARZO A JUNIO DE 2018</t>
  </si>
  <si>
    <t>https://www.subredsuroccidente.gov.co/?q=transparencia/control/informes-la-ley-1474/informe-pormenorizado-estado-sistema-control-interno</t>
  </si>
  <si>
    <t>SEGUIMIENTO PAAC_SEP - DIC 2017 _OCI</t>
  </si>
  <si>
    <t>https://www.subredsuroccidente.gov.co/?q=transparencia/control/informes-la-ley-1474/seguimiento-paacsep-dic-2017-oci</t>
  </si>
  <si>
    <t xml:space="preserve">SEGUIMIENTO PAAC PRIMER CUATRIMESTRE VIGENCIA 2018
</t>
  </si>
  <si>
    <t>https://www.subredsuroccidente.gov.co/?q=transparencia/control/informes-la-ley-1474/seguimiento-paac-primer-cuatrimestre-vigencia-2018</t>
  </si>
  <si>
    <t>INFORME PORMENORIZADO_NOV 17 - FEB _2018</t>
  </si>
  <si>
    <t>https://www.subredsuroccidente.gov.co/?q=transparencia/control/informes-la-ley-1474/informe-pormenorizadonov-17-feb-2018</t>
  </si>
  <si>
    <t>INFORME PETICIONES QUEJAS RECLAMOS Y SUGERENCIAS I SEMESTRE 2018</t>
  </si>
  <si>
    <t>https://www.subredsuroccidente.gov.co/?q=transparencia/control/informes-la-ley-1474/informe-peticiones-quejas-reclamos-y-sugerencias-i</t>
  </si>
  <si>
    <t>SEGUIMIENTO PAAC II CUATRIMESTRE 2018</t>
  </si>
  <si>
    <t>https://www.subredsuroccidente.gov.co/?q=transparencia/control/informes-la-ley-1474/seguimiento-paac-ii-cuatrimestre-2018</t>
  </si>
  <si>
    <t>INFORME PORMENORIZADO ESTADO SISTEMA DE CONTROL INTERNO NOV 2017 A MAR 2018</t>
  </si>
  <si>
    <t>https://www.subredsuroccidente.gov.co/?q=transparencia/control/informes-la-ley-1474/informe-pormenorizado-estado-sistema-control-interno-nov</t>
  </si>
  <si>
    <t>Informe_Pormenorizado CI Julio A Octubre De 2018</t>
  </si>
  <si>
    <t>https://www.subredsuroccidente.gov.co/?q=transparencia/control/informes-la-ley-1474/informepormenorizado-ci-julio-octubre-2018</t>
  </si>
  <si>
    <t>SEGUIMIENTO PAAC PRIMER CUATRIMESTRE 2018</t>
  </si>
  <si>
    <t>https://www.subredsuroccidente.gov.co/?q=transparencia/control/informes-la-ley-1474/seguimiento-paac-primer-cuatrimestre-2018</t>
  </si>
  <si>
    <t>Mecanismos Internos Y Externos De Supervisión Y Vigilancia</t>
  </si>
  <si>
    <t>01_PLAN_ANUAL_AUDITORIAS_PAA_01-03-2018</t>
  </si>
  <si>
    <t>https://www.subredsuroccidente.gov.co/?q=transparencia/control/mecanismos-internos-y-externos-supervisi%C3%B3n-y-vigilancia</t>
  </si>
  <si>
    <t>05_INFORME_AUDITORIA_CONTRALORIA_2016_PAD_2017</t>
  </si>
  <si>
    <t>https://www.subredsuroccidente.gov.co/?q=transparencia/control/mecanismos-internos-y-externos-supervisi%C3%B3n-y-vigilancia-3</t>
  </si>
  <si>
    <t>ESTATUTO_DE_AUDITORIA</t>
  </si>
  <si>
    <t>https://www.subredsuroccidente.gov.co/?q=transparencia/control/mecanismos-internos-y-externos-supervisi%C3%B3n-y-vigilancia/02estatutodeauditoria</t>
  </si>
  <si>
    <t>CÓDIGO_ÉTICA_AUDITOR_INTERNO</t>
  </si>
  <si>
    <t>https://www.subredsuroccidente.gov.co/?q=transparencia/control/mecanismos-internos-y-externos-supervisi%C3%B3n-y-vigilancia-0</t>
  </si>
  <si>
    <t>RESOLUCIÓN_0270_DE_2018_CICI</t>
  </si>
  <si>
    <t>https://www.subredsuroccidente.gov.co/?q=transparencia/control/mecanismos-internos-y-externos-supervisi%C3%B3n-y-vigilancia-1</t>
  </si>
  <si>
    <t>PROGRAMA ANUAL DE AUDITORIAS 2017</t>
  </si>
  <si>
    <t>https://www.subredsuroccidente.gov.co/?q=transparencia/control/mecanismos-internos-y-externos-supervisi%C3%B3n-y-vigilancia/programa-anual</t>
  </si>
  <si>
    <t>Otros Informes De Ley</t>
  </si>
  <si>
    <t>INFORME FURAG VIGENCIA 2016</t>
  </si>
  <si>
    <t>https://www.subredsuroccidente.gov.co/?q=transparencia/control/otros-informes-ley/informe-furag-vigencia-2016</t>
  </si>
  <si>
    <t>Informe Directiva 003 Mayo A Noviembre De 2018</t>
  </si>
  <si>
    <t>https://www.subredsuroccidente.gov.co/?q=transparencia/control/otros-informes-ley/informe-directiva-003-mayo-noviembre-2018</t>
  </si>
  <si>
    <t>INFORME DIRECTIVA 003 DE 2013 - NOV. 16 DE 2017 A MAYO 15 DE 2018</t>
  </si>
  <si>
    <t>https://www.subredsuroccidente.gov.co/?q=transparencia/control/otros-informes-ley/informe-directiva-003-2013-nov-16-2017-mayo-15-2018</t>
  </si>
  <si>
    <t>INFORME AUSTERIDAD EN EL GASTO II TRIMESTRE DE 2018</t>
  </si>
  <si>
    <t>https://www.subredsuroccidente.gov.co/?q=transparencia/control/otros-informes-ley/informe-austeridad-gasto-ii-trimestre-2018</t>
  </si>
  <si>
    <t>trimestral</t>
  </si>
  <si>
    <t>INFORME_SEGUIMIENTO 2DO TRIMESTRE 2018 WEB_LEY_1712</t>
  </si>
  <si>
    <t>https://www.subredsuroccidente.gov.co/?q=transparencia/control/otros-informes-ley/informeseguimiento-2do-trimestre-2018-webley1712</t>
  </si>
  <si>
    <t>EVALUACION DE CONTROL INTERNO CONTABLE VIGENCIA 2017</t>
  </si>
  <si>
    <t>https://www.subredsuroccidente.gov.co/?q=transparencia/control/otros-informes-ley/evaluacion-control-interno-contable-vigencia-2017</t>
  </si>
  <si>
    <t>SEGUIMIENTO 2018- CIRCULAR 017 DE 2011 (DERECHOS DE AUTOR)</t>
  </si>
  <si>
    <t>https://www.subredsuroccidente.gov.co/?q=transparencia/control/otros-informes-ley/seguimiento-2018-circular-017-2011-derechos-autor</t>
  </si>
  <si>
    <t>EVALUACION GESTION POR DEPENDENCIA 2017</t>
  </si>
  <si>
    <t>https://www.subredsuroccidente.gov.co/?q=transparencia/control/otros-informes-ley/evaluacion-gestion-dependencia-2017</t>
  </si>
  <si>
    <t>INFORME AUSTERIDAD DEL GASTO IV TRIMESTRE_2017</t>
  </si>
  <si>
    <t>https://www.subredsuroccidente.gov.co/?q=transparencia/control/otros-informes-ley/informe-austeridad-del-gasto-iv-trimestre2017</t>
  </si>
  <si>
    <t>INFORME AUSTERIDAD EN EL GASTO I TRIMESTRE 2018</t>
  </si>
  <si>
    <t>https://www.subredsuroccidente.gov.co/?q=transparencia/control/otros-informes-ley/informe-austeridad-gasto-i-trimestre-2018</t>
  </si>
  <si>
    <t>INFORME_DIRECTIVA_003 NOVIEMBRE 2017 A MAYO DE 2018</t>
  </si>
  <si>
    <t>https://www.subredsuroccidente.gov.co/?q=transparencia/control/otros-informes-ley/informedirectiva003-noviembre-2017-mayo-2018</t>
  </si>
  <si>
    <t>INFORME DE GESTIÓN OFICINA DE CONTROL INTERNO VIG 2017</t>
  </si>
  <si>
    <t>https://www.subredsuroccidente.gov.co/?q=transparencia/control/otros-informes-ley/informe-gesti%C3%B3n-oficina-control-interno-vig-2017</t>
  </si>
  <si>
    <t>FORMULARIO DE REPORTE DE AVANCES DE LA GESTIÓN - FURAG II 2017</t>
  </si>
  <si>
    <t>https://www.subredsuroccidente.gov.co/?q=transparencia/control/otros-informes-ley/formulario-reporte-avances-la-gesti%C3%B3n-furag-ii-2017</t>
  </si>
  <si>
    <t xml:space="preserve">EVALUACION DEPENDENCIAL 2017 </t>
  </si>
  <si>
    <t>https://www.subredsuroccidente.gov.co/?q=transparencia/control/otros-informes-ley/evaluacion-dependencial-2017-consolidadopara-publicar</t>
  </si>
  <si>
    <t>INFORME SARLAFT 2017</t>
  </si>
  <si>
    <t>https://www.subredsuroccidente.gov.co/?q=transparencia/control/otros-informes-ley/informe-sarlaft-2017</t>
  </si>
  <si>
    <t>INFORME AUSTERIDAD DEL GASTO IV TRIMESTRE 2017</t>
  </si>
  <si>
    <t>https://www.subredsuroccidente.gov.co/?q=transparencia/control/otros-informes-ley/informe-austeridad-del-gasto-iv-trimestre-2017</t>
  </si>
  <si>
    <t>INFORME AUSTERIDAD DEL GASTO TERCER TRIMESTRE 2017</t>
  </si>
  <si>
    <t>https://www.subredsuroccidente.gov.co/?q=transparencia/control/otros-informes-ley/informe-austeridad-del-gasto-tercer-trimestre-2017</t>
  </si>
  <si>
    <t>INFORME DE AUSTERIDAD DEL GASTO III TRIMESTRE DE 2017</t>
  </si>
  <si>
    <t>https://www.subredsuroccidente.gov.co/?q=transparencia/control/otros-informes-ley/informe-austeridad-del-gasto-iii-trimestre-2017</t>
  </si>
  <si>
    <t>INFORME DE AUSTERIDAD Y EFICIENCIA DEL GASTO SEGUNDO TRIMESTRE 2017</t>
  </si>
  <si>
    <t>https://www.subredsuroccidente.gov.co/?q=transparencia/control/otros-informes-ley/informe-austeridad-y-eficiencia-del-gasto-segundo-trimestre</t>
  </si>
  <si>
    <t>INFORME DIRECTIVA 003 Mayo – Noviembre 2016</t>
  </si>
  <si>
    <t>https://www.subredsuroccidente.gov.co/?q=transparencia/control/otros-informes-ley/informe-directiva-003-mayo-%E2%80%93-noviembre-2016</t>
  </si>
  <si>
    <t>INFORME CONTROL INTERNO CONTABLE 2016</t>
  </si>
  <si>
    <t>https://www.subredsuroccidente.gov.co/?q=transparencia/control/otros-informes-ley/informe-control-interno-contable-2016</t>
  </si>
  <si>
    <t>INFORME DE EVALUACIÓN POR DEPENDENCIAS 2016</t>
  </si>
  <si>
    <t>https://www.subredsuroccidente.gov.co/?q=transparencia/control/otros-informes-ley/informe-evaluaci%C3%B3n-dependencias-2016</t>
  </si>
  <si>
    <t>INFORME AUSTERIDAD DEL GASTO I TRIMESTRE 2017</t>
  </si>
  <si>
    <t>https://www.subredsuroccidente.gov.co/?q=transparencia/control/otros-informes-ley/informe-austeridad-del-gasto-i-trimestre-2017</t>
  </si>
  <si>
    <t>INFORME DE GESTIÓN OFICINAS DE CONTROL INTERNO VIGENCIA 2016</t>
  </si>
  <si>
    <t>https://www.subredsuroccidente.gov.co/?q=transparencia/control/otros-informes-ley/informe-gesti%C3%B3n-oficinas-control-interno-vigencia-2016</t>
  </si>
  <si>
    <t>Seguimientos Y Evaluaciones</t>
  </si>
  <si>
    <t>ACTA MAYO 8 DE 2018 PSPIC-RIPS</t>
  </si>
  <si>
    <t>https://www.subredsuroccidente.gov.co/?q=transparencia/control/seguimientos-y-evaluaciones/acta-mayo-8-2018-pspic-rips</t>
  </si>
  <si>
    <t>SEGUIMIENTO PLAN DE MEJORAMIENTO CONTRALORIA VIG 2017 _20171231</t>
  </si>
  <si>
    <t>https://www.subredsuroccidente.gov.co/?q=transparencia/control/seguimientos-y-evaluaciones/seguimiento-plan-mejoramiento-contraloria-vig-2017</t>
  </si>
  <si>
    <t>SEGUIMIENTO PLAN DE MEJORAMIENTO ARCHIVO DISTRITAL I TRIMESTRE 2018</t>
  </si>
  <si>
    <t>https://www.subredsuroccidente.gov.co/?q=transparencia/control/seguimientos-y-evaluaciones/seguimiento-plan-mejoramiento-archivo-distrital-i</t>
  </si>
  <si>
    <t>SEGUIMIENTO PLAN DE MEJORAMIENTO VEEDURÍA DISTRITAL VIGENCIA 2018</t>
  </si>
  <si>
    <t>https://www.subredsuroccidente.gov.co/?q=transparencia/control/seguimientos-y-evaluaciones/seguimiento-plan-mejoramiento-veedur%C3%ADa-distrital</t>
  </si>
  <si>
    <t>SEGUIMIENTO CONTRATO 064 Y 068 DE 2015</t>
  </si>
  <si>
    <t>https://www.subredsuroccidente.gov.co/?q=transparencia/control/seguimientos-y-evaluaciones/seguimiento-contrato-064-y-068-2015</t>
  </si>
  <si>
    <t>SEGUIMIENTO PLAN MEJORA AUDITORIA SISTEMAS DE INFORMACIÓN VIG 2017</t>
  </si>
  <si>
    <t>https://www.subredsuroccidente.gov.co/?q=transparencia/control/seguimientos-y-evaluaciones/seguimiento-plan-mejora-auditoria-sistemas</t>
  </si>
  <si>
    <t>SEGUIMIENTO PLAN MEJORA URGENCIAS</t>
  </si>
  <si>
    <t>https://www.subredsuroccidente.gov.co/?q=transparencia/control/seguimientos-y-evaluaciones/seguimiento-plan-mejora-urgencias</t>
  </si>
  <si>
    <t>EVALUACIÓN A LA GESTIÓN DEL RIESGO EN LA SUBRED SUR OCCIDENTE E.S.E. 2017</t>
  </si>
  <si>
    <t>https://www.subredsuroccidente.gov.co/?q=transparencia/control/seguimientos-y-evaluaciones/evaluaci%C3%B3n-la-gesti%C3%B3n-del-riesgo-la-subred-sur</t>
  </si>
  <si>
    <t>INFORME SEGUIMIENTO MECI</t>
  </si>
  <si>
    <t>https://www.subredsuroccidente.gov.co/?q=transparencia/control/seguimientos-y-evaluaciones/informe-seguimiento-meci</t>
  </si>
  <si>
    <t>EVALUACIÓN DEL SISTEMA ÚNICO DE ACREDITACIÓN -</t>
  </si>
  <si>
    <t>https://www.subredsuroccidente.gov.co/?q=transparencia/control/seguimientos-y-evaluaciones/evaluaci%C3%B3n-del-sistema-%C3%BAnico-acreditaci%C3%B3n</t>
  </si>
  <si>
    <t>INFORME SIG PRIMER SEMESTRE (ENERO – JUNIO) 2017</t>
  </si>
  <si>
    <t>https://www.subredsuroccidente.gov.co/?q=transparencia/control/seguimientos-y-evaluaciones/informe-sig-primer-semestre-enero-%E2%80%93-junio-2017</t>
  </si>
  <si>
    <t>SEGUIMIENTO CONTRATO 216 Y 221 DE 2015</t>
  </si>
  <si>
    <t>https://www.subredsuroccidente.gov.co/?q=transparencia/control/seguimientos-y-evaluaciones/seguimiento-contrato-216-y-221-2015</t>
  </si>
  <si>
    <t>INFORME DE LA MESA DE CONTROL INTERNO SOBRE EL PROCESO DE TRANSICIÓN</t>
  </si>
  <si>
    <t>https://www.subredsuroccidente.gov.co/?q=transparencia/control/seguimientos-y-evaluaciones/informe-la-mesa-control-interno-sobre-proceso</t>
  </si>
  <si>
    <t>Informe</t>
  </si>
  <si>
    <t>Informe PIGA III Trimestre 2018</t>
  </si>
  <si>
    <t>https://www.subredsuroccidente.gov.co/?q=transparencia/control/seguimientos-y-evaluaciones/informe-piga-iii-trimestre-2018</t>
  </si>
  <si>
    <t>Acta</t>
  </si>
  <si>
    <t>Acta comité tecnico adm. CETA</t>
  </si>
  <si>
    <t>La perdida de este documento fisico, ocasionaria la no disponibilidad para la revision por parte de los entes de  vigilancia y control y posibles sanciones.</t>
  </si>
  <si>
    <t>Archivo de gestion oficina de control interno Subred Integrada de Servicios de Salud Sur Occidente E.S.E - Sede Tintal</t>
  </si>
  <si>
    <t>Plan de gestion</t>
  </si>
  <si>
    <t>Acuerdos de Gestion</t>
  </si>
  <si>
    <t>Plan de gestion del riesgo</t>
  </si>
  <si>
    <t>Administracion y Actualizacion del Riesgo Mapa de Riesgos</t>
  </si>
  <si>
    <t>Aplicación Decreto 371 de 2010</t>
  </si>
  <si>
    <t>Informe de peticiones, quejas reclamos y soluciones</t>
  </si>
  <si>
    <t>Auditoria  Atencion al Usuario PQRS</t>
  </si>
  <si>
    <t>Auditoria Aplicativo Siproweb</t>
  </si>
  <si>
    <t>Auditoria Arqueo Caja Menor</t>
  </si>
  <si>
    <t>Auditoria Cartera</t>
  </si>
  <si>
    <t>Auditoria Contratacion Juridica</t>
  </si>
  <si>
    <t xml:space="preserve">Auditoria Equipos Biomedicos </t>
  </si>
  <si>
    <t>Auditoria Instrumento Provisional Copagos</t>
  </si>
  <si>
    <t>Auditoria Interna Proceso de Glosas</t>
  </si>
  <si>
    <t>Auditoria Lockers Enfermeria</t>
  </si>
  <si>
    <t>Auditoria Procedimientos OCI</t>
  </si>
  <si>
    <t>Auditoria Recaudo y Facturacion</t>
  </si>
  <si>
    <t>Auditoria Subgerencia Administrativa Proceso de Nomina</t>
  </si>
  <si>
    <t>Auditoria Subgerencia Financiera Area de Facturacion</t>
  </si>
  <si>
    <t>Auditoria Subgerencia Financiera Area de Tesoreria</t>
  </si>
  <si>
    <t>Acta comité de control interno</t>
  </si>
  <si>
    <t>cici comité interno Control Interno</t>
  </si>
  <si>
    <t>Informes de Ley</t>
  </si>
  <si>
    <t>Plan Anticorrupcion y atencion al Ciudadano</t>
  </si>
  <si>
    <t xml:space="preserve">Se guimiento Directiva 003 de 2013 - Mayo 2014 </t>
  </si>
  <si>
    <t xml:space="preserve">Se guimiento Directiva 003 de 2013 - Noviembre 2014 </t>
  </si>
  <si>
    <t>Seguimiento de  Plan Mantenimiento Hospitalario</t>
  </si>
  <si>
    <t>Seguimiento Area de Farmacia</t>
  </si>
  <si>
    <t>Seguimiento Austeridad del Gasto</t>
  </si>
  <si>
    <t>Seguimiento Inventarios Activos Fijos</t>
  </si>
  <si>
    <t>COMITÉ DE CONCILIACIÓN Y DEF. JUDICIAL</t>
  </si>
  <si>
    <t>INVENTARIOS - ACTIVOS FIJOS EQUIPOS BIOMEDICOS HOK</t>
  </si>
  <si>
    <t>PLAN ANTICORRUPCION</t>
  </si>
  <si>
    <t>Plan de mejoramiento</t>
  </si>
  <si>
    <t>PLAN MEJORAMIENTO REVISORIA FISCAL</t>
  </si>
  <si>
    <t>PLANES DE MEJORAMIENTO ASISTENCIALES</t>
  </si>
  <si>
    <t>PLAN OPERATIVO ANUAL POA</t>
  </si>
  <si>
    <t>DERECHOS DE AUTOR</t>
  </si>
  <si>
    <t>DIRECTIVA 003 - 2013</t>
  </si>
  <si>
    <t>Informe de Control Interno contable</t>
  </si>
  <si>
    <t>EVALUACION CONTROL INTERNO CONTABLE VIGENCIA 2014 A TRAVES APL. SIVICOF</t>
  </si>
  <si>
    <t>INFORME PORMENORIZADO 2014-2015 MECI</t>
  </si>
  <si>
    <t>IMPLEMENTACIÓN SISTEMA INTEGRADO DE GESTIÓN</t>
  </si>
  <si>
    <t>PROYECTOS DE INVERSION DECRETO 370 DE 2014</t>
  </si>
  <si>
    <t>PROYECTOS DE INVERSIONVIG. 2014 DECRETO D. 334 -2013 INFORMES DE GESTION</t>
  </si>
  <si>
    <t>SISMED  - DICIEMBRE 2015</t>
  </si>
  <si>
    <t>SEGUIMIENTO A PREVENCION DEL DAÑO ANTIJURIDICO Y CONDUCTAS REGULARES</t>
  </si>
  <si>
    <t>SIVICOF 2014 - INFORME GESTIÓN OCI/2014</t>
  </si>
  <si>
    <t>Acta informe entrega Gerente HOK</t>
  </si>
  <si>
    <t>Actas seguimiento a las áreas</t>
  </si>
  <si>
    <t>EVALUACION INSTITUCIONAL  POR DEPENDENCIAS Y SEGUIMIENTO ACUERDOS DE GESTION GERENTES PUBLICOS</t>
  </si>
  <si>
    <t xml:space="preserve">INVENTARIO ALMACEN </t>
  </si>
  <si>
    <t>INVENTARIO FARMACIA</t>
  </si>
  <si>
    <t>MAPA DE RIESGOS POR PROCESOS</t>
  </si>
  <si>
    <t>INFORME EJECUTIVO DE GESTIÓN  OCI USSK</t>
  </si>
  <si>
    <t>ANTICORRUPCIÓN Y AT. AL CIUDADANO</t>
  </si>
  <si>
    <t>DECRETO 370 (PROYECTO INVERSIÓN)</t>
  </si>
  <si>
    <t>DECRETO 371 (I SEM. 2016)</t>
  </si>
  <si>
    <t>DIRECTIVA 003 DE 2013</t>
  </si>
  <si>
    <t>IMPLEMENTACIÓN SIG</t>
  </si>
  <si>
    <t>PORMENORIZADO CONTROL INTERNO LEY 1774 DE 2011</t>
  </si>
  <si>
    <t>SIPROJWEB - DIRECTIVA 005/2008 AMB, RESOLUCIÓN 367 DE 2007</t>
  </si>
  <si>
    <t>Inf. Auditoria gubernamental con enfoque integral vigencia 2011-2013</t>
  </si>
  <si>
    <t>Inf. Auditoria modalidad regular periodo auditado 2013 - abril - mayo 2014</t>
  </si>
  <si>
    <t>Informe Preliminar auditoria regular Codigo 100000428 periodo auditado 2014 PAD 2015</t>
  </si>
  <si>
    <t>Planes de Mejoramiento Hallazgos 2.1.6.4 - 2.1.6.5 - 2.1.2.3 -</t>
  </si>
  <si>
    <t>Inf. Preliminar auditoria regular Codigo 100000428 periodo auditado 2014 PAD 2015. Hallazgos 2.3.3 - 2.3.7 - 2.3.5 - 2.2.6 -2.2.5 - 2.2.3 -</t>
  </si>
  <si>
    <t>Informe Preliminar Auditoria de Regularidad 10000217 - Perído  2015 PAD 2016</t>
  </si>
  <si>
    <t>Actas reuniones área</t>
  </si>
  <si>
    <t>mensual</t>
  </si>
  <si>
    <t>Actas seguimiento áreas</t>
  </si>
  <si>
    <t>Actas comitè coord. Control interno</t>
  </si>
  <si>
    <t>GESTION CONTRACTUAL CONT. 002 - 018 DE 2016</t>
  </si>
  <si>
    <t>GESTIÓN CONTRACTUAL CONT. 008-2017</t>
  </si>
  <si>
    <t>Nota de auditoria</t>
  </si>
  <si>
    <t>GESTION CONTRACTUAL - SOPORTES</t>
  </si>
  <si>
    <t>GESTIÓN DOCUMENTAL</t>
  </si>
  <si>
    <t>informe</t>
  </si>
  <si>
    <t>INF. PORMENORIZADO 2017</t>
  </si>
  <si>
    <t>PLAN MEJOR. CONTRALORIA AUD. COD.  181</t>
  </si>
  <si>
    <r>
      <t>PLAN MEJORAMIENTO CONTRALORIA HALLAZGOS</t>
    </r>
    <r>
      <rPr>
        <b/>
        <sz val="10"/>
        <color indexed="8"/>
        <rFont val="Arial"/>
        <family val="2"/>
      </rPr>
      <t xml:space="preserve"> </t>
    </r>
    <r>
      <rPr>
        <b/>
        <u/>
        <sz val="10"/>
        <color indexed="8"/>
        <rFont val="Arial"/>
        <family val="2"/>
      </rPr>
      <t>VIG. 2012-2013</t>
    </r>
    <r>
      <rPr>
        <u/>
        <sz val="10"/>
        <color indexed="8"/>
        <rFont val="Arial"/>
        <family val="2"/>
      </rPr>
      <t>:</t>
    </r>
    <r>
      <rPr>
        <sz val="10"/>
        <color indexed="8"/>
        <rFont val="Arial"/>
        <family val="2"/>
      </rPr>
      <t xml:space="preserve"> 2.2.14 - 2.2.24 - 2.2.4 - 2.2.19 - 2.1.1.2 - 2.1.5.1 - 2.1.5.3 - 2.3.1.4 - 2.1.1.15 - 2.2.2.2 - 2.3.1.3 - 2.1.1.11 - 2.1.1-12 - (2164 - 2165 -CERRADOS). </t>
    </r>
  </si>
  <si>
    <r>
      <t xml:space="preserve">PLAN MEJORAMIENTO CONTRALORIA HALLAZGOS </t>
    </r>
    <r>
      <rPr>
        <b/>
        <u/>
        <sz val="10"/>
        <color indexed="8"/>
        <rFont val="Arial"/>
        <family val="2"/>
      </rPr>
      <t>VIG. 2014</t>
    </r>
    <r>
      <rPr>
        <sz val="10"/>
        <color indexed="8"/>
        <rFont val="Arial"/>
        <family val="2"/>
      </rPr>
      <t xml:space="preserve">: 2.3.1 - 2.4.1 - 2.4.6 - 2.6.6 - </t>
    </r>
  </si>
  <si>
    <r>
      <t xml:space="preserve">PLAN MEJORAMIENTO CONTRALORIA HALLAZGOS </t>
    </r>
    <r>
      <rPr>
        <b/>
        <u/>
        <sz val="10"/>
        <color indexed="8"/>
        <rFont val="Arial"/>
        <family val="2"/>
      </rPr>
      <t>VIG. 2014</t>
    </r>
    <r>
      <rPr>
        <sz val="10"/>
        <color indexed="8"/>
        <rFont val="Arial"/>
        <family val="2"/>
      </rPr>
      <t xml:space="preserve">: 2.3.7 - 2.3.4 - 2.3.3 - 2.3.5 - 2.3.6 - 2.6.1 - 2.6.2 - 2.6.3 2.6.4 - 2.4.2 - 2.4.5 - 2.4.7 </t>
    </r>
  </si>
  <si>
    <r>
      <t xml:space="preserve">PLAN MEJORAMIENTO CONTRALORIA HALLAZGOS </t>
    </r>
    <r>
      <rPr>
        <b/>
        <u/>
        <sz val="10"/>
        <color indexed="8"/>
        <rFont val="Arial"/>
        <family val="2"/>
      </rPr>
      <t xml:space="preserve">VIG. 2015-2016: </t>
    </r>
    <r>
      <rPr>
        <sz val="10"/>
        <color indexed="8"/>
        <rFont val="Arial"/>
        <family val="2"/>
      </rPr>
      <t xml:space="preserve">2.4.4 - 2.3.2 - 2.4.3 - 3.1.1 - 3.1.2 - 2.1 - 2.2 - 2.3 - 2.4 - 3.1 -  </t>
    </r>
  </si>
  <si>
    <t>Plan anual de auditorias</t>
  </si>
  <si>
    <t>PLAN ANUAL AUDITORIAS</t>
  </si>
  <si>
    <t>INVENTARIO ALMACEN</t>
  </si>
  <si>
    <t>PQRS - DECRETO 371</t>
  </si>
  <si>
    <t>Actas Informe gestión 2002-2006</t>
  </si>
  <si>
    <t>Actas de informes de gestión - Gerencia</t>
  </si>
  <si>
    <t>Actas Informe gestión 2006-2009</t>
  </si>
  <si>
    <t>Actas de informes de gestión</t>
  </si>
  <si>
    <t>Auditorías 2005 - 2011</t>
  </si>
  <si>
    <t>Auditoría Jurídica</t>
  </si>
  <si>
    <t>Auditoría Entes Externos Contraloría</t>
  </si>
  <si>
    <t>Auditoría Recurrente 2011</t>
  </si>
  <si>
    <t>Auditoría Comités Institucionales</t>
  </si>
  <si>
    <t>Auditoría Farmacia</t>
  </si>
  <si>
    <t>Auditoría Gestión Documental</t>
  </si>
  <si>
    <t>Auditoría Supersalud</t>
  </si>
  <si>
    <t>Auditoría Programa de Saneamiento Fiscal y Financiero</t>
  </si>
  <si>
    <t>Auditoría Atención Prehospitalaria APH</t>
  </si>
  <si>
    <t>Auditoría Contratación</t>
  </si>
  <si>
    <t xml:space="preserve">Auditoría Evaluación Manual de Funciones </t>
  </si>
  <si>
    <t>Auditoría Seguridad del Paciente</t>
  </si>
  <si>
    <t>Auditoría Consulta Externa</t>
  </si>
  <si>
    <t>Auditoría Financiera</t>
  </si>
  <si>
    <t>Auditoría Urgencias</t>
  </si>
  <si>
    <t>Auditoría Nómina</t>
  </si>
  <si>
    <t>Auditoría SUA</t>
  </si>
  <si>
    <t>Auditoría Gestión Ambiental</t>
  </si>
  <si>
    <t>Auditoría Hardware y Software</t>
  </si>
  <si>
    <t>Auditoría Compra medicamentos e insumos médico quirúrgicos</t>
  </si>
  <si>
    <t>Auditoria Atención Humanizada del Servicio de Urgencias</t>
  </si>
  <si>
    <t>Auditoria  Contrato 089</t>
  </si>
  <si>
    <t>Auditoría Equipos Médicos</t>
  </si>
  <si>
    <t>Auditoria  Contratos de Vigilancia y Aseo</t>
  </si>
  <si>
    <t>Auditoria  Convenios Interinstitucionales</t>
  </si>
  <si>
    <t>Auditoria Urgencias -  Subred Integrada de Servicios de Salud Sur Occidente - vigencia 2017</t>
  </si>
  <si>
    <t>Comité de Control Interno</t>
  </si>
  <si>
    <t>Informe ejecutivo de control interno</t>
  </si>
  <si>
    <t>Informes Control Interno Contable</t>
  </si>
  <si>
    <t>Informes pormenorizados</t>
  </si>
  <si>
    <t>Ley 1712 de 2014 Plan Acción Transparencia</t>
  </si>
  <si>
    <t>Ley 1474 de 2011 Anticorrupción</t>
  </si>
  <si>
    <t>Informes 370</t>
  </si>
  <si>
    <t>Informe Auditoría Directiva 03 de 2013</t>
  </si>
  <si>
    <t>Administración Riesgo</t>
  </si>
  <si>
    <t>Evaluación SIG</t>
  </si>
  <si>
    <t>Informe evaluación a la gestión por dependencias</t>
  </si>
  <si>
    <t>Informes Evaluación del Sistema Unico de Acreditación SUA Subred Integrada de Servicios de Salud Sur Occidente -  vigencia 2017</t>
  </si>
  <si>
    <t>Informes seguimiento Austeridad en el Gasto -  Subred Integrada de Servicios de Salud Sur Occidente -  vigencia 2017</t>
  </si>
  <si>
    <t>Informes Evaluación del Sistema Integrado de Gestión SIG Subred Integrada de Servicios de Salud Sur Occidente - vigencia 2017</t>
  </si>
  <si>
    <t>Plan Anual de Auditorías</t>
  </si>
  <si>
    <t>Plan Mejoramiento Contraloría</t>
  </si>
  <si>
    <t xml:space="preserve">Planes de Mejoramiento </t>
  </si>
  <si>
    <t>Plan de Mejoramiento Revisoría Fiscal</t>
  </si>
  <si>
    <t>Seguimiento plan de mejoramiento por procesos</t>
  </si>
  <si>
    <t>Actas reuniones OCI</t>
  </si>
  <si>
    <t>Comité de convivencia laboral- clima organizacional</t>
  </si>
  <si>
    <t>Ejecución presupuestal - facturación - cartera - glosas.</t>
  </si>
  <si>
    <t>Gestión documental</t>
  </si>
  <si>
    <t>Lavaset - Suministro ropa hospitalaria - Cont. 3984/17</t>
  </si>
  <si>
    <t>Proceso auditor a la gestión de supervisión a la contratación</t>
  </si>
  <si>
    <t>Proceso de getión ambiente físico Tecnología, almacen, activos fijos, polizas</t>
  </si>
  <si>
    <t>RIPS</t>
  </si>
  <si>
    <t>Servicio Farmacéutico</t>
  </si>
  <si>
    <t>Sistema de información de procesos judiciales SIPROJWEB</t>
  </si>
  <si>
    <t>Sistemas de información DIGITAL WARE</t>
  </si>
  <si>
    <t>Comité Institucional de Coord. Sistema de control interno CICI.</t>
  </si>
  <si>
    <t>Austeridad en el gasto</t>
  </si>
  <si>
    <t>Derechos de autor</t>
  </si>
  <si>
    <t>Directiva 003 de 2013</t>
  </si>
  <si>
    <t>Información PQRS</t>
  </si>
  <si>
    <t>Informe Evaluación de gestión del riesgo vig. 2017</t>
  </si>
  <si>
    <t>Informe evaluación por dependencias</t>
  </si>
  <si>
    <t>Toma física de inventarios Almacén - Farmacia</t>
  </si>
  <si>
    <t xml:space="preserve">PLANES DE MEJORAMIENTO </t>
  </si>
  <si>
    <t xml:space="preserve">PLANES DE MEJORAMIENTO CONTRALORIA </t>
  </si>
  <si>
    <t>PROGRAMA ANUAL DE AUDITORIA 2018</t>
  </si>
  <si>
    <t>Archivo de Bogotá</t>
  </si>
  <si>
    <t>Evaluación POA</t>
  </si>
  <si>
    <t>Plan anticorrupción y de atención al ciudadano</t>
  </si>
  <si>
    <t>Plan institucional PIGA</t>
  </si>
  <si>
    <t>Publicación pagina web Ley de transparencia y derechos de acceso a la información publica Ley 1712 de 2014</t>
  </si>
  <si>
    <t xml:space="preserve">Informe </t>
  </si>
  <si>
    <t xml:space="preserve">Identificación de Riesgos - Población Prioritaria </t>
  </si>
  <si>
    <t>no disponibilidad de trazabilidad, afecta el POA de la oficina</t>
  </si>
  <si>
    <t>ASDINCGO</t>
  </si>
  <si>
    <t>SERVICIO AL CIUDADNO</t>
  </si>
  <si>
    <t>Jefe de participación comunitaria y servicio al ciudadano</t>
  </si>
  <si>
    <t>02/20/2019</t>
  </si>
  <si>
    <t>Informe motivos de inasistencia</t>
  </si>
  <si>
    <t xml:space="preserve">informe de satisfaccion </t>
  </si>
  <si>
    <t xml:space="preserve">informe de las encuestas de satisfaccion realizadas a los usuarios </t>
  </si>
  <si>
    <t xml:space="preserve">MEDIO </t>
  </si>
  <si>
    <t xml:space="preserve">ASDINGO </t>
  </si>
  <si>
    <t xml:space="preserve">SERVICIO AL CIUDADANO </t>
  </si>
  <si>
    <t xml:space="preserve">jefe de la oficina de participacion comunitaria y servicio al ciudadano </t>
  </si>
  <si>
    <t>informe teleauditoria</t>
  </si>
  <si>
    <t>no disponibilidad de trazabilidad, matriz de necesidades</t>
  </si>
  <si>
    <t>informe acompañandote</t>
  </si>
  <si>
    <t>no disponibilidad de trazabilidad</t>
  </si>
  <si>
    <t>Participación comunitaria</t>
  </si>
  <si>
    <t>informe de gestión formas de participación</t>
  </si>
  <si>
    <t xml:space="preserve">Informe de PQRS </t>
  </si>
  <si>
    <t>No disponibilidad de trazabilidad</t>
  </si>
  <si>
    <t>Informe POA</t>
  </si>
  <si>
    <t>Informe Mapa de Riesgo</t>
  </si>
  <si>
    <t>Informe PAAC</t>
  </si>
  <si>
    <t xml:space="preserve">Informe de barreras de acceso </t>
  </si>
  <si>
    <t xml:space="preserve">Informe de Gestion Solicitudes de  citas por entes de control por correo electronico </t>
  </si>
  <si>
    <t>PAPS 11 - PUENTE ARANDA</t>
  </si>
  <si>
    <t>430-67--</t>
  </si>
  <si>
    <t>430-60-</t>
  </si>
  <si>
    <t>FARMACIA</t>
  </si>
  <si>
    <t>DIRECCIÓN DE SERVICIOS COMPLEMENTARIOS</t>
  </si>
  <si>
    <t>340-02-12 -Actas comité de Farmacia y Terapeútica</t>
  </si>
  <si>
    <t>Actas comité de Farmacia y Terapeútica</t>
  </si>
  <si>
    <t>Registro documental de las  Reuniones del Comité de Farmacia establecido por la Institución</t>
  </si>
  <si>
    <t>Documento físico</t>
  </si>
  <si>
    <t xml:space="preserve"> Archivos institucionales</t>
  </si>
  <si>
    <t>Word</t>
  </si>
  <si>
    <t>El comité de farmacia opera como un un organismo técnico-asesor de la institución  en las materias relativas al uso y manejo de medicamentos e insumos terapéuticos necesarios para la atención y sus soportes son requeridos por los organismos de vigilancia y control.</t>
  </si>
  <si>
    <t>Servicio Farmaceútico USS Kennedy</t>
  </si>
  <si>
    <t xml:space="preserve">Lider del Servicio Farmaceútico </t>
  </si>
  <si>
    <t>Proteger el derecho de acceso a la información pública ,los procedimientos para el ejercicio y garantía del derecho y las excepciones a la publicidad de la información pública.</t>
  </si>
  <si>
    <t>Ley 1712 /2014"Documento que contiene opiniones o puntos de vista que forman parte del proceso deliberativo de los servidores públicos".</t>
  </si>
  <si>
    <t>Reserva Parcial</t>
  </si>
  <si>
    <t xml:space="preserve">Formato Acta en  Físico </t>
  </si>
  <si>
    <t>Asistentes: Nombre,Unidad ,Cargo y Firma.</t>
  </si>
  <si>
    <t>Publico</t>
  </si>
  <si>
    <t>Procedimiento subred</t>
  </si>
  <si>
    <t>340-02-40 -Actas de Reunión</t>
  </si>
  <si>
    <t>Soportes documentales de las Reuniónes Realizadas por la Directora  junto a su equipo de trabajo, para el direccionamiento estratégico respecto a las actividades propias de los servicios.</t>
  </si>
  <si>
    <t>Contiene la Información de reuniones realizadas para la operativización de los subprocesos como soporte de la gestión.</t>
  </si>
  <si>
    <t xml:space="preserve">Dirección de Servicios Complementarios  USS Fontibón Boston </t>
  </si>
  <si>
    <t>Todos los suprocesos de Gestión de Servicios complementarios</t>
  </si>
  <si>
    <t>340-49 -01 INDICADORES</t>
  </si>
  <si>
    <t>Medición y Análisis  del cumplimiento e impacto de la gestión de la Dirección</t>
  </si>
  <si>
    <t>Excell</t>
  </si>
  <si>
    <t>Publicada (Interno-Intranet)</t>
  </si>
  <si>
    <t>PUBLICA</t>
  </si>
  <si>
    <t>Soporta el cumplimiento de metas establecidas a nivel institucional y por norma</t>
  </si>
  <si>
    <t>NO  APLICA</t>
  </si>
  <si>
    <t>Sin Reserva</t>
  </si>
  <si>
    <t>340-50 -10 INFORMES DE GESTIÓN</t>
  </si>
  <si>
    <t>Reporte de las acciones realizadas y logros obtenidos</t>
  </si>
  <si>
    <t>Word y Excell</t>
  </si>
  <si>
    <t>Recopila  actividades de  Coordinación y Articulación  con los resultados obtenidos en dicha gestión.</t>
  </si>
  <si>
    <t>340-50 -24 INFORMES ENTES DE CONTROL</t>
  </si>
  <si>
    <t>Informes Entes de Control</t>
  </si>
  <si>
    <t>Reporte para poner en conocimiento o dar cuenta de  lo  realizado ante los diferentes organos de control.</t>
  </si>
  <si>
    <t xml:space="preserve">Información de temas especificos de la operativización de la gestión y sus resultados. </t>
  </si>
  <si>
    <t>340-50 -34 INFORMES OTROS ORGANISMOS</t>
  </si>
  <si>
    <t>Informes otros organismos</t>
  </si>
  <si>
    <t>Soportes físicos a los diferentes requerimientos que no son de carácter interno ni de órganos de control</t>
  </si>
  <si>
    <t xml:space="preserve">Contiene información administrativa y operativa del proceso. </t>
  </si>
  <si>
    <r>
      <t xml:space="preserve">340-53 -08 LIBRO DE ENTREGA DE  CADÁVERES                              </t>
    </r>
    <r>
      <rPr>
        <b/>
        <u/>
        <sz val="11"/>
        <color indexed="55"/>
        <rFont val="Calibri"/>
        <family val="2"/>
      </rPr>
      <t/>
    </r>
  </si>
  <si>
    <t xml:space="preserve">Libro de entrega de cadáveres </t>
  </si>
  <si>
    <t>Contiene información que debe estar disponible y reunir caracteristicas de completitud y exactitud por las implicaciones que conlleva no cumplir con ello.</t>
  </si>
  <si>
    <t>Servicio de Patología USS  Kennedy</t>
  </si>
  <si>
    <r>
      <t>Libro o Formato normalizado                 (C</t>
    </r>
    <r>
      <rPr>
        <sz val="11"/>
        <color indexed="55"/>
        <rFont val="Calibri"/>
        <family val="2"/>
      </rPr>
      <t>ódigo 08-01-FO-0005)</t>
    </r>
  </si>
  <si>
    <t>Además de los datos del paciente con identificación y servicio, el responsable del ingreso,el Nombre del Médico y de la persona que reclama.</t>
  </si>
  <si>
    <t>340-67-04 PLAN DE GESTIÓN</t>
  </si>
  <si>
    <t>Plan para el desarrollo  de la gestión en la Dependencia</t>
  </si>
  <si>
    <t>NO PUBLICADA</t>
  </si>
  <si>
    <t xml:space="preserve">Contiene información del plan de Gestión establecido por la Dirección </t>
  </si>
  <si>
    <t>340-67-05 PLAN DE GESTIÓN DEL RIESGO</t>
  </si>
  <si>
    <t>Plan donde se definen las acciones, los indicadores y controles  para la intervención de los riesgos identificados por cada uno de los subprocesos.</t>
  </si>
  <si>
    <t>Contiene Registro del plan de gestión del riesgo del proceso y soporte de su intervención.</t>
  </si>
  <si>
    <t>340-67-16 PLAN OPERATIVO DE GESTIÓN</t>
  </si>
  <si>
    <t>Plan donde se definen las actividades a realizar por la dependencia que le apuntan al cumplimiento de metas establecidas en el plan de desarrollo Institucional. Contiene metas e indicadores para realizar seguimiento al cumplimiento .</t>
  </si>
  <si>
    <t>Contiene Seguimiento al cumplimiento de las metas establecidas para  el proceso</t>
  </si>
  <si>
    <t>340-67-25 PLANES DE MEJORAMIENTO</t>
  </si>
  <si>
    <t>Planes con acciones de mejora definidos para intervenir los hallazgos y /o OM identificadas como resultado de auditorias o verificaciones.</t>
  </si>
  <si>
    <t xml:space="preserve">Medio electrónico </t>
  </si>
  <si>
    <t>Sistemas de Información Corporativos</t>
  </si>
  <si>
    <t>Contiene soporte de las acciones realizadas para incidir en el cumplimiento del objetivo del proceso y detectados mediante auidtorias o autocontrol.</t>
  </si>
  <si>
    <t xml:space="preserve">Aplicativo Almera -Intranet Sured </t>
  </si>
  <si>
    <t>Base de datos (estructura digital).</t>
  </si>
  <si>
    <t>ESTRUCTURADOS</t>
  </si>
  <si>
    <t>Autoevaluación de estándares  gerencia de la información  2018</t>
  </si>
  <si>
    <t xml:space="preserve">Sede Oficina Asesora de Comunicaciones </t>
  </si>
  <si>
    <t xml:space="preserve">Oficina Asesora de Comunicaciones </t>
  </si>
  <si>
    <t xml:space="preserve">Jefe Oficina Asesor de Comunicaciones </t>
  </si>
  <si>
    <t>Vigente</t>
  </si>
  <si>
    <t>Autoevaluación Talento Humano junio 2018</t>
  </si>
  <si>
    <t>Perfil Estandar 152</t>
  </si>
  <si>
    <t>Acuerdos sindicales consolidación 2019</t>
  </si>
  <si>
    <t>Plan austeridad del Gasto 2019 Seguimiento trimestral OAC_2</t>
  </si>
  <si>
    <t>12-00-OD-0001 Caracterización de proceso Gestión de comunicaciones V2</t>
  </si>
  <si>
    <t>12-01-PT-0001 Protocolo de cateleras</t>
  </si>
  <si>
    <t>140-15 Resultado evaluación de gestión por dependencias - OAC</t>
  </si>
  <si>
    <t>Informe final Auditoria Gestión de servicio - Mesa de ayuda</t>
  </si>
  <si>
    <t>Informe segto pagian web</t>
  </si>
  <si>
    <t>01-05-MA-0003-V1 Manual de Crisis de Comunicaciones final final</t>
  </si>
  <si>
    <t>Manuales</t>
  </si>
  <si>
    <t>12-00-MA-0002 Manual de comunicaciones V5</t>
  </si>
  <si>
    <t>280-60-01 Manual de calidad</t>
  </si>
  <si>
    <t>Manual institucional</t>
  </si>
  <si>
    <t>Manual del Sistema Integrado de Gestión - 02-00-MA-0001</t>
  </si>
  <si>
    <t>PDF-WORD</t>
  </si>
  <si>
    <t>Estado de las oportunidades de mejora resultantes de la diferentes auditorias internas y externas</t>
  </si>
  <si>
    <t>SUBRED</t>
  </si>
  <si>
    <t>Cada vez que requiera actualizar.</t>
  </si>
  <si>
    <t>Oficina de calidad</t>
  </si>
  <si>
    <t>Estructurados</t>
  </si>
  <si>
    <t>Manual de elaboración de documentos</t>
  </si>
  <si>
    <t xml:space="preserve">Manual de elaboración de documentos - 02-01-MA-0001 </t>
  </si>
  <si>
    <t>Aplicación de los diferentes documentos de la subred</t>
  </si>
  <si>
    <t>280-60-05 Manual de procesos y procedimientos</t>
  </si>
  <si>
    <t>Manual de procesos y procedimientos</t>
  </si>
  <si>
    <t>Manual de procesos y procedimientos - 02-01-MA-0003</t>
  </si>
  <si>
    <t>Conformación de la estructura de los procesos, subprocesos y procedimientos de la Subred</t>
  </si>
  <si>
    <t>280-67-05 Plan de gestión del riesgo</t>
  </si>
  <si>
    <t>Plan de gestión del riesgo</t>
  </si>
  <si>
    <t>Matriz de riesgo - 01-01-FO-0005</t>
  </si>
  <si>
    <t>Estructura para el manejo de los riesgos de la Subred</t>
  </si>
  <si>
    <t xml:space="preserve">Actas de capacitación </t>
  </si>
  <si>
    <t>Actas de capacitación y socialización en funcionalidades del aplicativo Almera</t>
  </si>
  <si>
    <t>No constituye información relevante</t>
  </si>
  <si>
    <t>Manual de auditoria</t>
  </si>
  <si>
    <t>Manual de Auditoria - 02-06-MA-0001</t>
  </si>
  <si>
    <t>Aplicación de las auditorias internas de la entidad</t>
  </si>
  <si>
    <t>280-72-04 Programa de auditorias para el mejoramiento de la calidad en salud - PAMEC</t>
  </si>
  <si>
    <t>Programa de auditorias para el mejoramiento de la calidad en salud - PAMEC</t>
  </si>
  <si>
    <t>Programa de auditoria para el mejoramiento continuo de la calidad  en la atención  (PAMEC)  - 02-06-PG-0001</t>
  </si>
  <si>
    <t>Aplicación del programa de auditorias de la entidad</t>
  </si>
  <si>
    <t>Actas reuniones</t>
  </si>
  <si>
    <t xml:space="preserve">Auditorias del programa de auditorias para el mejoramiento de la calidad en salud - PAMEC </t>
  </si>
  <si>
    <t>Establecer la metodología de auditoria de la subred</t>
  </si>
  <si>
    <t>2017</t>
  </si>
  <si>
    <t>Manual de uso y reuso de dispositivos medico</t>
  </si>
  <si>
    <t>Manual de uso y rehusó de dispositivos médicos - 02-02-MA-0002</t>
  </si>
  <si>
    <t>Servidores</t>
  </si>
  <si>
    <t>Si publicada</t>
  </si>
  <si>
    <t>Dispositivos médicos que se pueden reusar por la Subred, dependiendo criterios técnicos</t>
  </si>
  <si>
    <t>Manual bioseguridad</t>
  </si>
  <si>
    <t>Manual de Bioseguridad  - 02-02-MA-0001</t>
  </si>
  <si>
    <t>Aplicación del uso seguro de medidas y protocolos en los diferentes servicios de la Subred</t>
  </si>
  <si>
    <t>280-72-18 Programa de seguridad del paciente</t>
  </si>
  <si>
    <t>Programa de seguridad del paciente</t>
  </si>
  <si>
    <t>Programa de seguridad del paciente - 02-02-PG-0001</t>
  </si>
  <si>
    <t>Contiene como se realiza análisis de los diferentes incidente y eventos presentados en la atención.</t>
  </si>
  <si>
    <t>Programa de prevención de infecciones asociadas a la atención en salud (IAAS)</t>
  </si>
  <si>
    <t>02-02-PG-0003 Programa de prevención de infecciones asociada a la atención en salud (IAAS)</t>
  </si>
  <si>
    <t>Fortalecer el conocimiento técnico de los colaboradores de las infecciones asociadas con la atención en salud</t>
  </si>
  <si>
    <t>280-42-GUIA DE MANEJO DE INFECCIONES INTRAHOSPITALARIAS</t>
  </si>
  <si>
    <t>GUIA DE MANEJO DE INFECCIONES INTRAHOSPITALARIAS</t>
  </si>
  <si>
    <t>Guía de buenas prácticas Detectar, prevenir y reducir infecciones asociadas con la atención en salud - EX-02-02-GI-0018</t>
  </si>
  <si>
    <t>Conocimiento de la aplicación de la guía en la Subred.</t>
  </si>
  <si>
    <t>Actas de comités</t>
  </si>
  <si>
    <t xml:space="preserve">Actas comité de humanización </t>
  </si>
  <si>
    <t>280-50-23 Informe de seguimiento de plan de mejoramiento</t>
  </si>
  <si>
    <t>Informe de seguimiento de plan de mejoramiento</t>
  </si>
  <si>
    <t>Cada vez que requiera</t>
  </si>
  <si>
    <t>Acta de cierre de auditoria</t>
  </si>
  <si>
    <t>Actas del cierre de la auditoria</t>
  </si>
  <si>
    <t>Acta de inicio de auditoria</t>
  </si>
  <si>
    <t>Acta de apertura de auditoria</t>
  </si>
  <si>
    <t>Acta de reunión</t>
  </si>
  <si>
    <t>Actas de auditorias externas</t>
  </si>
  <si>
    <t>Plan</t>
  </si>
  <si>
    <t>Plan de mejora</t>
  </si>
  <si>
    <t>Planes de mejora</t>
  </si>
  <si>
    <t>Informe de gestión</t>
  </si>
  <si>
    <t>Informe de gestión oficina de calidad</t>
  </si>
  <si>
    <t>250-69</t>
  </si>
  <si>
    <t xml:space="preserve">Actas de reunión </t>
  </si>
  <si>
    <t>Actas de reunión  o mesas de trabajo temáticas</t>
  </si>
  <si>
    <t>La perdida de este documento fisico, ocasionaria la no disponibilidad para la revision por parte de los interesados e involucrados en el desarrollo de la reunión y eventualmente en entes de  vigilancia y control que lo requieran.</t>
  </si>
  <si>
    <t xml:space="preserve">Archivo de gestion Oficina de Subproceso de Planeación Estratégica -Sede Administrativa ASDINCGO, Subred Integrada de Servicios de Salud Sur Occidente E.S.E. </t>
  </si>
  <si>
    <t>Oficina Asesora de Desarrollo Institucional</t>
  </si>
  <si>
    <t>Planeación estratégica</t>
  </si>
  <si>
    <t>Informe de Gestión Anual</t>
  </si>
  <si>
    <t>https://www.subredsuroccidente.gov.co/?q=transparencia/planeacion/planes/informe-gesti%C3%B3n-2018</t>
  </si>
  <si>
    <t>Informe Trimestral de Seguimiento a POA</t>
  </si>
  <si>
    <t>https://www.subredsuroccidente.gov.co/?q=transparencia/planeacion/metas-objetivos-indicadores</t>
  </si>
  <si>
    <t>Informe de Seguimiento y Evaluación de Rendición de Cuentas</t>
  </si>
  <si>
    <t>https://www.subredsuroccidente.gov.co/?q=transparencia/rendicion-de-cuentas  </t>
  </si>
  <si>
    <t>Informe de Seguimiento a MIPG -SIGD</t>
  </si>
  <si>
    <t>Informe de Seguimiento a Plan de Adecuación y Sostenibilidad MIPG -SIGD</t>
  </si>
  <si>
    <t>https://www.subredsuroccidente.gov.co/?q=planeaci%C3%B3n-clasificaci%C3%B3n-planes/plan-adecuaci%C3%B3n-y-sostenibilidad-sigd-mipg-2019</t>
  </si>
  <si>
    <t>Plan de Desarrollo Institucional  - PDI</t>
  </si>
  <si>
    <t>https://www.subredsuroccidente.gov.co/sites/default/files/planeacion/ACUERDO%20N%C2%B0%2035%20DE%202017-ACTUALIZACI%C3%93N%20PLAN%20DE%20DESARROLLO.pdf</t>
  </si>
  <si>
    <t>Plan de Gestión de Gerente</t>
  </si>
  <si>
    <t>https://www.subredsuroccidente.gov.co/?q=planeaci%C3%B3n-clasificaci%C3%B3n-planes/plan-desarrollo-institucional  </t>
  </si>
  <si>
    <t xml:space="preserve">Matriz de Riesgo Institucional </t>
  </si>
  <si>
    <t xml:space="preserve">Matriz de Riesgo Institucional y por Proceso </t>
  </si>
  <si>
    <t>https://sgi.almeraim.com/sgi/secciones/index.php?a=documentos&amp;option=ver&amp;actual&amp;documentoid=15807&amp;proceso_asociar_id=8317 </t>
  </si>
  <si>
    <t>Planes Operativos por Proceso</t>
  </si>
  <si>
    <t>POA  POR PROCESO</t>
  </si>
  <si>
    <t xml:space="preserve">Plan Operativo Anual Institucional   </t>
  </si>
  <si>
    <t>POAI</t>
  </si>
  <si>
    <t>Plan Anticorrupción y Atención al Ciudadano - PAAC</t>
  </si>
  <si>
    <t>PAAC</t>
  </si>
  <si>
    <t>https://www.subredsuroccidente.gov.co/?q=transparencia/planeacion/planes </t>
  </si>
  <si>
    <t>Gestión de Servicios complementarios</t>
  </si>
  <si>
    <t>UNIDAD RENAL</t>
  </si>
  <si>
    <t>Líder o referente del  subproceso</t>
  </si>
  <si>
    <t>PATOLOGÍA</t>
  </si>
  <si>
    <t>NUTRICIÓN</t>
  </si>
  <si>
    <t>LABORATORIO CLÍNICO</t>
  </si>
  <si>
    <t>IMAGENOLOGÍA</t>
  </si>
  <si>
    <t>SOFTWARE</t>
  </si>
  <si>
    <t>INFORMACIÓN</t>
  </si>
  <si>
    <t>340-43 HISTORIA CLINICA</t>
  </si>
  <si>
    <t xml:space="preserve">Soportes de las atenciones realizadas por el servicio </t>
  </si>
  <si>
    <t>SOFTWARE DINAMICA</t>
  </si>
  <si>
    <t>Sistema de Información Corporativo</t>
  </si>
  <si>
    <t>CONFIDENCIAL</t>
  </si>
  <si>
    <t xml:space="preserve">Contiene información de las atenciones prestadas a los usuarios  </t>
  </si>
  <si>
    <t>DIARIO</t>
  </si>
  <si>
    <t xml:space="preserve">Que la información no está disponible ni sea revelada a individuos, entidades o procesos no autorizados </t>
  </si>
  <si>
    <t xml:space="preserve">Ley 1712 /2014 </t>
  </si>
  <si>
    <t>Ley 1712 /2014 Art, 18</t>
  </si>
  <si>
    <t>Formato de Historia Clínica</t>
  </si>
  <si>
    <t xml:space="preserve">Nombres y apellidos, Número de cédula, EPS,Teléfono,Correo,Firma,Dirección,Datos de contacto Etc.
</t>
  </si>
  <si>
    <t>Dato personal</t>
  </si>
  <si>
    <t>Prestación del servicio</t>
  </si>
  <si>
    <t>Protección de Datos personales Ley 1581 de 2012</t>
  </si>
  <si>
    <t>Información-Datos</t>
  </si>
  <si>
    <t xml:space="preserve">Registros </t>
  </si>
  <si>
    <t>Registro de los resultados de los exámenes realizados por el servicio</t>
  </si>
  <si>
    <t>Medio electrónico:(Información almacenada en USB, Tarjetas de memoria SSD, Discos rígidos (externos o disco duro del computador))</t>
  </si>
  <si>
    <t>Discos duros, servidores, discos o medios portables</t>
  </si>
  <si>
    <t xml:space="preserve">Contiene registro de los análisis realizados a  los usuarios  </t>
  </si>
  <si>
    <t>Formato de Registro de Exámenes solicitados</t>
  </si>
  <si>
    <t xml:space="preserve">Nombres y apellidos,Número de cédula, EPS, Teléfono,Correo,Firma,Dirección.Dtco
</t>
  </si>
  <si>
    <t xml:space="preserve">Nombres y apellidos, Número de cédula, EPS,Teléfono,Correo,Firma,Dirección,Datos de contacto Etc
</t>
  </si>
  <si>
    <t xml:space="preserve">SOFTWARE ENTERPRISE </t>
  </si>
  <si>
    <t>Registro de los resultados de los estudios realizados por el servicio</t>
  </si>
  <si>
    <t>SOFTWARE  ITMS  PIT</t>
  </si>
  <si>
    <t>Formato de registro Estudios  solicitados</t>
  </si>
  <si>
    <t xml:space="preserve">Registro de medicamentos entregados por el servicio </t>
  </si>
  <si>
    <t>Formato de solicitud de medicamentos</t>
  </si>
  <si>
    <t xml:space="preserve">Nombres y apellidos, Número de cédula, EPS,Teléfono,Correo,Firma,Dirección.Dtco
</t>
  </si>
  <si>
    <t>PROCESO GESTIÓN DE SERVICIOS COMPLEMENTARIOS</t>
  </si>
  <si>
    <r>
      <t xml:space="preserve">Gestión de </t>
    </r>
    <r>
      <rPr>
        <sz val="11"/>
        <color rgb="FFFF0000"/>
        <rFont val="Calibri"/>
        <family val="2"/>
        <scheme val="minor"/>
      </rPr>
      <t>TICs</t>
    </r>
  </si>
  <si>
    <t>G.TICs.</t>
  </si>
  <si>
    <t>G.TICs</t>
  </si>
  <si>
    <t xml:space="preserve">Archivo de gestion Oficina del  Subproceso de Mercadeo -Sede Administrativa ASDINCGO, Subred Integrada de Servicios de Salud Sur Occidente E.S.E. </t>
  </si>
  <si>
    <t>Contratos</t>
  </si>
  <si>
    <t>Contratos o convenios  suscritos con EAPB para prestación de servicios de salud</t>
  </si>
  <si>
    <t>La perdida de este documento físico y magnético, ocasionaria la no disponibilidad para la revision por parte de los entes de  vigilancia y control que lo requieran.</t>
  </si>
  <si>
    <t>https://intranet.subredsuroccidente.gov.co/index.php/component/edocman/nuestros-contratos/contratacion-eapb   y  archivo de gestión Oficina del Subproceso de Mercadeo</t>
  </si>
  <si>
    <t>Actas de Reuniónes y mesas de trabajo</t>
  </si>
  <si>
    <t xml:space="preserve">Archivo de gestion Oficina de Subproceso de Gerencia de la Informacion-Sede Administrativa ASDINCGO, Subred Integrada de Servicios de Salud Sur Occidente E.S.E. </t>
  </si>
  <si>
    <t>Gerencia de la Informacion</t>
  </si>
  <si>
    <t>01/01/20019</t>
  </si>
  <si>
    <t>Informes Entes de Control - Resoluciones</t>
  </si>
  <si>
    <t>Resoluciones 2193 - 2463 - 1552 - 2175 - 0247 - 1393 - 4505 - Artritis Reumatoide</t>
  </si>
  <si>
    <t>La perdida de este documento físico y magnético, ocasionaria la no disponibilidad para la revision por parte de los entes de  vigilancia y control y posibles sanciones.</t>
  </si>
  <si>
    <t xml:space="preserve">Repositorio de informacion Subproceso de Gerencia de la Informacion-Sede Administrativa ASDINCGO, Subred Integrada de Servicios de Salud Sur Occidente E.S.E. </t>
  </si>
  <si>
    <t xml:space="preserve">Informes Entes de Control - Circulares </t>
  </si>
  <si>
    <t>Circulares 008 - 009 - 029 - Circular Unica</t>
  </si>
  <si>
    <t>Protección de Datos Personales - Ley 1581 de 2013</t>
  </si>
  <si>
    <t>Informes Entes de control - Capacidad Instalada</t>
  </si>
  <si>
    <t>Informes mes a mes para entes de control</t>
  </si>
  <si>
    <t>Protección de Datos Personales - Ley 1581 de 2014</t>
  </si>
  <si>
    <t>Informes Entes de control - Proteccion Social</t>
  </si>
  <si>
    <t>Informes mes a mes Proteccion Social</t>
  </si>
  <si>
    <t>Protección de Datos Personales - Ley 1581 de 2015</t>
  </si>
  <si>
    <t xml:space="preserve">Informes Entes de control - Pago global prospectivo (PGP) </t>
  </si>
  <si>
    <t>Informes mes a mes Pago global prospectivo (PGP) Capital Salud</t>
  </si>
  <si>
    <t>Protección de Datos Personales - Ley 1581 de 2016</t>
  </si>
  <si>
    <t xml:space="preserve">Informes entes de control - Promocion y Detencion (PYD) </t>
  </si>
  <si>
    <t>Informes mes a mes Promocion y Detencion (PYD) Capital Salud</t>
  </si>
  <si>
    <t>Protección de Datos Personales - Ley 1581 de 2017</t>
  </si>
  <si>
    <t>Informes Entes de control - Fondo Financiero Distrital (FFD)</t>
  </si>
  <si>
    <t>Informes mes a mes Fondo Financiero Distrital (FFD) Particulares - Extranjeros - No Pos - Vinculados</t>
  </si>
  <si>
    <t>Protección de Datos Personales - Ley 1581 de 2018</t>
  </si>
  <si>
    <t>Informes Entes de control - Registro Individual de Prestacion de Servicios (Rips) Evento</t>
  </si>
  <si>
    <t>Informes mes a mes Registro Individual de Prestacion de Servicios (Rips) Evento</t>
  </si>
  <si>
    <t>Protección de Datos Personales - Ley 1581 de 2019</t>
  </si>
  <si>
    <t>Informes entes de control - Administradora de los Recursos del Sistema General de Seguridad Social en Salud (ADRES)</t>
  </si>
  <si>
    <t>Informes mes a mes Administradora de los Recursos del Sistema General de Seguridad Social en Salud (ADRES)</t>
  </si>
  <si>
    <t>Protección de Datos Personales - Ley 1581 de 2020</t>
  </si>
  <si>
    <t>Informes entes de control - Atencion Prehospitalaria (APH)</t>
  </si>
  <si>
    <t>Informes mes a mes Atencion Prehospitalaria (APH)</t>
  </si>
  <si>
    <t>Protección de Datos Personales - Ley 1581 de 2021</t>
  </si>
  <si>
    <t>Informes entes de control - Sistema Unico de Informacion de Tramites (SUIT)</t>
  </si>
  <si>
    <t>Informes mes a mes Sistema Unico de Informacion de Tramites (SUIT)</t>
  </si>
  <si>
    <t>Protección de Datos Personales - Ley 1581 de 2022</t>
  </si>
  <si>
    <t xml:space="preserve">Informes de gestion </t>
  </si>
  <si>
    <t xml:space="preserve">Informes mes a mes Produccion </t>
  </si>
  <si>
    <t>https://intranet.subredsuroccidente.gov.co/index.php/component/edocman/estadisticas</t>
  </si>
  <si>
    <t>Informes mes a mes Call Center</t>
  </si>
  <si>
    <t>Informes mes a mes Areas Responsables</t>
  </si>
  <si>
    <t xml:space="preserve">Informes mes a mes Reportes Oportunidad - Primeras Veces - Controles </t>
  </si>
  <si>
    <t>https://intranet.subredsuroccidente.gov.co/index.php/component/edocman/ano-2018/indicadores-normativos-oportunidad</t>
  </si>
  <si>
    <t>Informes mes a mes Reportes Generados</t>
  </si>
  <si>
    <t>Informes mes a mes Egresos y Cirugias</t>
  </si>
  <si>
    <t>Informes mes a mes Infectologia</t>
  </si>
  <si>
    <t>Informes mes a mes Informe de Registro Individual de Prestacion de Servicios (RIPS)</t>
  </si>
  <si>
    <t>Informes mes a mes Tablero Gerencial</t>
  </si>
  <si>
    <t xml:space="preserve">Informes mes a mes Inasistencia </t>
  </si>
  <si>
    <t>https://intranet.subredsuroccidente.gov.co/index.php/component/edocman/ano-2018/inasistencia</t>
  </si>
  <si>
    <t>Informes mes a mes Inatencion</t>
  </si>
  <si>
    <t>https://intranet.subredsuroccidente.gov.co/index.php/component/edocman/ano-2018/inatencion</t>
  </si>
  <si>
    <t>Protección de Datos Personales - Ley 1581 de 2023</t>
  </si>
  <si>
    <t>Informes mes a mes Pacientes</t>
  </si>
  <si>
    <t>https://intranet.subredsuroccidente.gov.co/index.php/component/edocman/informacion-demografica/pacientes-atendidos</t>
  </si>
  <si>
    <t>Protección de Datos Personales - Ley 1581 de 2024</t>
  </si>
  <si>
    <t>Informes mes a mes Tiempos de Espera - Tiempos de Atencion</t>
  </si>
  <si>
    <t>https://intranet.subredsuroccidente.gov.co/index.php/component/edocman/ano-2018/tiempos-de-espera</t>
  </si>
  <si>
    <t>Protección de Datos Personales - Ley 1581 de 2025</t>
  </si>
  <si>
    <t>Informes mes a mes Tablero Gestion de Sedes</t>
  </si>
  <si>
    <t>https://intranet.subredsuroccidente.gov.co/index.php/component/edocman/ano-2018/tablero-de-gestion-de-sedes</t>
  </si>
  <si>
    <t>Protección de Datos Personales - Ley 1581 de 2026</t>
  </si>
  <si>
    <t>Informes mes a mes Plan Operativo Anual (POA)</t>
  </si>
  <si>
    <t>Protección de Datos Personales - Ley 1581 de 2027</t>
  </si>
  <si>
    <t xml:space="preserve">Informes mes a mes Eventos Adversos </t>
  </si>
  <si>
    <t>https://intranet.subredsuroccidente.gov.co/index.php/component/edocman/seguridad-al-paciente/eventos-adversos</t>
  </si>
  <si>
    <t>Protección de Datos Personales - Ley 1581 de 2028</t>
  </si>
  <si>
    <t>Informes mes a mes Acreditacion</t>
  </si>
  <si>
    <t>Protección de Datos Personales - Ley 1581 de 2029</t>
  </si>
  <si>
    <t>Informes mes a mes Morbilidad</t>
  </si>
  <si>
    <t>https://intranet.subredsuroccidente.gov.co/index.php/component/edocman/informacion-demografica/morbilidad</t>
  </si>
  <si>
    <t>Protección de Datos Personales - Ley 1581 de 2030</t>
  </si>
  <si>
    <t>Informes Matriz Icontec Unidades Acreditadas</t>
  </si>
  <si>
    <t>Protección de Datos Personales - Ley 1581 de 2031</t>
  </si>
  <si>
    <t>Informes Matriz de riezgo</t>
  </si>
  <si>
    <t>Protección de Datos Personales - Ley 1581 de 2032</t>
  </si>
  <si>
    <t>Actas de reuniones y mesas de trabajo</t>
  </si>
  <si>
    <t>Actas de Reuniónes proceso de proyectos y convenios</t>
  </si>
  <si>
    <t>Actas de desarrollo de las actividades relacionadas con proyectos y convenios</t>
  </si>
  <si>
    <t>ADMINISTRATIVA ASDINCGO</t>
  </si>
  <si>
    <t>PROYECTOS Y CONVENIOS</t>
  </si>
  <si>
    <t>Lider proceso</t>
  </si>
  <si>
    <t>Informes de seguimiento</t>
  </si>
  <si>
    <t>Informes mensuales de seguimiento a la ejecución de convenios para os proyectos de inversión vigentes</t>
  </si>
  <si>
    <t>Proyectos de inversión</t>
  </si>
  <si>
    <t>Documentos tecnicos de los diferentes proyectos de inevrsión</t>
  </si>
  <si>
    <t>Indicadores POA</t>
  </si>
  <si>
    <t>Indicadores de gestión de proyectos y convenios vigentes en el Plan de Desarrollo</t>
  </si>
  <si>
    <t>Historia Clinica Dinamica</t>
  </si>
  <si>
    <t>Historia Clinica de pacientes de procedemientos quirurgicos</t>
  </si>
  <si>
    <t>Información  que esta relacionada con la mision y vision de la entidad</t>
  </si>
  <si>
    <t>Los perfiles asistenciales</t>
  </si>
  <si>
    <t xml:space="preserve">Indicadores de gestión </t>
  </si>
  <si>
    <t xml:space="preserve">Indicadores de obligatorio reporte como oportunidad de cirugía, cancelación de cirugia y oportunidad de apendicectomía </t>
  </si>
  <si>
    <t xml:space="preserve">Gerencia de la información </t>
  </si>
  <si>
    <t xml:space="preserve">Gerencia de la información - Calidad a través del  aplicativo Almera </t>
  </si>
  <si>
    <t xml:space="preserve">Planes de mejora </t>
  </si>
  <si>
    <t xml:space="preserve">Documentado como resultado de mediciones de indicadores, SQRSS, Auditorias internas y externas </t>
  </si>
  <si>
    <t xml:space="preserve">Información que puede ser solicitida por entes de control interno y/o externo </t>
  </si>
  <si>
    <t>Almera</t>
  </si>
  <si>
    <t>Calidad</t>
  </si>
  <si>
    <t>Actas de gestión o seguimiento</t>
  </si>
  <si>
    <t xml:space="preserve">Actas de gestión o seguimiento reuniones internas de la coordinación de salas de cirugía </t>
  </si>
  <si>
    <t xml:space="preserve">Información de interés unicamente para el subproceso y/o para la dirección </t>
  </si>
  <si>
    <t xml:space="preserve">Archivo de gestión </t>
  </si>
  <si>
    <t>Dirección hospitalaria</t>
  </si>
  <si>
    <t xml:space="preserve">Dirección hospitalaria </t>
  </si>
  <si>
    <t xml:space="preserve">Libro de ingreso del paciente en el servicio </t>
  </si>
  <si>
    <t>Registra la hora, servicio, identificación del paciente, EPS, cama asignada a todo usuario que ingresa  a salas de cirugía</t>
  </si>
  <si>
    <t xml:space="preserve">Es un punto de control para cuando no funcionen los sistemas de información y/o para validad  si un paciente fue atendido pero no hubo registros en el sistema de sus atenciones </t>
  </si>
  <si>
    <t>Lider de UMHE</t>
  </si>
  <si>
    <t xml:space="preserve">Actas de gestión o seguimiento reuniones internas de los líderes de UMHES  y/o referentes de las especialidades  </t>
  </si>
  <si>
    <t xml:space="preserve">Información de interés unicamente para el subproceso </t>
  </si>
  <si>
    <t xml:space="preserve">Lideres de UMHES - Referentes de especialidades </t>
  </si>
  <si>
    <t xml:space="preserve">Informes de gestión </t>
  </si>
  <si>
    <t xml:space="preserve">Reporte del comportamiento y análisis de los indicadores,y  estrategias realizadas para  la gestión de los mismos. Logros y avances </t>
  </si>
  <si>
    <t xml:space="preserve">Consolida información disponible en los sistemas de información insitiucional - dinamica y almera por tanto su pérdida no genera daño en la entidad. </t>
  </si>
  <si>
    <t xml:space="preserve">Electronica en los discos duros de los computadores de la dirección </t>
  </si>
  <si>
    <t xml:space="preserve">Registra la hora, servicio, identificación del paciente, EPS, cama asignada a todo usuario que ingresa en un servició de internación hospitalaria </t>
  </si>
  <si>
    <t>Libro</t>
  </si>
  <si>
    <t>Libro registro información del Cadáver USS FONTIBON</t>
  </si>
  <si>
    <t>Libro registro información del Cadáver FONTIBON</t>
  </si>
  <si>
    <t>FISICO</t>
  </si>
  <si>
    <t>UNIDAD FONTIBON</t>
  </si>
  <si>
    <t>Lider de la Unidad</t>
  </si>
  <si>
    <t>Libro registro información del Cadáver USS PABLO VI</t>
  </si>
  <si>
    <t>Libro registro información del Cadáver PABLO VI</t>
  </si>
  <si>
    <t>UNIDAD PABLO VI</t>
  </si>
  <si>
    <t>Libro registro información del Cadáver USS PATIO BONITO</t>
  </si>
  <si>
    <t>Libro registro información del Cadáver PATIO BONITO</t>
  </si>
  <si>
    <t>UNIDAD PATIO BONITO</t>
  </si>
  <si>
    <t>Libro registro información del Cadáver USS TINTAL</t>
  </si>
  <si>
    <t>Libro registro información del Cadáver TITNAL</t>
  </si>
  <si>
    <t>UNIDAD TITNAL</t>
  </si>
  <si>
    <t>Libro registro información del Cadáver USS TRINIDAD GALAN</t>
  </si>
  <si>
    <t>Libro registro información del Cadáver TRINIDAD GALAN</t>
  </si>
  <si>
    <t>UNIDAD TRINIDAD GALAN</t>
  </si>
  <si>
    <t>Actas  de  Comité de Contratación</t>
  </si>
  <si>
    <t>Actas  de  comité de contratacion</t>
  </si>
  <si>
    <t>El impacto de perdida es bajo debido a que toda la informacion contractual s publica en medio digital y maxime cuando la Subred tiene implementada la contratacion electronica.</t>
  </si>
  <si>
    <t xml:space="preserve">ADMON ASDINGO </t>
  </si>
  <si>
    <t>CONTRATACIÓN</t>
  </si>
  <si>
    <t>Directora de Contratación</t>
  </si>
  <si>
    <t>Acta  de  Reunion</t>
  </si>
  <si>
    <t>Contratos  de Adquisición de Bienes  y Servicios</t>
  </si>
  <si>
    <t>Acto  Administrativo para prestar un  servicio  o  adquisición de  un producto</t>
  </si>
  <si>
    <t>Contratos  de  Arrendamiento</t>
  </si>
  <si>
    <t>Bogota</t>
  </si>
  <si>
    <t>Contrato de  Comodatos</t>
  </si>
  <si>
    <t>Contrtato de consultoria</t>
  </si>
  <si>
    <t>Contrato de prestación de  Servicio</t>
  </si>
  <si>
    <t>Contrtato  de  Suministro y compra  venta</t>
  </si>
  <si>
    <t>Indicadores  de  gestión</t>
  </si>
  <si>
    <t>Documentos  y/o matriz  mediantes la cual se mide  la oportunidad  en los  servicios , productos  adquiridos.</t>
  </si>
  <si>
    <t>Informe de  gestión</t>
  </si>
  <si>
    <t>Alli  se  describe  todos los  indicadores  y cumplimiento a los  mismo por  dependencia</t>
  </si>
  <si>
    <t>informe Entes  de  control</t>
  </si>
  <si>
    <t>Documentos  que  se  realiza  de acuerdo a  solicitud  o  hallazgos  que  se  tienen de los diferente  entes  de control o solicitud  de información  de los diferentes  proceso  o  servicios.</t>
  </si>
  <si>
    <t>Informes  otros  Organismos</t>
  </si>
  <si>
    <t>Respuesta  que  se emite  a la  solicitud  de los  diferentes entes  de control de acuerdo a la información requerida.</t>
  </si>
  <si>
    <t>Manual de  Contratación</t>
  </si>
  <si>
    <t>Documento en el  cual  se establece  el proceso como tal  de  toda la contratación que  se  realiza con sus  respectivos  requisitos  que debe cumplir  y tener  encuenta.</t>
  </si>
  <si>
    <t>Plan de  Gestión</t>
  </si>
  <si>
    <t>Documento donde  se  realiza  la  descripción de las  actividades  a  realizar y  el cumplimiento que  se  debe  realizar  de  acuerdo a  un porcentaje</t>
  </si>
  <si>
    <t xml:space="preserve">Plan de  Gestión de  Riesgo </t>
  </si>
  <si>
    <t>Donde  se  realiza  la medicion de los respectivos  riesgo  que  tenemos en nuestra  area y en cada uno de los procesos</t>
  </si>
  <si>
    <t>Plan Operativo de  Gestion</t>
  </si>
  <si>
    <t xml:space="preserve">Planes de mejoramiento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</si>
</sst>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dd/yy;@"/>
    <numFmt numFmtId="165" formatCode="mm/dd/yyyy"/>
    <numFmt numFmtId="166" formatCode="dd/mm/yy;@"/>
    <numFmt numFmtId="167" formatCode="00"/>
    <numFmt numFmtId="168" formatCode="dd/mm/yyyy;@"/>
  </numFmts>
  <fonts count="94" x14ac:knownFonts="1">
    <font>
      <sz val="11"/>
      <color rgb="FF000000"/>
      <name val="Calibri"/>
      <family val="2"/>
      <charset val="1"/>
    </font>
    <font>
      <b/>
      <sz val="11"/>
      <name val="Calibri"/>
      <family val="2"/>
      <charset val="1"/>
    </font>
    <font>
      <b/>
      <sz val="10"/>
      <name val="Calibri"/>
      <family val="2"/>
      <charset val="1"/>
    </font>
    <font>
      <b/>
      <sz val="11"/>
      <color rgb="FFFFFFFF"/>
      <name val="Calibri"/>
      <family val="2"/>
      <charset val="1"/>
    </font>
    <font>
      <b/>
      <sz val="11"/>
      <color rgb="FF000000"/>
      <name val="Calibri"/>
      <family val="2"/>
      <charset val="1"/>
    </font>
    <font>
      <sz val="11"/>
      <color rgb="FFFFFF00"/>
      <name val="Calibri"/>
      <family val="2"/>
      <charset val="1"/>
    </font>
    <font>
      <sz val="16"/>
      <color rgb="FFFFFF00"/>
      <name val="Calibri"/>
      <family val="2"/>
      <charset val="1"/>
    </font>
    <font>
      <b/>
      <sz val="9"/>
      <color rgb="FF000000"/>
      <name val="Tahoma"/>
      <family val="2"/>
      <charset val="1"/>
    </font>
    <font>
      <sz val="9"/>
      <color rgb="FF000000"/>
      <name val="Tahoma"/>
      <family val="2"/>
      <charset val="1"/>
    </font>
    <font>
      <sz val="11"/>
      <color rgb="FF000000"/>
      <name val="Calibri"/>
      <family val="2"/>
    </font>
    <font>
      <sz val="9"/>
      <color rgb="FF000000"/>
      <name val="Calibri"/>
      <family val="2"/>
      <charset val="1"/>
    </font>
    <font>
      <b/>
      <sz val="9"/>
      <color rgb="FF000000"/>
      <name val="Calibri"/>
      <family val="2"/>
      <charset val="1"/>
    </font>
    <font>
      <b/>
      <sz val="10"/>
      <color rgb="FF000000"/>
      <name val="Calibri"/>
      <family val="2"/>
      <charset val="1"/>
    </font>
    <font>
      <sz val="11"/>
      <name val="Calibri"/>
      <family val="2"/>
      <charset val="1"/>
    </font>
    <font>
      <b/>
      <sz val="11"/>
      <name val="Calibri"/>
      <family val="2"/>
      <scheme val="minor"/>
    </font>
    <font>
      <sz val="9"/>
      <color indexed="81"/>
      <name val="Tahoma"/>
      <family val="2"/>
    </font>
    <font>
      <b/>
      <sz val="9"/>
      <color indexed="81"/>
      <name val="Tahoma"/>
      <family val="2"/>
    </font>
    <font>
      <sz val="11"/>
      <color indexed="81"/>
      <name val="Tahoma"/>
      <family val="2"/>
    </font>
    <font>
      <b/>
      <sz val="14"/>
      <name val="Arial Narrow"/>
      <family val="2"/>
    </font>
    <font>
      <sz val="11"/>
      <color rgb="FFFF0000"/>
      <name val="Calibri"/>
      <family val="2"/>
      <scheme val="minor"/>
    </font>
    <font>
      <u/>
      <sz val="11"/>
      <color theme="10"/>
      <name val="Calibri"/>
      <family val="2"/>
      <charset val="1"/>
    </font>
    <font>
      <sz val="11"/>
      <name val="Calibri"/>
      <family val="2"/>
      <scheme val="minor"/>
    </font>
    <font>
      <sz val="12"/>
      <color rgb="FF0033CC"/>
      <name val="Helvetica"/>
      <family val="2"/>
    </font>
    <font>
      <b/>
      <sz val="11"/>
      <name val="Arial Narrow"/>
      <family val="2"/>
    </font>
    <font>
      <sz val="11"/>
      <name val="Arial Narrow"/>
      <family val="2"/>
    </font>
    <font>
      <sz val="10"/>
      <name val="Arial"/>
      <family val="2"/>
    </font>
    <font>
      <b/>
      <sz val="11"/>
      <color rgb="FF0033CC"/>
      <name val="Arial Narrow"/>
      <family val="2"/>
    </font>
    <font>
      <sz val="11"/>
      <color rgb="FF0033CC"/>
      <name val="Arial Narrow"/>
      <family val="2"/>
    </font>
    <font>
      <b/>
      <sz val="11"/>
      <color theme="5" tint="-0.249977111117893"/>
      <name val="Arial Narrow"/>
      <family val="2"/>
    </font>
    <font>
      <sz val="11"/>
      <color theme="5" tint="-0.249977111117893"/>
      <name val="Arial Narrow"/>
      <family val="2"/>
    </font>
    <font>
      <b/>
      <sz val="11"/>
      <color theme="7" tint="-0.249977111117893"/>
      <name val="Arial Narrow"/>
      <family val="2"/>
    </font>
    <font>
      <sz val="11"/>
      <color theme="7" tint="-0.249977111117893"/>
      <name val="Arial Narrow"/>
      <family val="2"/>
    </font>
    <font>
      <b/>
      <sz val="11"/>
      <color rgb="FF7030A0"/>
      <name val="Arial Narrow"/>
      <family val="2"/>
    </font>
    <font>
      <sz val="11"/>
      <color rgb="FF7030A0"/>
      <name val="Arial Narrow"/>
      <family val="2"/>
    </font>
    <font>
      <b/>
      <sz val="11"/>
      <color rgb="FFFF6699"/>
      <name val="Arial Narrow"/>
      <family val="2"/>
    </font>
    <font>
      <sz val="11"/>
      <color rgb="FFFF6699"/>
      <name val="Arial Narrow"/>
      <family val="2"/>
    </font>
    <font>
      <b/>
      <sz val="11"/>
      <color theme="2" tint="-0.499984740745262"/>
      <name val="Arial Narrow"/>
      <family val="2"/>
    </font>
    <font>
      <b/>
      <sz val="11"/>
      <color rgb="FF0066CC"/>
      <name val="Arial Narrow"/>
      <family val="2"/>
    </font>
    <font>
      <b/>
      <sz val="11"/>
      <color rgb="FFCC9900"/>
      <name val="Arial Narrow"/>
      <family val="2"/>
    </font>
    <font>
      <sz val="11"/>
      <color rgb="FFCC9900"/>
      <name val="Arial Narrow"/>
      <family val="2"/>
    </font>
    <font>
      <b/>
      <sz val="11"/>
      <color rgb="FF666633"/>
      <name val="Arial Narrow"/>
      <family val="2"/>
    </font>
    <font>
      <sz val="11"/>
      <color rgb="FF666633"/>
      <name val="Arial Narrow"/>
      <family val="2"/>
    </font>
    <font>
      <b/>
      <sz val="11"/>
      <color rgb="FF00B050"/>
      <name val="Arial Narrow"/>
      <family val="2"/>
    </font>
    <font>
      <sz val="11"/>
      <color rgb="FF00B050"/>
      <name val="Arial Narrow"/>
      <family val="2"/>
    </font>
    <font>
      <b/>
      <sz val="11"/>
      <color rgb="FFCCFF33"/>
      <name val="Arial Narrow"/>
      <family val="2"/>
    </font>
    <font>
      <sz val="11"/>
      <color rgb="FFCCFF33"/>
      <name val="Arial Narrow"/>
      <family val="2"/>
    </font>
    <font>
      <b/>
      <sz val="11"/>
      <color rgb="FF333300"/>
      <name val="Arial Narrow"/>
      <family val="2"/>
    </font>
    <font>
      <sz val="11"/>
      <color rgb="FF333300"/>
      <name val="Arial Narrow"/>
      <family val="2"/>
    </font>
    <font>
      <b/>
      <sz val="11"/>
      <color rgb="FF00CCFF"/>
      <name val="Arial Narrow"/>
      <family val="2"/>
    </font>
    <font>
      <sz val="11"/>
      <color rgb="FF00CCFF"/>
      <name val="Arial Narrow"/>
      <family val="2"/>
    </font>
    <font>
      <b/>
      <sz val="11"/>
      <color rgb="FFCC0000"/>
      <name val="Arial Narrow"/>
      <family val="2"/>
    </font>
    <font>
      <sz val="11"/>
      <color rgb="FFCC0000"/>
      <name val="Arial Narrow"/>
      <family val="2"/>
    </font>
    <font>
      <b/>
      <sz val="11"/>
      <color rgb="FFCC0099"/>
      <name val="Arial Narrow"/>
      <family val="2"/>
    </font>
    <font>
      <sz val="11"/>
      <color rgb="FFCC0099"/>
      <name val="Arial Narrow"/>
      <family val="2"/>
    </font>
    <font>
      <b/>
      <sz val="11"/>
      <color rgb="FFFF66FF"/>
      <name val="Arial Narrow"/>
      <family val="2"/>
    </font>
    <font>
      <sz val="11"/>
      <color rgb="FFFF66FF"/>
      <name val="Arial Narrow"/>
      <family val="2"/>
    </font>
    <font>
      <b/>
      <sz val="11"/>
      <color rgb="FFFF6600"/>
      <name val="Arial Narrow"/>
      <family val="2"/>
    </font>
    <font>
      <sz val="11"/>
      <color rgb="FFFF6600"/>
      <name val="Arial Narrow"/>
      <family val="2"/>
    </font>
    <font>
      <sz val="10"/>
      <color rgb="FFFF6600"/>
      <name val="Arial"/>
      <family val="2"/>
    </font>
    <font>
      <b/>
      <sz val="11"/>
      <color rgb="FF333399"/>
      <name val="Arial Narrow"/>
      <family val="2"/>
    </font>
    <font>
      <sz val="11"/>
      <color rgb="FF333399"/>
      <name val="Arial Narrow"/>
      <family val="2"/>
    </font>
    <font>
      <sz val="10"/>
      <color rgb="FF333399"/>
      <name val="Arial"/>
      <family val="2"/>
    </font>
    <font>
      <b/>
      <sz val="11"/>
      <color rgb="FF6666FF"/>
      <name val="Arial Narrow"/>
      <family val="2"/>
    </font>
    <font>
      <sz val="11"/>
      <color rgb="FF6666FF"/>
      <name val="Arial Narrow"/>
      <family val="2"/>
    </font>
    <font>
      <b/>
      <sz val="15"/>
      <name val="Arial Narrow"/>
      <family val="2"/>
    </font>
    <font>
      <b/>
      <sz val="13"/>
      <name val="Arial Narrow"/>
      <family val="2"/>
    </font>
    <font>
      <b/>
      <sz val="11"/>
      <color theme="1"/>
      <name val="Calibri"/>
      <family val="2"/>
      <charset val="1"/>
    </font>
    <font>
      <b/>
      <u/>
      <sz val="9"/>
      <color rgb="FF000000"/>
      <name val="Arial"/>
      <family val="2"/>
    </font>
    <font>
      <sz val="9"/>
      <color rgb="FF000000"/>
      <name val="Arial"/>
      <family val="2"/>
    </font>
    <font>
      <b/>
      <sz val="9"/>
      <color rgb="FF000000"/>
      <name val="Arial"/>
      <family val="2"/>
    </font>
    <font>
      <sz val="9"/>
      <color rgb="FF333333"/>
      <name val="Arial"/>
      <family val="2"/>
    </font>
    <font>
      <b/>
      <sz val="14"/>
      <name val="Calibri"/>
      <family val="2"/>
      <charset val="1"/>
    </font>
    <font>
      <b/>
      <sz val="14"/>
      <color rgb="FF000000"/>
      <name val="Calibri"/>
      <family val="2"/>
      <charset val="1"/>
    </font>
    <font>
      <sz val="11"/>
      <color rgb="FF000000"/>
      <name val="Calibri"/>
      <family val="2"/>
      <scheme val="minor"/>
    </font>
    <font>
      <sz val="12"/>
      <color theme="1"/>
      <name val="Arial"/>
      <family val="2"/>
    </font>
    <font>
      <sz val="12"/>
      <color rgb="FF000000"/>
      <name val="Arial"/>
      <family val="2"/>
    </font>
    <font>
      <sz val="12"/>
      <color rgb="FF000000"/>
      <name val="Calibri"/>
      <family val="2"/>
      <charset val="1"/>
    </font>
    <font>
      <b/>
      <sz val="20"/>
      <color theme="1"/>
      <name val="Calibri"/>
      <family val="2"/>
      <scheme val="minor"/>
    </font>
    <font>
      <b/>
      <sz val="9"/>
      <name val="Calibri"/>
      <family val="2"/>
      <scheme val="minor"/>
    </font>
    <font>
      <sz val="11"/>
      <color indexed="55"/>
      <name val="Calibri"/>
      <family val="2"/>
    </font>
    <font>
      <sz val="12"/>
      <color rgb="FF000000"/>
      <name val="Calibri"/>
      <family val="2"/>
      <charset val="1"/>
      <scheme val="minor"/>
    </font>
    <font>
      <sz val="10"/>
      <color theme="1"/>
      <name val="Arial"/>
      <family val="2"/>
    </font>
    <font>
      <b/>
      <sz val="10"/>
      <color indexed="8"/>
      <name val="Arial"/>
      <family val="2"/>
    </font>
    <font>
      <b/>
      <u/>
      <sz val="10"/>
      <color indexed="8"/>
      <name val="Arial"/>
      <family val="2"/>
    </font>
    <font>
      <u/>
      <sz val="10"/>
      <color indexed="8"/>
      <name val="Arial"/>
      <family val="2"/>
    </font>
    <font>
      <sz val="10"/>
      <color indexed="8"/>
      <name val="Arial"/>
      <family val="2"/>
    </font>
    <font>
      <sz val="10"/>
      <name val="Arial"/>
      <family val="2"/>
    </font>
    <font>
      <b/>
      <sz val="10"/>
      <name val="Arial"/>
      <family val="2"/>
    </font>
    <font>
      <sz val="11"/>
      <color theme="1"/>
      <name val="Century Gothic"/>
      <family val="2"/>
    </font>
    <font>
      <sz val="11"/>
      <color rgb="FF000000"/>
      <name val="Arial"/>
      <family val="2"/>
    </font>
    <font>
      <b/>
      <u/>
      <sz val="11"/>
      <color indexed="55"/>
      <name val="Calibri"/>
      <family val="2"/>
    </font>
    <font>
      <sz val="11"/>
      <color theme="10"/>
      <name val="Calibri"/>
      <family val="2"/>
      <charset val="1"/>
    </font>
    <font>
      <sz val="11"/>
      <color theme="4"/>
      <name val="Calibri"/>
      <family val="2"/>
    </font>
    <font>
      <u/>
      <sz val="11"/>
      <color theme="4"/>
      <name val="Calibri"/>
      <family val="2"/>
    </font>
  </fonts>
  <fills count="39">
    <fill>
      <patternFill patternType="none"/>
    </fill>
    <fill>
      <patternFill patternType="gray125"/>
    </fill>
    <fill>
      <patternFill patternType="solid">
        <fgColor rgb="FFC6D9F1"/>
        <bgColor rgb="FFD9D9D9"/>
      </patternFill>
    </fill>
    <fill>
      <patternFill patternType="solid">
        <fgColor rgb="FFB3A2C7"/>
        <bgColor rgb="FF9999FF"/>
      </patternFill>
    </fill>
    <fill>
      <patternFill patternType="solid">
        <fgColor rgb="FF604A7B"/>
        <bgColor rgb="FF333399"/>
      </patternFill>
    </fill>
    <fill>
      <patternFill patternType="solid">
        <fgColor rgb="FFC3D69B"/>
        <bgColor rgb="FFD9D9D9"/>
      </patternFill>
    </fill>
    <fill>
      <patternFill patternType="solid">
        <fgColor rgb="FFD99694"/>
        <bgColor rgb="FFFF99CC"/>
      </patternFill>
    </fill>
    <fill>
      <patternFill patternType="solid">
        <fgColor rgb="FF92D050"/>
        <bgColor rgb="FFC3D69B"/>
      </patternFill>
    </fill>
    <fill>
      <patternFill patternType="solid">
        <fgColor rgb="FFE46C0A"/>
        <bgColor rgb="FFFF9900"/>
      </patternFill>
    </fill>
    <fill>
      <patternFill patternType="solid">
        <fgColor rgb="FFFF0000"/>
        <bgColor rgb="FFC00000"/>
      </patternFill>
    </fill>
    <fill>
      <patternFill patternType="solid">
        <fgColor rgb="FF002060"/>
        <bgColor rgb="FF000080"/>
      </patternFill>
    </fill>
    <fill>
      <patternFill patternType="solid">
        <fgColor rgb="FFEBF1DE"/>
        <bgColor rgb="FFDCE6F2"/>
      </patternFill>
    </fill>
    <fill>
      <patternFill patternType="solid">
        <fgColor rgb="FFFFFFFF"/>
        <bgColor rgb="FFEBF1DE"/>
      </patternFill>
    </fill>
    <fill>
      <patternFill patternType="solid">
        <fgColor rgb="FFD9D9D9"/>
        <bgColor rgb="FFDCE6F2"/>
      </patternFill>
    </fill>
    <fill>
      <patternFill patternType="solid">
        <fgColor theme="3" tint="0.79998168889431442"/>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9" tint="-0.24997711111789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4" tint="-0.249977111117893"/>
        <bgColor indexed="64"/>
      </patternFill>
    </fill>
    <fill>
      <patternFill patternType="solid">
        <fgColor rgb="FF00FF00"/>
        <bgColor indexed="64"/>
      </patternFill>
    </fill>
    <fill>
      <patternFill patternType="solid">
        <fgColor rgb="FF00FFFF"/>
        <bgColor indexed="64"/>
      </patternFill>
    </fill>
    <fill>
      <patternFill patternType="solid">
        <fgColor rgb="FFFF6699"/>
        <bgColor indexed="64"/>
      </patternFill>
    </fill>
    <fill>
      <patternFill patternType="solid">
        <fgColor rgb="FFCCCC00"/>
        <bgColor indexed="64"/>
      </patternFill>
    </fill>
    <fill>
      <patternFill patternType="solid">
        <fgColor rgb="FF9966FF"/>
        <bgColor indexed="64"/>
      </patternFill>
    </fill>
    <fill>
      <patternFill patternType="solid">
        <fgColor rgb="FF9966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rgb="FFEBF1DE"/>
      </patternFill>
    </fill>
  </fills>
  <borders count="27">
    <border>
      <left/>
      <right/>
      <top/>
      <bottom/>
      <diagonal/>
    </border>
    <border>
      <left style="thin">
        <color rgb="FFFFFF00"/>
      </left>
      <right style="thin">
        <color rgb="FFFFFF00"/>
      </right>
      <top style="thin">
        <color rgb="FFFFFF00"/>
      </top>
      <bottom/>
      <diagonal/>
    </border>
    <border>
      <left style="thin">
        <color rgb="FFFFFF00"/>
      </left>
      <right style="thin">
        <color rgb="FFFFFF00"/>
      </right>
      <top style="thin">
        <color rgb="FFFFFF00"/>
      </top>
      <bottom style="thin">
        <color rgb="FFFFFF00"/>
      </bottom>
      <diagonal/>
    </border>
    <border>
      <left style="thin">
        <color rgb="FFFFFF00"/>
      </left>
      <right style="thin">
        <color rgb="FFFFFF00"/>
      </right>
      <top/>
      <bottom/>
      <diagonal/>
    </border>
    <border>
      <left style="thin">
        <color auto="1"/>
      </left>
      <right style="thin">
        <color auto="1"/>
      </right>
      <top style="thin">
        <color auto="1"/>
      </top>
      <bottom style="thin">
        <color auto="1"/>
      </bottom>
      <diagonal/>
    </border>
    <border>
      <left style="medium">
        <color auto="1"/>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auto="1"/>
      </left>
      <right/>
      <top/>
      <bottom/>
      <diagonal/>
    </border>
    <border>
      <left/>
      <right/>
      <top/>
      <bottom style="thin">
        <color theme="4" tint="0.39997558519241921"/>
      </bottom>
      <diagonal/>
    </border>
    <border>
      <left style="thin">
        <color auto="1"/>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rgb="FF64C2C8"/>
      </left>
      <right style="thin">
        <color rgb="FF64C2C8"/>
      </right>
      <top style="thin">
        <color rgb="FF64C2C8"/>
      </top>
      <bottom/>
      <diagonal/>
    </border>
    <border>
      <left style="thin">
        <color rgb="FF64C2C8"/>
      </left>
      <right style="thin">
        <color rgb="FF64C2C8"/>
      </right>
      <top style="thin">
        <color rgb="FF64C2C8"/>
      </top>
      <bottom style="thin">
        <color rgb="FF64C2C8"/>
      </bottom>
      <diagonal/>
    </border>
    <border>
      <left style="thin">
        <color rgb="FF64C2C8"/>
      </left>
      <right style="thin">
        <color rgb="FF64C2C8"/>
      </right>
      <top/>
      <bottom/>
      <diagonal/>
    </border>
    <border>
      <left style="thin">
        <color rgb="FF64C2C8"/>
      </left>
      <right style="thin">
        <color rgb="FF64C2C8"/>
      </right>
      <top/>
      <bottom style="thin">
        <color rgb="FF64C2C8"/>
      </bottom>
      <diagonal/>
    </border>
  </borders>
  <cellStyleXfs count="4">
    <xf numFmtId="0" fontId="0" fillId="0" borderId="0"/>
    <xf numFmtId="0" fontId="20" fillId="0" borderId="0" applyNumberFormat="0" applyFill="0" applyBorder="0" applyAlignment="0" applyProtection="0"/>
    <xf numFmtId="0" fontId="25" fillId="0" borderId="0"/>
    <xf numFmtId="0" fontId="86" fillId="0" borderId="0">
      <alignment vertical="top" wrapText="1"/>
    </xf>
  </cellStyleXfs>
  <cellXfs count="624">
    <xf numFmtId="0" fontId="0" fillId="0" borderId="0" xfId="0"/>
    <xf numFmtId="0" fontId="1" fillId="2" borderId="0"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1" fillId="3" borderId="0"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1" fillId="5" borderId="0" xfId="0" applyFont="1" applyFill="1" applyBorder="1" applyAlignment="1">
      <alignment horizontal="center" vertical="center" wrapText="1"/>
    </xf>
    <xf numFmtId="0" fontId="1" fillId="6" borderId="0" xfId="0" applyFont="1" applyFill="1" applyBorder="1" applyAlignment="1">
      <alignment horizontal="center" vertical="center" wrapText="1"/>
    </xf>
    <xf numFmtId="164" fontId="1" fillId="6" borderId="0" xfId="0" applyNumberFormat="1" applyFont="1" applyFill="1" applyBorder="1" applyAlignment="1">
      <alignment horizontal="center" vertical="center" wrapText="1"/>
    </xf>
    <xf numFmtId="0" fontId="4" fillId="7" borderId="0" xfId="0" applyFont="1" applyFill="1" applyBorder="1" applyAlignment="1">
      <alignment horizontal="center" vertical="center" wrapText="1"/>
    </xf>
    <xf numFmtId="0" fontId="4" fillId="8" borderId="0" xfId="0" applyFont="1" applyFill="1" applyBorder="1" applyAlignment="1">
      <alignment horizontal="center" vertical="center" wrapText="1"/>
    </xf>
    <xf numFmtId="0" fontId="4" fillId="9" borderId="0" xfId="0" applyFont="1" applyFill="1" applyBorder="1" applyAlignment="1">
      <alignment horizontal="center" vertical="center" wrapText="1"/>
    </xf>
    <xf numFmtId="0" fontId="5" fillId="10" borderId="1" xfId="0" applyFont="1" applyFill="1" applyBorder="1"/>
    <xf numFmtId="0" fontId="5" fillId="10" borderId="3" xfId="0" applyFont="1" applyFill="1" applyBorder="1" applyAlignment="1">
      <alignment horizontal="center"/>
    </xf>
    <xf numFmtId="0" fontId="5" fillId="10" borderId="1" xfId="0" applyFont="1" applyFill="1" applyBorder="1" applyAlignment="1">
      <alignment horizontal="center"/>
    </xf>
    <xf numFmtId="0" fontId="5" fillId="10" borderId="3" xfId="0" applyFont="1" applyFill="1" applyBorder="1"/>
    <xf numFmtId="0" fontId="0" fillId="0" borderId="4" xfId="0" applyBorder="1"/>
    <xf numFmtId="0" fontId="10" fillId="0" borderId="0" xfId="0" applyFont="1"/>
    <xf numFmtId="0" fontId="11" fillId="13" borderId="4" xfId="0" applyFont="1" applyFill="1" applyBorder="1" applyAlignment="1">
      <alignment horizontal="center" vertical="center"/>
    </xf>
    <xf numFmtId="0" fontId="10" fillId="0" borderId="0" xfId="0" applyFont="1" applyAlignment="1">
      <alignment vertical="center"/>
    </xf>
    <xf numFmtId="0" fontId="12" fillId="13" borderId="4" xfId="0" applyFont="1" applyFill="1" applyBorder="1" applyAlignment="1">
      <alignment horizontal="center" vertical="center" wrapText="1"/>
    </xf>
    <xf numFmtId="0" fontId="2" fillId="13" borderId="4" xfId="0" applyFont="1" applyFill="1" applyBorder="1" applyAlignment="1">
      <alignment horizontal="center" vertical="center" wrapText="1"/>
    </xf>
    <xf numFmtId="0" fontId="0" fillId="0" borderId="4" xfId="0" applyFont="1" applyBorder="1" applyAlignment="1">
      <alignment horizontal="center" vertical="center" wrapText="1"/>
    </xf>
    <xf numFmtId="0" fontId="0" fillId="0" borderId="4" xfId="0" applyFont="1" applyBorder="1" applyAlignment="1">
      <alignment horizontal="center" vertical="center" wrapText="1"/>
    </xf>
    <xf numFmtId="0" fontId="0" fillId="0" borderId="0" xfId="0" applyAlignment="1"/>
    <xf numFmtId="0" fontId="14" fillId="18" borderId="4" xfId="0" applyFont="1" applyFill="1" applyBorder="1" applyAlignment="1">
      <alignment horizontal="center" vertical="center" wrapText="1"/>
    </xf>
    <xf numFmtId="0" fontId="0" fillId="23" borderId="0" xfId="0" applyFill="1"/>
    <xf numFmtId="0" fontId="21" fillId="0" borderId="4" xfId="0" applyFont="1" applyBorder="1" applyAlignment="1" applyProtection="1">
      <alignment vertical="center" wrapText="1"/>
    </xf>
    <xf numFmtId="0" fontId="21" fillId="14" borderId="4" xfId="0" applyFont="1" applyFill="1" applyBorder="1" applyAlignment="1" applyProtection="1">
      <alignment vertical="center"/>
    </xf>
    <xf numFmtId="0" fontId="21" fillId="14" borderId="4" xfId="0" applyFont="1" applyFill="1" applyBorder="1" applyAlignment="1" applyProtection="1">
      <alignment vertical="center" wrapText="1"/>
    </xf>
    <xf numFmtId="0" fontId="21" fillId="22" borderId="4" xfId="0" applyFont="1" applyFill="1" applyBorder="1" applyAlignment="1" applyProtection="1">
      <alignment vertical="center" wrapText="1"/>
    </xf>
    <xf numFmtId="0" fontId="0" fillId="24" borderId="0" xfId="0" applyFill="1"/>
    <xf numFmtId="0" fontId="0" fillId="26" borderId="0" xfId="0" applyFill="1"/>
    <xf numFmtId="0" fontId="21" fillId="17" borderId="4" xfId="0" applyFont="1" applyFill="1" applyBorder="1" applyAlignment="1" applyProtection="1">
      <alignment vertical="center" wrapText="1"/>
    </xf>
    <xf numFmtId="0" fontId="21" fillId="24" borderId="4" xfId="0" applyFont="1" applyFill="1" applyBorder="1" applyAlignment="1" applyProtection="1">
      <alignment vertical="center" wrapText="1"/>
    </xf>
    <xf numFmtId="0" fontId="21" fillId="27" borderId="4" xfId="0" applyFont="1" applyFill="1" applyBorder="1" applyAlignment="1" applyProtection="1">
      <alignment vertical="center" wrapText="1"/>
    </xf>
    <xf numFmtId="0" fontId="21" fillId="25" borderId="4" xfId="0" applyFont="1" applyFill="1" applyBorder="1" applyAlignment="1" applyProtection="1">
      <alignment vertical="center" wrapText="1"/>
    </xf>
    <xf numFmtId="0" fontId="0" fillId="28" borderId="0" xfId="0" applyFill="1"/>
    <xf numFmtId="0" fontId="21" fillId="28" borderId="4" xfId="0" applyFont="1" applyFill="1" applyBorder="1" applyAlignment="1" applyProtection="1">
      <alignment vertical="center" wrapText="1"/>
    </xf>
    <xf numFmtId="0" fontId="21" fillId="15" borderId="4" xfId="0" applyFont="1" applyFill="1" applyBorder="1" applyAlignment="1" applyProtection="1">
      <alignment vertical="center" wrapText="1"/>
    </xf>
    <xf numFmtId="0" fontId="21" fillId="18" borderId="4" xfId="0" applyFont="1" applyFill="1" applyBorder="1" applyAlignment="1" applyProtection="1">
      <alignment vertical="center" wrapText="1"/>
    </xf>
    <xf numFmtId="0" fontId="0" fillId="18" borderId="0" xfId="0" applyFill="1" applyBorder="1" applyAlignment="1">
      <alignment wrapText="1"/>
    </xf>
    <xf numFmtId="0" fontId="0" fillId="15" borderId="0" xfId="0" applyFill="1" applyBorder="1" applyAlignment="1">
      <alignment wrapText="1"/>
    </xf>
    <xf numFmtId="0" fontId="21" fillId="29" borderId="4" xfId="0" applyFont="1" applyFill="1" applyBorder="1" applyAlignment="1" applyProtection="1">
      <alignment vertical="center" wrapText="1"/>
    </xf>
    <xf numFmtId="0" fontId="0" fillId="29" borderId="0" xfId="0" applyFill="1" applyBorder="1" applyAlignment="1">
      <alignment wrapText="1"/>
    </xf>
    <xf numFmtId="0" fontId="21" fillId="20" borderId="4" xfId="0" applyFont="1" applyFill="1" applyBorder="1" applyAlignment="1" applyProtection="1">
      <alignment vertical="center" wrapText="1"/>
    </xf>
    <xf numFmtId="0" fontId="0" fillId="20" borderId="0" xfId="0" applyFill="1" applyBorder="1" applyAlignment="1">
      <alignment wrapText="1"/>
    </xf>
    <xf numFmtId="0" fontId="13" fillId="17" borderId="0" xfId="1" applyFont="1" applyFill="1" applyAlignment="1">
      <alignment horizontal="left" vertical="center" wrapText="1" indent="1"/>
    </xf>
    <xf numFmtId="0" fontId="21" fillId="30" borderId="4" xfId="0" applyFont="1" applyFill="1" applyBorder="1" applyAlignment="1" applyProtection="1">
      <alignment vertical="center" wrapText="1"/>
    </xf>
    <xf numFmtId="0" fontId="13" fillId="30" borderId="0" xfId="1" applyFont="1" applyFill="1" applyAlignment="1">
      <alignment horizontal="left" vertical="center" wrapText="1" indent="1"/>
    </xf>
    <xf numFmtId="0" fontId="21" fillId="31" borderId="4" xfId="0" applyFont="1" applyFill="1" applyBorder="1" applyAlignment="1" applyProtection="1">
      <alignment vertical="center" wrapText="1"/>
    </xf>
    <xf numFmtId="0" fontId="13" fillId="31" borderId="0" xfId="1" applyFont="1" applyFill="1" applyAlignment="1">
      <alignment horizontal="left" vertical="center" wrapText="1" indent="1"/>
    </xf>
    <xf numFmtId="0" fontId="21" fillId="32" borderId="4" xfId="0" applyFont="1" applyFill="1" applyBorder="1" applyAlignment="1" applyProtection="1">
      <alignment vertical="center" wrapText="1"/>
    </xf>
    <xf numFmtId="0" fontId="13" fillId="32" borderId="0" xfId="1" applyFont="1" applyFill="1" applyAlignment="1">
      <alignment horizontal="left" vertical="center" wrapText="1" indent="1"/>
    </xf>
    <xf numFmtId="0" fontId="21" fillId="33" borderId="4" xfId="0" applyFont="1" applyFill="1" applyBorder="1" applyAlignment="1" applyProtection="1">
      <alignment vertical="center" wrapText="1"/>
    </xf>
    <xf numFmtId="0" fontId="13" fillId="33" borderId="0" xfId="1" applyFont="1" applyFill="1" applyAlignment="1">
      <alignment horizontal="left" vertical="center" wrapText="1" indent="1"/>
    </xf>
    <xf numFmtId="0" fontId="21" fillId="34" borderId="4" xfId="0" applyFont="1" applyFill="1" applyBorder="1" applyAlignment="1" applyProtection="1">
      <alignment vertical="center" wrapText="1"/>
    </xf>
    <xf numFmtId="0" fontId="13" fillId="34" borderId="0" xfId="1" applyFont="1" applyFill="1" applyAlignment="1">
      <alignment horizontal="left" vertical="center" wrapText="1" indent="1"/>
    </xf>
    <xf numFmtId="0" fontId="21" fillId="35" borderId="4" xfId="0" applyFont="1" applyFill="1" applyBorder="1" applyAlignment="1" applyProtection="1">
      <alignment vertical="center" wrapText="1"/>
    </xf>
    <xf numFmtId="0" fontId="13" fillId="35" borderId="0" xfId="1" applyFont="1" applyFill="1" applyAlignment="1">
      <alignment horizontal="left" vertical="center" wrapText="1" indent="1"/>
    </xf>
    <xf numFmtId="0" fontId="13" fillId="0" borderId="0" xfId="1" applyFont="1" applyFill="1" applyAlignment="1">
      <alignment horizontal="left" vertical="center" wrapText="1" indent="1"/>
    </xf>
    <xf numFmtId="0" fontId="0" fillId="27" borderId="0" xfId="0" applyFill="1" applyAlignment="1">
      <alignment wrapText="1"/>
    </xf>
    <xf numFmtId="0" fontId="21" fillId="29" borderId="0" xfId="0" applyFont="1" applyFill="1" applyBorder="1" applyAlignment="1" applyProtection="1">
      <alignment vertical="center" wrapText="1"/>
    </xf>
    <xf numFmtId="0" fontId="21" fillId="20" borderId="0" xfId="0" applyFont="1" applyFill="1" applyBorder="1" applyAlignment="1" applyProtection="1">
      <alignment vertical="center" wrapText="1"/>
    </xf>
    <xf numFmtId="0" fontId="21" fillId="17" borderId="0" xfId="0" applyFont="1" applyFill="1" applyBorder="1" applyAlignment="1" applyProtection="1">
      <alignment vertical="center" wrapText="1"/>
    </xf>
    <xf numFmtId="0" fontId="21" fillId="30" borderId="0" xfId="0" applyFont="1" applyFill="1" applyBorder="1" applyAlignment="1" applyProtection="1">
      <alignment vertical="center" wrapText="1"/>
    </xf>
    <xf numFmtId="0" fontId="21" fillId="31" borderId="0" xfId="0" applyFont="1" applyFill="1" applyBorder="1" applyAlignment="1" applyProtection="1">
      <alignment vertical="center" wrapText="1"/>
    </xf>
    <xf numFmtId="0" fontId="21" fillId="32" borderId="0" xfId="0" applyFont="1" applyFill="1" applyBorder="1" applyAlignment="1" applyProtection="1">
      <alignment vertical="center" wrapText="1"/>
    </xf>
    <xf numFmtId="0" fontId="21" fillId="33" borderId="0" xfId="0" applyFont="1" applyFill="1" applyBorder="1" applyAlignment="1" applyProtection="1">
      <alignment vertical="center" wrapText="1"/>
    </xf>
    <xf numFmtId="0" fontId="21" fillId="34" borderId="0" xfId="0" applyFont="1" applyFill="1" applyBorder="1" applyAlignment="1" applyProtection="1">
      <alignment vertical="center" wrapText="1"/>
    </xf>
    <xf numFmtId="0" fontId="21" fillId="35" borderId="0" xfId="0" applyFont="1" applyFill="1" applyBorder="1" applyAlignment="1" applyProtection="1">
      <alignment vertical="center" wrapText="1"/>
    </xf>
    <xf numFmtId="0" fontId="21" fillId="0" borderId="0" xfId="0" applyFont="1" applyBorder="1" applyAlignment="1" applyProtection="1">
      <alignment vertical="center" wrapText="1"/>
    </xf>
    <xf numFmtId="0" fontId="21" fillId="18" borderId="0" xfId="0" applyFont="1" applyFill="1" applyBorder="1" applyAlignment="1" applyProtection="1">
      <alignment vertical="center" wrapText="1"/>
    </xf>
    <xf numFmtId="0" fontId="21" fillId="15" borderId="0" xfId="0" applyFont="1" applyFill="1" applyBorder="1" applyAlignment="1" applyProtection="1">
      <alignment vertical="center" wrapText="1"/>
    </xf>
    <xf numFmtId="0" fontId="0" fillId="0" borderId="4" xfId="0" applyBorder="1" applyAlignment="1">
      <alignment wrapText="1"/>
    </xf>
    <xf numFmtId="0" fontId="22" fillId="0" borderId="0" xfId="0" applyFont="1"/>
    <xf numFmtId="0" fontId="0" fillId="0" borderId="9" xfId="0" applyFont="1" applyBorder="1" applyAlignment="1">
      <alignment horizontal="center" vertical="center" wrapText="1"/>
    </xf>
    <xf numFmtId="0" fontId="0" fillId="36" borderId="4" xfId="0" applyFill="1" applyBorder="1"/>
    <xf numFmtId="0" fontId="23" fillId="0" borderId="6" xfId="0" applyFont="1" applyFill="1" applyBorder="1" applyAlignment="1">
      <alignment horizontal="center" vertical="center" wrapText="1"/>
    </xf>
    <xf numFmtId="0" fontId="23" fillId="0" borderId="6" xfId="0" applyFont="1" applyFill="1" applyBorder="1" applyAlignment="1">
      <alignment horizontal="left" vertical="center" wrapText="1"/>
    </xf>
    <xf numFmtId="0" fontId="23" fillId="0" borderId="4" xfId="0" applyFont="1" applyFill="1" applyBorder="1" applyAlignment="1">
      <alignment horizontal="center" vertical="center" wrapText="1"/>
    </xf>
    <xf numFmtId="0" fontId="23" fillId="0" borderId="4" xfId="0" applyFont="1" applyFill="1" applyBorder="1" applyAlignment="1">
      <alignment horizontal="left" vertical="center" wrapText="1"/>
    </xf>
    <xf numFmtId="167" fontId="23" fillId="0" borderId="4" xfId="0" quotePrefix="1" applyNumberFormat="1" applyFont="1" applyFill="1" applyBorder="1" applyAlignment="1">
      <alignment horizontal="center" vertical="center" wrapText="1"/>
    </xf>
    <xf numFmtId="0" fontId="23" fillId="0" borderId="4" xfId="0" applyFont="1" applyFill="1" applyBorder="1" applyAlignment="1">
      <alignment vertical="center" wrapText="1"/>
    </xf>
    <xf numFmtId="0" fontId="23" fillId="0" borderId="4" xfId="0" applyFont="1" applyFill="1" applyBorder="1" applyAlignment="1">
      <alignment horizontal="left" vertical="center"/>
    </xf>
    <xf numFmtId="167" fontId="23" fillId="0" borderId="4" xfId="0" quotePrefix="1" applyNumberFormat="1" applyFont="1" applyFill="1" applyBorder="1" applyAlignment="1">
      <alignment horizontal="center" vertical="center"/>
    </xf>
    <xf numFmtId="0" fontId="24" fillId="0" borderId="4" xfId="0" applyFont="1" applyFill="1" applyBorder="1" applyAlignment="1">
      <alignment horizontal="center" vertical="center" wrapText="1"/>
    </xf>
    <xf numFmtId="0" fontId="23" fillId="0" borderId="4" xfId="0" quotePrefix="1" applyFont="1" applyFill="1" applyBorder="1" applyAlignment="1">
      <alignment horizontal="left" vertical="center" wrapText="1"/>
    </xf>
    <xf numFmtId="167" fontId="23" fillId="0" borderId="4" xfId="0" applyNumberFormat="1" applyFont="1" applyFill="1" applyBorder="1" applyAlignment="1">
      <alignment horizontal="center" vertical="center" wrapText="1"/>
    </xf>
    <xf numFmtId="0" fontId="23" fillId="0" borderId="4" xfId="2" applyFont="1" applyFill="1" applyBorder="1" applyAlignment="1">
      <alignment horizontal="left" vertical="center" wrapText="1"/>
    </xf>
    <xf numFmtId="0" fontId="24" fillId="0" borderId="4" xfId="0" applyFont="1" applyFill="1" applyBorder="1" applyAlignment="1">
      <alignment horizontal="center" vertical="center"/>
    </xf>
    <xf numFmtId="167" fontId="23" fillId="0" borderId="4" xfId="2" quotePrefix="1" applyNumberFormat="1" applyFont="1" applyFill="1" applyBorder="1" applyAlignment="1">
      <alignment horizontal="center" vertical="center"/>
    </xf>
    <xf numFmtId="0" fontId="24" fillId="0" borderId="4" xfId="0" applyFont="1" applyFill="1" applyBorder="1" applyAlignment="1">
      <alignment vertical="center" wrapText="1"/>
    </xf>
    <xf numFmtId="167" fontId="23" fillId="0" borderId="4" xfId="2" applyNumberFormat="1" applyFont="1" applyFill="1" applyBorder="1" applyAlignment="1">
      <alignment horizontal="center" vertical="center" wrapText="1"/>
    </xf>
    <xf numFmtId="167" fontId="23" fillId="0" borderId="4" xfId="2" quotePrefix="1" applyNumberFormat="1" applyFont="1" applyFill="1" applyBorder="1" applyAlignment="1">
      <alignment horizontal="center" vertical="center" wrapText="1"/>
    </xf>
    <xf numFmtId="0" fontId="23" fillId="0" borderId="4" xfId="2" applyFont="1" applyFill="1" applyBorder="1" applyAlignment="1">
      <alignment vertical="center" wrapText="1"/>
    </xf>
    <xf numFmtId="0" fontId="23" fillId="0" borderId="4" xfId="2" quotePrefix="1" applyFont="1" applyFill="1" applyBorder="1" applyAlignment="1">
      <alignment horizontal="left" vertical="center" wrapText="1"/>
    </xf>
    <xf numFmtId="0" fontId="24" fillId="0" borderId="4" xfId="2" applyFont="1" applyFill="1" applyBorder="1" applyAlignment="1">
      <alignment horizontal="center" vertical="center" wrapText="1"/>
    </xf>
    <xf numFmtId="0" fontId="24" fillId="0" borderId="4" xfId="2" applyFont="1" applyFill="1" applyBorder="1" applyAlignment="1">
      <alignment vertical="center" wrapText="1"/>
    </xf>
    <xf numFmtId="0" fontId="23" fillId="37" borderId="10" xfId="0" applyFont="1" applyFill="1" applyBorder="1" applyAlignment="1">
      <alignment horizontal="center" vertical="center" wrapText="1"/>
    </xf>
    <xf numFmtId="0" fontId="23" fillId="37" borderId="10" xfId="0" applyFont="1" applyFill="1" applyBorder="1" applyAlignment="1">
      <alignment horizontal="center" vertical="center"/>
    </xf>
    <xf numFmtId="0" fontId="26" fillId="0" borderId="6" xfId="0" applyFont="1" applyFill="1" applyBorder="1" applyAlignment="1">
      <alignment horizontal="center" vertical="center" wrapText="1"/>
    </xf>
    <xf numFmtId="0" fontId="26" fillId="0" borderId="6" xfId="0" applyFont="1" applyFill="1" applyBorder="1" applyAlignment="1">
      <alignment horizontal="left" vertical="center" wrapText="1"/>
    </xf>
    <xf numFmtId="167" fontId="26" fillId="0" borderId="6" xfId="0" quotePrefix="1" applyNumberFormat="1" applyFont="1" applyFill="1" applyBorder="1" applyAlignment="1">
      <alignment horizontal="center" vertical="center"/>
    </xf>
    <xf numFmtId="0" fontId="26" fillId="0" borderId="4" xfId="0" applyFont="1" applyFill="1" applyBorder="1" applyAlignment="1">
      <alignment horizontal="center" vertical="center" wrapText="1"/>
    </xf>
    <xf numFmtId="0" fontId="26" fillId="0" borderId="4" xfId="0" applyFont="1" applyFill="1" applyBorder="1" applyAlignment="1">
      <alignment horizontal="left" vertical="center" wrapText="1"/>
    </xf>
    <xf numFmtId="167" fontId="26" fillId="0" borderId="4" xfId="0" quotePrefix="1" applyNumberFormat="1" applyFont="1" applyFill="1" applyBorder="1" applyAlignment="1">
      <alignment horizontal="center" vertical="center" wrapText="1"/>
    </xf>
    <xf numFmtId="0" fontId="26" fillId="0" borderId="4" xfId="0" applyFont="1" applyFill="1" applyBorder="1" applyAlignment="1">
      <alignment vertical="center" wrapText="1"/>
    </xf>
    <xf numFmtId="0" fontId="26" fillId="0" borderId="4" xfId="0" applyFont="1" applyFill="1" applyBorder="1" applyAlignment="1">
      <alignment horizontal="left" vertical="center"/>
    </xf>
    <xf numFmtId="167" fontId="26" fillId="0" borderId="4" xfId="0" quotePrefix="1" applyNumberFormat="1" applyFont="1" applyFill="1" applyBorder="1" applyAlignment="1">
      <alignment horizontal="center" vertical="center"/>
    </xf>
    <xf numFmtId="0" fontId="26" fillId="0" borderId="4" xfId="0" applyFont="1" applyFill="1" applyBorder="1"/>
    <xf numFmtId="0" fontId="27" fillId="0" borderId="4" xfId="0" applyFont="1" applyFill="1" applyBorder="1" applyAlignment="1">
      <alignment horizontal="center" vertical="center" wrapText="1"/>
    </xf>
    <xf numFmtId="0" fontId="26" fillId="0" borderId="4" xfId="0" quotePrefix="1" applyFont="1" applyFill="1" applyBorder="1" applyAlignment="1">
      <alignment horizontal="left" vertical="center" wrapText="1"/>
    </xf>
    <xf numFmtId="167" fontId="26" fillId="0" borderId="4" xfId="0" applyNumberFormat="1"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4" xfId="0" applyFont="1" applyFill="1" applyBorder="1" applyAlignment="1">
      <alignment horizontal="left" vertical="center" wrapText="1"/>
    </xf>
    <xf numFmtId="167" fontId="28" fillId="0" borderId="4" xfId="0" quotePrefix="1" applyNumberFormat="1" applyFont="1" applyFill="1" applyBorder="1" applyAlignment="1">
      <alignment horizontal="center" vertical="center"/>
    </xf>
    <xf numFmtId="167" fontId="28" fillId="0" borderId="4" xfId="0" quotePrefix="1" applyNumberFormat="1" applyFont="1" applyFill="1" applyBorder="1" applyAlignment="1">
      <alignment horizontal="center" vertical="center" wrapText="1"/>
    </xf>
    <xf numFmtId="0" fontId="28" fillId="0" borderId="4" xfId="0" quotePrefix="1" applyFont="1" applyFill="1" applyBorder="1" applyAlignment="1">
      <alignment horizontal="left" vertical="center" wrapText="1"/>
    </xf>
    <xf numFmtId="0" fontId="28" fillId="0" borderId="4" xfId="0" applyFont="1" applyFill="1" applyBorder="1" applyAlignment="1">
      <alignment vertical="center" wrapText="1"/>
    </xf>
    <xf numFmtId="167" fontId="28" fillId="0" borderId="4" xfId="0" applyNumberFormat="1" applyFont="1" applyFill="1" applyBorder="1" applyAlignment="1">
      <alignment horizontal="center" vertical="center" wrapText="1"/>
    </xf>
    <xf numFmtId="0" fontId="28" fillId="0" borderId="4" xfId="0" applyFont="1" applyFill="1" applyBorder="1" applyAlignment="1">
      <alignment horizontal="left" vertical="center"/>
    </xf>
    <xf numFmtId="0" fontId="29" fillId="0" borderId="4" xfId="0" applyFont="1" applyFill="1" applyBorder="1" applyAlignment="1">
      <alignment horizontal="center" vertical="center" wrapText="1"/>
    </xf>
    <xf numFmtId="0" fontId="28" fillId="0" borderId="4" xfId="2" applyFont="1" applyFill="1" applyBorder="1" applyAlignment="1">
      <alignment horizontal="left" vertical="center" wrapText="1"/>
    </xf>
    <xf numFmtId="0" fontId="29" fillId="0" borderId="4" xfId="0" applyFont="1" applyFill="1" applyBorder="1" applyAlignment="1">
      <alignment horizontal="center" vertical="center"/>
    </xf>
    <xf numFmtId="0" fontId="30" fillId="0" borderId="4" xfId="0" applyFont="1" applyFill="1" applyBorder="1" applyAlignment="1">
      <alignment horizontal="center" vertical="center" wrapText="1"/>
    </xf>
    <xf numFmtId="0" fontId="30" fillId="0" borderId="4" xfId="0" applyFont="1" applyFill="1" applyBorder="1" applyAlignment="1">
      <alignment horizontal="left" vertical="center" wrapText="1"/>
    </xf>
    <xf numFmtId="167" fontId="30" fillId="0" borderId="4" xfId="0" quotePrefix="1" applyNumberFormat="1" applyFont="1" applyFill="1" applyBorder="1" applyAlignment="1">
      <alignment horizontal="center" vertical="center"/>
    </xf>
    <xf numFmtId="167" fontId="30" fillId="0" borderId="4" xfId="2" quotePrefix="1" applyNumberFormat="1" applyFont="1" applyFill="1" applyBorder="1" applyAlignment="1">
      <alignment horizontal="center" vertical="center"/>
    </xf>
    <xf numFmtId="0" fontId="30" fillId="0" borderId="4" xfId="2" applyFont="1" applyFill="1" applyBorder="1" applyAlignment="1">
      <alignment horizontal="left" vertical="center" wrapText="1"/>
    </xf>
    <xf numFmtId="167" fontId="30" fillId="0" borderId="4" xfId="0" quotePrefix="1" applyNumberFormat="1" applyFont="1" applyFill="1" applyBorder="1" applyAlignment="1">
      <alignment horizontal="center" vertical="center" wrapText="1"/>
    </xf>
    <xf numFmtId="0" fontId="30" fillId="0" borderId="4" xfId="0" applyFont="1" applyFill="1" applyBorder="1" applyAlignment="1">
      <alignment vertical="center" wrapText="1"/>
    </xf>
    <xf numFmtId="0" fontId="30" fillId="0" borderId="4" xfId="0" quotePrefix="1" applyFont="1" applyFill="1" applyBorder="1" applyAlignment="1">
      <alignment horizontal="left" vertical="center" wrapText="1"/>
    </xf>
    <xf numFmtId="0" fontId="31" fillId="0" borderId="4" xfId="0" applyFont="1" applyFill="1" applyBorder="1" applyAlignment="1">
      <alignment vertical="center" wrapText="1"/>
    </xf>
    <xf numFmtId="0" fontId="31" fillId="0" borderId="4" xfId="0" applyFont="1" applyFill="1" applyBorder="1" applyAlignment="1">
      <alignment horizontal="center" vertical="center"/>
    </xf>
    <xf numFmtId="0" fontId="30" fillId="0" borderId="4" xfId="0" applyFont="1" applyFill="1" applyBorder="1" applyAlignment="1">
      <alignment horizontal="left" vertical="center"/>
    </xf>
    <xf numFmtId="167" fontId="30" fillId="0" borderId="4" xfId="0" applyNumberFormat="1" applyFont="1" applyFill="1" applyBorder="1" applyAlignment="1">
      <alignment horizontal="center" vertical="center" wrapText="1"/>
    </xf>
    <xf numFmtId="0" fontId="31" fillId="0" borderId="4" xfId="0" applyFont="1" applyFill="1" applyBorder="1" applyAlignment="1">
      <alignment horizontal="center" vertical="center" wrapText="1"/>
    </xf>
    <xf numFmtId="167" fontId="30" fillId="0" borderId="4" xfId="2" applyNumberFormat="1" applyFont="1" applyFill="1" applyBorder="1" applyAlignment="1">
      <alignment horizontal="center" vertical="center" wrapText="1"/>
    </xf>
    <xf numFmtId="0" fontId="32" fillId="0" borderId="4" xfId="0" applyFont="1" applyFill="1" applyBorder="1" applyAlignment="1">
      <alignment horizontal="center" vertical="center" wrapText="1"/>
    </xf>
    <xf numFmtId="0" fontId="32" fillId="0" borderId="4" xfId="0" applyFont="1" applyFill="1" applyBorder="1" applyAlignment="1">
      <alignment horizontal="left" vertical="center" wrapText="1"/>
    </xf>
    <xf numFmtId="167" fontId="32" fillId="0" borderId="4" xfId="0" quotePrefix="1" applyNumberFormat="1" applyFont="1" applyFill="1" applyBorder="1" applyAlignment="1">
      <alignment horizontal="center" vertical="center"/>
    </xf>
    <xf numFmtId="167" fontId="32" fillId="0" borderId="4" xfId="2" quotePrefix="1" applyNumberFormat="1" applyFont="1" applyFill="1" applyBorder="1" applyAlignment="1">
      <alignment horizontal="center" vertical="center" wrapText="1"/>
    </xf>
    <xf numFmtId="0" fontId="32" fillId="0" borderId="4" xfId="2" applyFont="1" applyFill="1" applyBorder="1" applyAlignment="1">
      <alignment vertical="center" wrapText="1"/>
    </xf>
    <xf numFmtId="167" fontId="32" fillId="0" borderId="4" xfId="0" quotePrefix="1" applyNumberFormat="1" applyFont="1" applyFill="1" applyBorder="1" applyAlignment="1">
      <alignment horizontal="center" vertical="center" wrapText="1"/>
    </xf>
    <xf numFmtId="0" fontId="32" fillId="0" borderId="4" xfId="0" applyFont="1" applyFill="1" applyBorder="1" applyAlignment="1">
      <alignment vertical="center" wrapText="1"/>
    </xf>
    <xf numFmtId="0" fontId="32" fillId="0" borderId="4" xfId="0" quotePrefix="1" applyFont="1" applyFill="1" applyBorder="1" applyAlignment="1">
      <alignment horizontal="left" vertical="center" wrapText="1"/>
    </xf>
    <xf numFmtId="0" fontId="33" fillId="0" borderId="4" xfId="0" applyFont="1" applyFill="1" applyBorder="1" applyAlignment="1">
      <alignment vertical="center" wrapText="1"/>
    </xf>
    <xf numFmtId="0" fontId="33" fillId="0" borderId="4" xfId="0" applyFont="1" applyFill="1" applyBorder="1" applyAlignment="1">
      <alignment horizontal="center" vertical="center"/>
    </xf>
    <xf numFmtId="0" fontId="32" fillId="0" borderId="4" xfId="0" applyFont="1" applyFill="1" applyBorder="1" applyAlignment="1">
      <alignment horizontal="left" vertical="center"/>
    </xf>
    <xf numFmtId="0" fontId="33" fillId="0" borderId="4" xfId="0" applyFont="1" applyFill="1" applyBorder="1" applyAlignment="1">
      <alignment horizontal="center" vertical="center" wrapText="1"/>
    </xf>
    <xf numFmtId="167" fontId="32" fillId="0" borderId="4" xfId="0" applyNumberFormat="1" applyFont="1" applyFill="1" applyBorder="1" applyAlignment="1">
      <alignment horizontal="center" vertical="center" wrapText="1"/>
    </xf>
    <xf numFmtId="0" fontId="34" fillId="0" borderId="4" xfId="0" applyFont="1" applyFill="1" applyBorder="1" applyAlignment="1">
      <alignment horizontal="center" vertical="center" wrapText="1"/>
    </xf>
    <xf numFmtId="0" fontId="34" fillId="0" borderId="4" xfId="0" applyFont="1" applyFill="1" applyBorder="1" applyAlignment="1">
      <alignment horizontal="left" vertical="center" wrapText="1"/>
    </xf>
    <xf numFmtId="167" fontId="34" fillId="0" borderId="4" xfId="0" quotePrefix="1" applyNumberFormat="1" applyFont="1" applyFill="1" applyBorder="1" applyAlignment="1">
      <alignment horizontal="center" vertical="center"/>
    </xf>
    <xf numFmtId="0" fontId="34" fillId="0" borderId="4" xfId="0" quotePrefix="1" applyFont="1" applyFill="1" applyBorder="1" applyAlignment="1">
      <alignment horizontal="center" vertical="center" wrapText="1"/>
    </xf>
    <xf numFmtId="167" fontId="34" fillId="0" borderId="4" xfId="0" quotePrefix="1" applyNumberFormat="1" applyFont="1" applyFill="1" applyBorder="1" applyAlignment="1">
      <alignment horizontal="center" vertical="center" wrapText="1"/>
    </xf>
    <xf numFmtId="0" fontId="35" fillId="0" borderId="4" xfId="0" applyFont="1" applyFill="1" applyBorder="1" applyAlignment="1">
      <alignment horizontal="center" vertical="center" wrapText="1"/>
    </xf>
    <xf numFmtId="0" fontId="34" fillId="0" borderId="4" xfId="0" applyFont="1" applyFill="1" applyBorder="1" applyAlignment="1">
      <alignment vertical="center" wrapText="1"/>
    </xf>
    <xf numFmtId="0" fontId="34" fillId="0" borderId="4" xfId="0" applyFont="1" applyFill="1" applyBorder="1" applyAlignment="1">
      <alignment horizontal="left" vertical="center"/>
    </xf>
    <xf numFmtId="167" fontId="34" fillId="0" borderId="4" xfId="2" quotePrefix="1" applyNumberFormat="1" applyFont="1" applyFill="1" applyBorder="1" applyAlignment="1">
      <alignment horizontal="center" vertical="center"/>
    </xf>
    <xf numFmtId="0" fontId="34" fillId="0" borderId="4" xfId="2" applyFont="1" applyFill="1" applyBorder="1" applyAlignment="1">
      <alignment horizontal="left" vertical="center" wrapText="1"/>
    </xf>
    <xf numFmtId="167" fontId="34" fillId="0" borderId="4" xfId="2" quotePrefix="1" applyNumberFormat="1" applyFont="1" applyFill="1" applyBorder="1" applyAlignment="1">
      <alignment horizontal="center" vertical="center" wrapText="1"/>
    </xf>
    <xf numFmtId="0" fontId="34" fillId="0" borderId="4" xfId="0" quotePrefix="1" applyFont="1" applyFill="1" applyBorder="1" applyAlignment="1">
      <alignment horizontal="left" vertical="center" wrapText="1"/>
    </xf>
    <xf numFmtId="167" fontId="34" fillId="0" borderId="4" xfId="0" applyNumberFormat="1" applyFont="1" applyFill="1" applyBorder="1" applyAlignment="1">
      <alignment horizontal="center" vertical="center" wrapText="1"/>
    </xf>
    <xf numFmtId="0" fontId="36" fillId="0" borderId="4" xfId="0" applyFont="1" applyFill="1" applyBorder="1" applyAlignment="1">
      <alignment horizontal="center" vertical="center" wrapText="1"/>
    </xf>
    <xf numFmtId="0" fontId="36" fillId="0" borderId="4" xfId="0" applyFont="1" applyFill="1" applyBorder="1" applyAlignment="1">
      <alignment horizontal="left" vertical="center" wrapText="1"/>
    </xf>
    <xf numFmtId="167" fontId="36" fillId="0" borderId="4" xfId="0" quotePrefix="1" applyNumberFormat="1" applyFont="1" applyFill="1" applyBorder="1" applyAlignment="1">
      <alignment horizontal="center" vertical="center"/>
    </xf>
    <xf numFmtId="167" fontId="36" fillId="0" borderId="4" xfId="0" quotePrefix="1" applyNumberFormat="1" applyFont="1" applyFill="1" applyBorder="1" applyAlignment="1">
      <alignment horizontal="center" vertical="center" wrapText="1"/>
    </xf>
    <xf numFmtId="0" fontId="36" fillId="0" borderId="4" xfId="0" applyFont="1" applyFill="1" applyBorder="1" applyAlignment="1">
      <alignment horizontal="left" vertical="center"/>
    </xf>
    <xf numFmtId="0" fontId="36" fillId="0" borderId="4" xfId="0" quotePrefix="1" applyFont="1" applyFill="1" applyBorder="1" applyAlignment="1">
      <alignment horizontal="left" vertical="center" wrapText="1"/>
    </xf>
    <xf numFmtId="167" fontId="36" fillId="0" borderId="4" xfId="0" applyNumberFormat="1" applyFont="1" applyFill="1" applyBorder="1" applyAlignment="1">
      <alignment horizontal="center" vertical="center" wrapText="1"/>
    </xf>
    <xf numFmtId="0" fontId="36" fillId="0" borderId="4" xfId="0" applyFont="1" applyFill="1" applyBorder="1" applyAlignment="1">
      <alignment vertical="center" wrapText="1"/>
    </xf>
    <xf numFmtId="167" fontId="36" fillId="0" borderId="4" xfId="2" quotePrefix="1" applyNumberFormat="1" applyFont="1" applyFill="1" applyBorder="1" applyAlignment="1">
      <alignment horizontal="center" vertical="center"/>
    </xf>
    <xf numFmtId="0" fontId="36" fillId="0" borderId="4" xfId="2" applyFont="1" applyFill="1" applyBorder="1" applyAlignment="1">
      <alignment horizontal="left" vertical="center" wrapText="1"/>
    </xf>
    <xf numFmtId="167" fontId="36" fillId="0" borderId="4" xfId="2" applyNumberFormat="1" applyFont="1" applyFill="1" applyBorder="1" applyAlignment="1">
      <alignment horizontal="center" vertical="center" wrapText="1"/>
    </xf>
    <xf numFmtId="0" fontId="37" fillId="0" borderId="4" xfId="0" applyFont="1" applyFill="1" applyBorder="1" applyAlignment="1">
      <alignment horizontal="center" vertical="center" wrapText="1"/>
    </xf>
    <xf numFmtId="0" fontId="37" fillId="0" borderId="4" xfId="0" applyFont="1" applyFill="1" applyBorder="1" applyAlignment="1">
      <alignment horizontal="left" vertical="center" wrapText="1"/>
    </xf>
    <xf numFmtId="167" fontId="37" fillId="0" borderId="4" xfId="2" quotePrefix="1" applyNumberFormat="1" applyFont="1" applyFill="1" applyBorder="1" applyAlignment="1">
      <alignment horizontal="center" vertical="center"/>
    </xf>
    <xf numFmtId="0" fontId="37" fillId="0" borderId="4" xfId="2" applyFont="1" applyFill="1" applyBorder="1" applyAlignment="1">
      <alignment horizontal="left" vertical="center" wrapText="1"/>
    </xf>
    <xf numFmtId="167" fontId="37" fillId="0" borderId="4" xfId="0" quotePrefix="1" applyNumberFormat="1" applyFont="1" applyFill="1" applyBorder="1" applyAlignment="1">
      <alignment horizontal="center" vertical="center" wrapText="1"/>
    </xf>
    <xf numFmtId="0" fontId="37" fillId="0" borderId="4" xfId="0" applyFont="1" applyFill="1" applyBorder="1" applyAlignment="1">
      <alignment horizontal="left" vertical="center"/>
    </xf>
    <xf numFmtId="167" fontId="37" fillId="0" borderId="4" xfId="0" quotePrefix="1" applyNumberFormat="1" applyFont="1" applyFill="1" applyBorder="1" applyAlignment="1">
      <alignment horizontal="center" vertical="center"/>
    </xf>
    <xf numFmtId="0" fontId="37" fillId="0" borderId="4" xfId="0" quotePrefix="1" applyFont="1" applyFill="1" applyBorder="1" applyAlignment="1">
      <alignment horizontal="left" vertical="center" wrapText="1"/>
    </xf>
    <xf numFmtId="167" fontId="37" fillId="0" borderId="4" xfId="2" quotePrefix="1" applyNumberFormat="1" applyFont="1" applyFill="1" applyBorder="1" applyAlignment="1">
      <alignment horizontal="center" vertical="center" wrapText="1"/>
    </xf>
    <xf numFmtId="0" fontId="37" fillId="0" borderId="4" xfId="2" applyFont="1" applyFill="1" applyBorder="1" applyAlignment="1">
      <alignment vertical="center" wrapText="1"/>
    </xf>
    <xf numFmtId="0" fontId="37" fillId="0" borderId="4" xfId="2" quotePrefix="1" applyFont="1" applyFill="1" applyBorder="1" applyAlignment="1">
      <alignment horizontal="left" vertical="center" wrapText="1"/>
    </xf>
    <xf numFmtId="167" fontId="37" fillId="0" borderId="4" xfId="0" applyNumberFormat="1" applyFont="1" applyFill="1" applyBorder="1" applyAlignment="1">
      <alignment horizontal="center" vertical="center" wrapText="1"/>
    </xf>
    <xf numFmtId="0" fontId="38" fillId="0" borderId="4" xfId="0" applyFont="1" applyFill="1" applyBorder="1" applyAlignment="1">
      <alignment horizontal="center" vertical="center" wrapText="1"/>
    </xf>
    <xf numFmtId="0" fontId="38" fillId="0" borderId="4" xfId="0" applyFont="1" applyFill="1" applyBorder="1" applyAlignment="1">
      <alignment horizontal="left" vertical="center" wrapText="1"/>
    </xf>
    <xf numFmtId="167" fontId="38" fillId="0" borderId="4" xfId="0" quotePrefix="1" applyNumberFormat="1" applyFont="1" applyFill="1" applyBorder="1" applyAlignment="1">
      <alignment horizontal="center" vertical="center"/>
    </xf>
    <xf numFmtId="0" fontId="38" fillId="0" borderId="4" xfId="0" quotePrefix="1" applyFont="1" applyFill="1" applyBorder="1" applyAlignment="1">
      <alignment horizontal="left" vertical="center" wrapText="1"/>
    </xf>
    <xf numFmtId="167" fontId="38" fillId="0" borderId="4" xfId="0" quotePrefix="1" applyNumberFormat="1" applyFont="1" applyFill="1" applyBorder="1" applyAlignment="1">
      <alignment horizontal="center" vertical="center" wrapText="1"/>
    </xf>
    <xf numFmtId="0" fontId="38" fillId="0" borderId="4" xfId="0" applyFont="1" applyFill="1" applyBorder="1" applyAlignment="1">
      <alignment horizontal="left" vertical="center"/>
    </xf>
    <xf numFmtId="167" fontId="38" fillId="0" borderId="4" xfId="2" quotePrefix="1" applyNumberFormat="1" applyFont="1" applyFill="1" applyBorder="1" applyAlignment="1">
      <alignment horizontal="center" vertical="center" wrapText="1"/>
    </xf>
    <xf numFmtId="0" fontId="38" fillId="0" borderId="4" xfId="2" applyFont="1" applyFill="1" applyBorder="1" applyAlignment="1">
      <alignment vertical="center" wrapText="1"/>
    </xf>
    <xf numFmtId="167" fontId="38" fillId="0" borderId="4" xfId="2" quotePrefix="1" applyNumberFormat="1" applyFont="1" applyFill="1" applyBorder="1" applyAlignment="1">
      <alignment horizontal="center" vertical="center"/>
    </xf>
    <xf numFmtId="0" fontId="38" fillId="0" borderId="4" xfId="2" applyFont="1" applyFill="1" applyBorder="1" applyAlignment="1">
      <alignment horizontal="left" vertical="center" wrapText="1"/>
    </xf>
    <xf numFmtId="0" fontId="38" fillId="0" borderId="4" xfId="2" quotePrefix="1" applyFont="1" applyFill="1" applyBorder="1" applyAlignment="1">
      <alignment horizontal="left" vertical="center" wrapText="1"/>
    </xf>
    <xf numFmtId="167" fontId="38" fillId="0" borderId="4" xfId="0" applyNumberFormat="1" applyFont="1" applyFill="1" applyBorder="1" applyAlignment="1">
      <alignment horizontal="center" vertical="center" wrapText="1"/>
    </xf>
    <xf numFmtId="167" fontId="38" fillId="0" borderId="4" xfId="2" applyNumberFormat="1" applyFont="1" applyFill="1" applyBorder="1" applyAlignment="1">
      <alignment horizontal="center" vertical="center" wrapText="1"/>
    </xf>
    <xf numFmtId="0" fontId="39" fillId="0" borderId="4" xfId="2" applyFont="1" applyFill="1" applyBorder="1" applyAlignment="1">
      <alignment horizontal="center" vertical="center" wrapText="1"/>
    </xf>
    <xf numFmtId="0" fontId="40" fillId="0" borderId="4" xfId="0" applyFont="1" applyFill="1" applyBorder="1" applyAlignment="1">
      <alignment horizontal="center" vertical="center" wrapText="1"/>
    </xf>
    <xf numFmtId="0" fontId="40" fillId="0" borderId="4" xfId="0" applyFont="1" applyFill="1" applyBorder="1" applyAlignment="1">
      <alignment horizontal="left" vertical="center" wrapText="1"/>
    </xf>
    <xf numFmtId="167" fontId="40" fillId="0" borderId="4" xfId="0" quotePrefix="1" applyNumberFormat="1" applyFont="1" applyFill="1" applyBorder="1" applyAlignment="1">
      <alignment horizontal="center" vertical="center"/>
    </xf>
    <xf numFmtId="0" fontId="40" fillId="0" borderId="4" xfId="0" quotePrefix="1" applyFont="1" applyFill="1" applyBorder="1" applyAlignment="1">
      <alignment horizontal="left" vertical="center" wrapText="1"/>
    </xf>
    <xf numFmtId="167" fontId="40" fillId="0" borderId="4" xfId="0" quotePrefix="1" applyNumberFormat="1" applyFont="1" applyFill="1" applyBorder="1" applyAlignment="1">
      <alignment horizontal="center" vertical="center" wrapText="1"/>
    </xf>
    <xf numFmtId="0" fontId="40" fillId="0" borderId="4" xfId="0" applyFont="1" applyFill="1" applyBorder="1" applyAlignment="1">
      <alignment horizontal="left" vertical="center"/>
    </xf>
    <xf numFmtId="167" fontId="40" fillId="0" borderId="4" xfId="2" quotePrefix="1" applyNumberFormat="1" applyFont="1" applyFill="1" applyBorder="1" applyAlignment="1">
      <alignment horizontal="center" vertical="center" wrapText="1"/>
    </xf>
    <xf numFmtId="0" fontId="40" fillId="0" borderId="4" xfId="2" applyFont="1" applyFill="1" applyBorder="1" applyAlignment="1">
      <alignment vertical="center" wrapText="1"/>
    </xf>
    <xf numFmtId="0" fontId="40" fillId="0" borderId="4" xfId="2" applyFont="1" applyFill="1" applyBorder="1" applyAlignment="1">
      <alignment horizontal="left" vertical="center" wrapText="1"/>
    </xf>
    <xf numFmtId="167" fontId="40" fillId="0" borderId="4" xfId="2" quotePrefix="1" applyNumberFormat="1" applyFont="1" applyFill="1" applyBorder="1" applyAlignment="1">
      <alignment horizontal="center" vertical="center"/>
    </xf>
    <xf numFmtId="0" fontId="40" fillId="0" borderId="4" xfId="2" quotePrefix="1" applyFont="1" applyFill="1" applyBorder="1" applyAlignment="1">
      <alignment horizontal="left" vertical="center" wrapText="1"/>
    </xf>
    <xf numFmtId="167" fontId="40" fillId="0" borderId="4" xfId="2" applyNumberFormat="1" applyFont="1" applyFill="1" applyBorder="1" applyAlignment="1">
      <alignment horizontal="center" vertical="center" wrapText="1"/>
    </xf>
    <xf numFmtId="167" fontId="40" fillId="0" borderId="4" xfId="0" applyNumberFormat="1" applyFont="1" applyFill="1" applyBorder="1" applyAlignment="1">
      <alignment horizontal="center" vertical="center" wrapText="1"/>
    </xf>
    <xf numFmtId="0" fontId="41" fillId="0" borderId="4" xfId="2" applyFont="1" applyFill="1" applyBorder="1" applyAlignment="1">
      <alignment vertical="center" wrapText="1"/>
    </xf>
    <xf numFmtId="0" fontId="41" fillId="0" borderId="4" xfId="2" applyFont="1" applyFill="1" applyBorder="1" applyAlignment="1">
      <alignment horizontal="center" vertical="center" wrapText="1"/>
    </xf>
    <xf numFmtId="0" fontId="42" fillId="0" borderId="4" xfId="0" applyFont="1" applyFill="1" applyBorder="1" applyAlignment="1">
      <alignment horizontal="center" vertical="center" wrapText="1"/>
    </xf>
    <xf numFmtId="0" fontId="42" fillId="0" borderId="4" xfId="0" applyFont="1" applyFill="1" applyBorder="1" applyAlignment="1">
      <alignment horizontal="left" vertical="center" wrapText="1"/>
    </xf>
    <xf numFmtId="167" fontId="42" fillId="0" borderId="4" xfId="0" quotePrefix="1" applyNumberFormat="1" applyFont="1" applyFill="1" applyBorder="1" applyAlignment="1">
      <alignment horizontal="center" vertical="center"/>
    </xf>
    <xf numFmtId="0" fontId="42" fillId="0" borderId="4" xfId="0" quotePrefix="1" applyFont="1" applyFill="1" applyBorder="1" applyAlignment="1">
      <alignment horizontal="left" vertical="center" wrapText="1"/>
    </xf>
    <xf numFmtId="167" fontId="42" fillId="0" borderId="4" xfId="0" quotePrefix="1" applyNumberFormat="1" applyFont="1" applyFill="1" applyBorder="1" applyAlignment="1">
      <alignment horizontal="center" vertical="center" wrapText="1"/>
    </xf>
    <xf numFmtId="0" fontId="42" fillId="0" borderId="4" xfId="0" applyFont="1" applyFill="1" applyBorder="1" applyAlignment="1">
      <alignment horizontal="left" vertical="center"/>
    </xf>
    <xf numFmtId="167" fontId="42" fillId="0" borderId="4" xfId="2" quotePrefix="1" applyNumberFormat="1" applyFont="1" applyFill="1" applyBorder="1" applyAlignment="1">
      <alignment horizontal="center" vertical="center" wrapText="1"/>
    </xf>
    <xf numFmtId="0" fontId="42" fillId="0" borderId="4" xfId="2" applyFont="1" applyFill="1" applyBorder="1" applyAlignment="1">
      <alignment vertical="center" wrapText="1"/>
    </xf>
    <xf numFmtId="167" fontId="42" fillId="0" borderId="4" xfId="2" quotePrefix="1" applyNumberFormat="1" applyFont="1" applyFill="1" applyBorder="1" applyAlignment="1">
      <alignment horizontal="center" vertical="center"/>
    </xf>
    <xf numFmtId="0" fontId="42" fillId="0" borderId="4" xfId="2" applyFont="1" applyFill="1" applyBorder="1" applyAlignment="1">
      <alignment horizontal="left" vertical="center" wrapText="1"/>
    </xf>
    <xf numFmtId="0" fontId="42" fillId="0" borderId="4" xfId="2" quotePrefix="1" applyFont="1" applyFill="1" applyBorder="1" applyAlignment="1">
      <alignment horizontal="left" vertical="center" wrapText="1"/>
    </xf>
    <xf numFmtId="0" fontId="43" fillId="0" borderId="4" xfId="2" applyFont="1" applyFill="1" applyBorder="1" applyAlignment="1">
      <alignment vertical="center" wrapText="1"/>
    </xf>
    <xf numFmtId="0" fontId="43" fillId="0" borderId="4" xfId="2" applyFont="1" applyFill="1" applyBorder="1" applyAlignment="1">
      <alignment horizontal="center" vertical="center" wrapText="1"/>
    </xf>
    <xf numFmtId="0" fontId="43" fillId="0" borderId="4" xfId="0" applyFont="1" applyFill="1" applyBorder="1"/>
    <xf numFmtId="167" fontId="42" fillId="0" borderId="4" xfId="0" applyNumberFormat="1" applyFont="1" applyFill="1" applyBorder="1" applyAlignment="1">
      <alignment horizontal="center" vertical="center" wrapText="1"/>
    </xf>
    <xf numFmtId="167" fontId="42" fillId="0" borderId="4" xfId="2" applyNumberFormat="1" applyFont="1" applyFill="1" applyBorder="1" applyAlignment="1">
      <alignment horizontal="center" vertical="center" wrapText="1"/>
    </xf>
    <xf numFmtId="0" fontId="44" fillId="0" borderId="4" xfId="0" applyFont="1" applyFill="1" applyBorder="1" applyAlignment="1">
      <alignment horizontal="center" vertical="center" wrapText="1"/>
    </xf>
    <xf numFmtId="0" fontId="44" fillId="0" borderId="4" xfId="0" applyFont="1" applyFill="1" applyBorder="1" applyAlignment="1">
      <alignment horizontal="left" vertical="center" wrapText="1"/>
    </xf>
    <xf numFmtId="167" fontId="44" fillId="0" borderId="4" xfId="0" quotePrefix="1" applyNumberFormat="1" applyFont="1" applyFill="1" applyBorder="1" applyAlignment="1">
      <alignment horizontal="center" vertical="center"/>
    </xf>
    <xf numFmtId="0" fontId="44" fillId="0" borderId="4" xfId="0" quotePrefix="1" applyFont="1" applyFill="1" applyBorder="1" applyAlignment="1">
      <alignment horizontal="left" vertical="center" wrapText="1"/>
    </xf>
    <xf numFmtId="167" fontId="44" fillId="0" borderId="4" xfId="0" quotePrefix="1" applyNumberFormat="1" applyFont="1" applyFill="1" applyBorder="1" applyAlignment="1">
      <alignment horizontal="center" vertical="center" wrapText="1"/>
    </xf>
    <xf numFmtId="0" fontId="44" fillId="0" borderId="4" xfId="0" applyFont="1" applyFill="1" applyBorder="1" applyAlignment="1">
      <alignment horizontal="left" vertical="center"/>
    </xf>
    <xf numFmtId="167" fontId="44" fillId="0" borderId="4" xfId="2" quotePrefix="1" applyNumberFormat="1" applyFont="1" applyFill="1" applyBorder="1" applyAlignment="1">
      <alignment horizontal="center" vertical="center" wrapText="1"/>
    </xf>
    <xf numFmtId="0" fontId="44" fillId="0" borderId="4" xfId="2" applyFont="1" applyFill="1" applyBorder="1" applyAlignment="1">
      <alignment vertical="center" wrapText="1"/>
    </xf>
    <xf numFmtId="167" fontId="44" fillId="0" borderId="4" xfId="2" quotePrefix="1" applyNumberFormat="1" applyFont="1" applyFill="1" applyBorder="1" applyAlignment="1">
      <alignment horizontal="center" vertical="center"/>
    </xf>
    <xf numFmtId="0" fontId="44" fillId="0" borderId="4" xfId="2" quotePrefix="1" applyFont="1" applyFill="1" applyBorder="1" applyAlignment="1">
      <alignment horizontal="left" vertical="center" wrapText="1"/>
    </xf>
    <xf numFmtId="0" fontId="45" fillId="0" borderId="4" xfId="2" applyFont="1" applyFill="1" applyBorder="1" applyAlignment="1">
      <alignment vertical="center" wrapText="1"/>
    </xf>
    <xf numFmtId="0" fontId="45" fillId="0" borderId="4" xfId="2" applyFont="1" applyFill="1" applyBorder="1" applyAlignment="1">
      <alignment horizontal="center" vertical="center" wrapText="1"/>
    </xf>
    <xf numFmtId="0" fontId="44" fillId="0" borderId="4" xfId="2" applyFont="1" applyFill="1" applyBorder="1" applyAlignment="1">
      <alignment horizontal="left" vertical="center" wrapText="1"/>
    </xf>
    <xf numFmtId="167" fontId="44" fillId="0" borderId="4" xfId="0" applyNumberFormat="1" applyFont="1" applyFill="1" applyBorder="1" applyAlignment="1">
      <alignment horizontal="center" vertical="center" wrapText="1"/>
    </xf>
    <xf numFmtId="167" fontId="44" fillId="0" borderId="4" xfId="2" applyNumberFormat="1" applyFont="1" applyFill="1" applyBorder="1" applyAlignment="1">
      <alignment horizontal="center" vertical="center" wrapText="1"/>
    </xf>
    <xf numFmtId="0" fontId="46" fillId="0" borderId="4" xfId="0" applyFont="1" applyFill="1" applyBorder="1" applyAlignment="1">
      <alignment horizontal="center" vertical="center" wrapText="1"/>
    </xf>
    <xf numFmtId="0" fontId="46" fillId="0" borderId="4" xfId="0" applyFont="1" applyFill="1" applyBorder="1" applyAlignment="1">
      <alignment horizontal="left" vertical="center" wrapText="1"/>
    </xf>
    <xf numFmtId="167" fontId="46" fillId="0" borderId="4" xfId="0" quotePrefix="1" applyNumberFormat="1" applyFont="1" applyFill="1" applyBorder="1" applyAlignment="1">
      <alignment horizontal="center" vertical="center"/>
    </xf>
    <xf numFmtId="0" fontId="46" fillId="0" borderId="4" xfId="0" quotePrefix="1" applyFont="1" applyFill="1" applyBorder="1" applyAlignment="1">
      <alignment horizontal="left" vertical="center" wrapText="1"/>
    </xf>
    <xf numFmtId="167" fontId="46" fillId="0" borderId="4" xfId="0" quotePrefix="1" applyNumberFormat="1" applyFont="1" applyFill="1" applyBorder="1" applyAlignment="1">
      <alignment horizontal="center" vertical="center" wrapText="1"/>
    </xf>
    <xf numFmtId="0" fontId="46" fillId="0" borderId="4" xfId="0" applyFont="1" applyFill="1" applyBorder="1" applyAlignment="1">
      <alignment horizontal="left" vertical="center"/>
    </xf>
    <xf numFmtId="167" fontId="46" fillId="0" borderId="4" xfId="2" quotePrefix="1" applyNumberFormat="1" applyFont="1" applyFill="1" applyBorder="1" applyAlignment="1">
      <alignment horizontal="center" vertical="center" wrapText="1"/>
    </xf>
    <xf numFmtId="0" fontId="46" fillId="0" borderId="4" xfId="2" applyFont="1" applyFill="1" applyBorder="1" applyAlignment="1">
      <alignment vertical="center" wrapText="1"/>
    </xf>
    <xf numFmtId="167" fontId="46" fillId="0" borderId="4" xfId="2" quotePrefix="1" applyNumberFormat="1" applyFont="1" applyFill="1" applyBorder="1" applyAlignment="1">
      <alignment horizontal="center" vertical="center"/>
    </xf>
    <xf numFmtId="0" fontId="46" fillId="0" borderId="4" xfId="2" quotePrefix="1" applyFont="1" applyFill="1" applyBorder="1" applyAlignment="1">
      <alignment horizontal="left" vertical="center" wrapText="1"/>
    </xf>
    <xf numFmtId="0" fontId="47" fillId="0" borderId="4" xfId="2" applyFont="1" applyFill="1" applyBorder="1" applyAlignment="1">
      <alignment vertical="center" wrapText="1"/>
    </xf>
    <xf numFmtId="0" fontId="47" fillId="0" borderId="4" xfId="2" applyFont="1" applyFill="1" applyBorder="1" applyAlignment="1">
      <alignment horizontal="center" vertical="center" wrapText="1"/>
    </xf>
    <xf numFmtId="0" fontId="46" fillId="0" borderId="4" xfId="2" applyFont="1" applyFill="1" applyBorder="1" applyAlignment="1">
      <alignment horizontal="left" vertical="center" wrapText="1"/>
    </xf>
    <xf numFmtId="167" fontId="46" fillId="0" borderId="4" xfId="0" applyNumberFormat="1" applyFont="1" applyFill="1" applyBorder="1" applyAlignment="1">
      <alignment horizontal="center" vertical="center" wrapText="1"/>
    </xf>
    <xf numFmtId="167" fontId="46" fillId="0" borderId="4" xfId="2" applyNumberFormat="1" applyFont="1" applyFill="1" applyBorder="1" applyAlignment="1">
      <alignment horizontal="center" vertical="center" wrapText="1"/>
    </xf>
    <xf numFmtId="0" fontId="48" fillId="0" borderId="4" xfId="0" applyFont="1" applyFill="1" applyBorder="1" applyAlignment="1">
      <alignment horizontal="center" vertical="center" wrapText="1"/>
    </xf>
    <xf numFmtId="0" fontId="48" fillId="0" borderId="4" xfId="0" applyFont="1" applyFill="1" applyBorder="1" applyAlignment="1">
      <alignment horizontal="left" vertical="center" wrapText="1"/>
    </xf>
    <xf numFmtId="167" fontId="48" fillId="0" borderId="4" xfId="0" quotePrefix="1" applyNumberFormat="1" applyFont="1" applyFill="1" applyBorder="1" applyAlignment="1">
      <alignment horizontal="center" vertical="center"/>
    </xf>
    <xf numFmtId="0" fontId="48" fillId="0" borderId="4" xfId="0" quotePrefix="1" applyFont="1" applyFill="1" applyBorder="1" applyAlignment="1">
      <alignment horizontal="left" vertical="center" wrapText="1"/>
    </xf>
    <xf numFmtId="167" fontId="48" fillId="0" borderId="4" xfId="0" quotePrefix="1" applyNumberFormat="1" applyFont="1" applyFill="1" applyBorder="1" applyAlignment="1">
      <alignment horizontal="center" vertical="center" wrapText="1"/>
    </xf>
    <xf numFmtId="0" fontId="48" fillId="0" borderId="4" xfId="0" applyFont="1" applyFill="1" applyBorder="1" applyAlignment="1">
      <alignment horizontal="left" vertical="center"/>
    </xf>
    <xf numFmtId="167" fontId="48" fillId="0" borderId="4" xfId="2" quotePrefix="1" applyNumberFormat="1" applyFont="1" applyFill="1" applyBorder="1" applyAlignment="1">
      <alignment horizontal="center" vertical="center" wrapText="1"/>
    </xf>
    <xf numFmtId="0" fontId="48" fillId="0" borderId="4" xfId="2" applyFont="1" applyFill="1" applyBorder="1" applyAlignment="1">
      <alignment vertical="center" wrapText="1"/>
    </xf>
    <xf numFmtId="167" fontId="48" fillId="0" borderId="4" xfId="2" quotePrefix="1" applyNumberFormat="1" applyFont="1" applyFill="1" applyBorder="1" applyAlignment="1">
      <alignment horizontal="center" vertical="center"/>
    </xf>
    <xf numFmtId="0" fontId="48" fillId="0" borderId="4" xfId="2" quotePrefix="1" applyFont="1" applyFill="1" applyBorder="1" applyAlignment="1">
      <alignment horizontal="left" vertical="center" wrapText="1"/>
    </xf>
    <xf numFmtId="0" fontId="49" fillId="0" borderId="4" xfId="2" applyFont="1" applyFill="1" applyBorder="1" applyAlignment="1">
      <alignment vertical="center" wrapText="1"/>
    </xf>
    <xf numFmtId="0" fontId="49" fillId="0" borderId="4" xfId="2" applyFont="1" applyFill="1" applyBorder="1" applyAlignment="1">
      <alignment horizontal="center" vertical="center" wrapText="1"/>
    </xf>
    <xf numFmtId="0" fontId="48" fillId="0" borderId="4" xfId="2" applyFont="1" applyFill="1" applyBorder="1" applyAlignment="1">
      <alignment horizontal="left" vertical="center" wrapText="1"/>
    </xf>
    <xf numFmtId="167" fontId="48" fillId="0" borderId="4" xfId="0" applyNumberFormat="1" applyFont="1" applyFill="1" applyBorder="1" applyAlignment="1">
      <alignment horizontal="center" vertical="center" wrapText="1"/>
    </xf>
    <xf numFmtId="167" fontId="48" fillId="0" borderId="4" xfId="2" applyNumberFormat="1" applyFont="1" applyFill="1" applyBorder="1" applyAlignment="1">
      <alignment horizontal="center" vertical="center" wrapText="1"/>
    </xf>
    <xf numFmtId="167" fontId="28" fillId="0" borderId="4" xfId="2" quotePrefix="1" applyNumberFormat="1" applyFont="1" applyFill="1" applyBorder="1" applyAlignment="1">
      <alignment horizontal="center" vertical="center" wrapText="1"/>
    </xf>
    <xf numFmtId="0" fontId="28" fillId="0" borderId="4" xfId="2" applyFont="1" applyFill="1" applyBorder="1" applyAlignment="1">
      <alignment vertical="center" wrapText="1"/>
    </xf>
    <xf numFmtId="167" fontId="28" fillId="0" borderId="4" xfId="2" quotePrefix="1" applyNumberFormat="1" applyFont="1" applyFill="1" applyBorder="1" applyAlignment="1">
      <alignment horizontal="center" vertical="center"/>
    </xf>
    <xf numFmtId="0" fontId="28" fillId="0" borderId="4" xfId="2" quotePrefix="1" applyFont="1" applyFill="1" applyBorder="1" applyAlignment="1">
      <alignment horizontal="left" vertical="center" wrapText="1"/>
    </xf>
    <xf numFmtId="0" fontId="29" fillId="0" borderId="4" xfId="2" applyFont="1" applyFill="1" applyBorder="1" applyAlignment="1">
      <alignment vertical="center" wrapText="1"/>
    </xf>
    <xf numFmtId="0" fontId="29" fillId="0" borderId="4" xfId="2" applyFont="1" applyFill="1" applyBorder="1" applyAlignment="1">
      <alignment horizontal="center" vertical="center" wrapText="1"/>
    </xf>
    <xf numFmtId="167" fontId="28" fillId="0" borderId="4" xfId="2" applyNumberFormat="1" applyFont="1" applyFill="1" applyBorder="1" applyAlignment="1">
      <alignment horizontal="center" vertical="center" wrapText="1"/>
    </xf>
    <xf numFmtId="0" fontId="50" fillId="0" borderId="4" xfId="0" applyFont="1" applyFill="1" applyBorder="1" applyAlignment="1">
      <alignment horizontal="center" vertical="center" wrapText="1"/>
    </xf>
    <xf numFmtId="0" fontId="50" fillId="0" borderId="4" xfId="0" applyFont="1" applyFill="1" applyBorder="1" applyAlignment="1">
      <alignment horizontal="left" vertical="center" wrapText="1"/>
    </xf>
    <xf numFmtId="167" fontId="50" fillId="0" borderId="4" xfId="0" quotePrefix="1" applyNumberFormat="1" applyFont="1" applyFill="1" applyBorder="1" applyAlignment="1">
      <alignment horizontal="center" vertical="center"/>
    </xf>
    <xf numFmtId="0" fontId="50" fillId="0" borderId="4" xfId="0" quotePrefix="1" applyFont="1" applyFill="1" applyBorder="1" applyAlignment="1">
      <alignment horizontal="left" vertical="center" wrapText="1"/>
    </xf>
    <xf numFmtId="167" fontId="50" fillId="0" borderId="4" xfId="0" quotePrefix="1" applyNumberFormat="1" applyFont="1" applyFill="1" applyBorder="1" applyAlignment="1">
      <alignment horizontal="center" vertical="center" wrapText="1"/>
    </xf>
    <xf numFmtId="0" fontId="50" fillId="0" borderId="4" xfId="0" applyFont="1" applyFill="1" applyBorder="1" applyAlignment="1">
      <alignment horizontal="left" vertical="center"/>
    </xf>
    <xf numFmtId="167" fontId="50" fillId="0" borderId="4" xfId="2" quotePrefix="1" applyNumberFormat="1" applyFont="1" applyFill="1" applyBorder="1" applyAlignment="1">
      <alignment horizontal="center" vertical="center" wrapText="1"/>
    </xf>
    <xf numFmtId="0" fontId="50" fillId="0" borderId="4" xfId="2" applyFont="1" applyFill="1" applyBorder="1" applyAlignment="1">
      <alignment vertical="center" wrapText="1"/>
    </xf>
    <xf numFmtId="167" fontId="50" fillId="0" borderId="4" xfId="2" quotePrefix="1" applyNumberFormat="1" applyFont="1" applyFill="1" applyBorder="1" applyAlignment="1">
      <alignment horizontal="center" vertical="center"/>
    </xf>
    <xf numFmtId="0" fontId="50" fillId="0" borderId="4" xfId="2" quotePrefix="1" applyFont="1" applyFill="1" applyBorder="1" applyAlignment="1">
      <alignment horizontal="left" vertical="center" wrapText="1"/>
    </xf>
    <xf numFmtId="0" fontId="51" fillId="0" borderId="4" xfId="2" applyFont="1" applyFill="1" applyBorder="1" applyAlignment="1">
      <alignment vertical="center" wrapText="1"/>
    </xf>
    <xf numFmtId="0" fontId="51" fillId="0" borderId="4" xfId="2" applyFont="1" applyFill="1" applyBorder="1" applyAlignment="1">
      <alignment horizontal="center" vertical="center" wrapText="1"/>
    </xf>
    <xf numFmtId="0" fontId="50" fillId="0" borderId="4" xfId="2" applyFont="1" applyFill="1" applyBorder="1" applyAlignment="1">
      <alignment horizontal="left" vertical="center" wrapText="1"/>
    </xf>
    <xf numFmtId="167" fontId="50" fillId="0" borderId="4" xfId="0" applyNumberFormat="1" applyFont="1" applyFill="1" applyBorder="1" applyAlignment="1">
      <alignment horizontal="center" vertical="center" wrapText="1"/>
    </xf>
    <xf numFmtId="167" fontId="50" fillId="0" borderId="4" xfId="2" applyNumberFormat="1" applyFont="1" applyFill="1" applyBorder="1" applyAlignment="1">
      <alignment horizontal="center" vertical="center" wrapText="1"/>
    </xf>
    <xf numFmtId="0" fontId="52" fillId="0" borderId="4" xfId="0" applyFont="1" applyFill="1" applyBorder="1" applyAlignment="1">
      <alignment horizontal="center" vertical="center" wrapText="1"/>
    </xf>
    <xf numFmtId="0" fontId="52" fillId="0" borderId="4" xfId="0" applyFont="1" applyFill="1" applyBorder="1" applyAlignment="1">
      <alignment horizontal="left" vertical="center" wrapText="1"/>
    </xf>
    <xf numFmtId="167" fontId="52" fillId="0" borderId="4" xfId="0" quotePrefix="1" applyNumberFormat="1" applyFont="1" applyFill="1" applyBorder="1" applyAlignment="1">
      <alignment horizontal="center" vertical="center"/>
    </xf>
    <xf numFmtId="0" fontId="52" fillId="0" borderId="4" xfId="0" quotePrefix="1" applyFont="1" applyFill="1" applyBorder="1" applyAlignment="1">
      <alignment horizontal="left" vertical="center" wrapText="1"/>
    </xf>
    <xf numFmtId="167" fontId="52" fillId="0" borderId="4" xfId="0" quotePrefix="1" applyNumberFormat="1" applyFont="1" applyFill="1" applyBorder="1" applyAlignment="1">
      <alignment horizontal="center" vertical="center" wrapText="1"/>
    </xf>
    <xf numFmtId="0" fontId="52" fillId="0" borderId="4" xfId="0" applyFont="1" applyFill="1" applyBorder="1" applyAlignment="1">
      <alignment horizontal="left" vertical="center"/>
    </xf>
    <xf numFmtId="167" fontId="52" fillId="0" borderId="4" xfId="2" quotePrefix="1" applyNumberFormat="1" applyFont="1" applyFill="1" applyBorder="1" applyAlignment="1">
      <alignment horizontal="center" vertical="center" wrapText="1"/>
    </xf>
    <xf numFmtId="0" fontId="52" fillId="0" borderId="4" xfId="2" applyFont="1" applyFill="1" applyBorder="1" applyAlignment="1">
      <alignment vertical="center" wrapText="1"/>
    </xf>
    <xf numFmtId="167" fontId="52" fillId="0" borderId="4" xfId="2" quotePrefix="1" applyNumberFormat="1" applyFont="1" applyFill="1" applyBorder="1" applyAlignment="1">
      <alignment horizontal="center" vertical="center"/>
    </xf>
    <xf numFmtId="0" fontId="52" fillId="0" borderId="4" xfId="2" quotePrefix="1" applyFont="1" applyFill="1" applyBorder="1" applyAlignment="1">
      <alignment horizontal="left" vertical="center" wrapText="1"/>
    </xf>
    <xf numFmtId="0" fontId="53" fillId="0" borderId="4" xfId="2" applyFont="1" applyFill="1" applyBorder="1" applyAlignment="1">
      <alignment vertical="center" wrapText="1"/>
    </xf>
    <xf numFmtId="0" fontId="53" fillId="0" borderId="4" xfId="2" applyFont="1" applyFill="1" applyBorder="1" applyAlignment="1">
      <alignment horizontal="center" vertical="center" wrapText="1"/>
    </xf>
    <xf numFmtId="0" fontId="52" fillId="0" borderId="4" xfId="2" applyFont="1" applyFill="1" applyBorder="1" applyAlignment="1">
      <alignment horizontal="left" vertical="center" wrapText="1"/>
    </xf>
    <xf numFmtId="167" fontId="52" fillId="0" borderId="4" xfId="0" applyNumberFormat="1" applyFont="1" applyFill="1" applyBorder="1" applyAlignment="1">
      <alignment horizontal="center" vertical="center" wrapText="1"/>
    </xf>
    <xf numFmtId="167" fontId="52" fillId="0" borderId="4" xfId="2" applyNumberFormat="1" applyFont="1" applyFill="1" applyBorder="1" applyAlignment="1">
      <alignment horizontal="center" vertical="center" wrapText="1"/>
    </xf>
    <xf numFmtId="0" fontId="54" fillId="0" borderId="4" xfId="0" applyFont="1" applyFill="1" applyBorder="1" applyAlignment="1">
      <alignment horizontal="center" vertical="center" wrapText="1"/>
    </xf>
    <xf numFmtId="0" fontId="54" fillId="0" borderId="4" xfId="0" applyFont="1" applyFill="1" applyBorder="1" applyAlignment="1">
      <alignment horizontal="left" vertical="center" wrapText="1"/>
    </xf>
    <xf numFmtId="167" fontId="54" fillId="0" borderId="4" xfId="0" quotePrefix="1" applyNumberFormat="1" applyFont="1" applyFill="1" applyBorder="1" applyAlignment="1">
      <alignment horizontal="center" vertical="center"/>
    </xf>
    <xf numFmtId="0" fontId="54" fillId="0" borderId="4" xfId="0" quotePrefix="1" applyFont="1" applyFill="1" applyBorder="1" applyAlignment="1">
      <alignment horizontal="left" vertical="center" wrapText="1"/>
    </xf>
    <xf numFmtId="167" fontId="54" fillId="0" borderId="4" xfId="0" quotePrefix="1" applyNumberFormat="1" applyFont="1" applyFill="1" applyBorder="1" applyAlignment="1">
      <alignment horizontal="center" vertical="center" wrapText="1"/>
    </xf>
    <xf numFmtId="0" fontId="54" fillId="0" borderId="4" xfId="0" applyFont="1" applyFill="1" applyBorder="1" applyAlignment="1">
      <alignment horizontal="left" vertical="center"/>
    </xf>
    <xf numFmtId="167" fontId="54" fillId="0" borderId="4" xfId="2" quotePrefix="1" applyNumberFormat="1" applyFont="1" applyFill="1" applyBorder="1" applyAlignment="1">
      <alignment horizontal="center" vertical="center" wrapText="1"/>
    </xf>
    <xf numFmtId="0" fontId="54" fillId="0" borderId="4" xfId="2" applyFont="1" applyFill="1" applyBorder="1" applyAlignment="1">
      <alignment vertical="center" wrapText="1"/>
    </xf>
    <xf numFmtId="167" fontId="54" fillId="0" borderId="4" xfId="2" quotePrefix="1" applyNumberFormat="1" applyFont="1" applyFill="1" applyBorder="1" applyAlignment="1">
      <alignment horizontal="center" vertical="center"/>
    </xf>
    <xf numFmtId="0" fontId="54" fillId="0" borderId="4" xfId="2" quotePrefix="1" applyFont="1" applyFill="1" applyBorder="1" applyAlignment="1">
      <alignment horizontal="left" vertical="center" wrapText="1"/>
    </xf>
    <xf numFmtId="0" fontId="55" fillId="0" borderId="4" xfId="2" applyFont="1" applyFill="1" applyBorder="1" applyAlignment="1">
      <alignment vertical="center" wrapText="1"/>
    </xf>
    <xf numFmtId="0" fontId="55" fillId="0" borderId="4" xfId="2" applyFont="1" applyFill="1" applyBorder="1" applyAlignment="1">
      <alignment horizontal="center" vertical="center" wrapText="1"/>
    </xf>
    <xf numFmtId="0" fontId="54" fillId="0" borderId="4" xfId="2" applyFont="1" applyFill="1" applyBorder="1" applyAlignment="1">
      <alignment horizontal="left" vertical="center" wrapText="1"/>
    </xf>
    <xf numFmtId="167" fontId="54" fillId="0" borderId="4" xfId="0" applyNumberFormat="1" applyFont="1" applyFill="1" applyBorder="1" applyAlignment="1">
      <alignment horizontal="center" vertical="center" wrapText="1"/>
    </xf>
    <xf numFmtId="167" fontId="54" fillId="0" borderId="4" xfId="2" applyNumberFormat="1" applyFont="1" applyFill="1" applyBorder="1" applyAlignment="1">
      <alignment horizontal="center" vertical="center" wrapText="1"/>
    </xf>
    <xf numFmtId="0" fontId="56" fillId="0" borderId="4" xfId="0" applyFont="1" applyFill="1" applyBorder="1" applyAlignment="1">
      <alignment horizontal="center" vertical="center" wrapText="1"/>
    </xf>
    <xf numFmtId="0" fontId="56" fillId="0" borderId="4" xfId="0" applyFont="1" applyFill="1" applyBorder="1" applyAlignment="1">
      <alignment horizontal="left" vertical="center" wrapText="1"/>
    </xf>
    <xf numFmtId="167" fontId="56" fillId="0" borderId="4" xfId="0" quotePrefix="1" applyNumberFormat="1" applyFont="1" applyFill="1" applyBorder="1" applyAlignment="1">
      <alignment horizontal="center" vertical="center"/>
    </xf>
    <xf numFmtId="0" fontId="56" fillId="0" borderId="4" xfId="0" quotePrefix="1" applyFont="1" applyFill="1" applyBorder="1" applyAlignment="1">
      <alignment horizontal="left" vertical="center" wrapText="1"/>
    </xf>
    <xf numFmtId="167" fontId="56" fillId="0" borderId="4" xfId="0" quotePrefix="1" applyNumberFormat="1" applyFont="1" applyFill="1" applyBorder="1" applyAlignment="1">
      <alignment horizontal="center" vertical="center" wrapText="1"/>
    </xf>
    <xf numFmtId="0" fontId="56" fillId="0" borderId="4" xfId="0" applyFont="1" applyFill="1" applyBorder="1" applyAlignment="1">
      <alignment horizontal="left" vertical="center"/>
    </xf>
    <xf numFmtId="167" fontId="56" fillId="0" borderId="4" xfId="2" quotePrefix="1" applyNumberFormat="1" applyFont="1" applyFill="1" applyBorder="1" applyAlignment="1">
      <alignment horizontal="center" vertical="center" wrapText="1"/>
    </xf>
    <xf numFmtId="0" fontId="56" fillId="0" borderId="4" xfId="2" applyFont="1" applyFill="1" applyBorder="1" applyAlignment="1">
      <alignment vertical="center" wrapText="1"/>
    </xf>
    <xf numFmtId="0" fontId="57" fillId="0" borderId="4" xfId="0" applyFont="1" applyFill="1" applyBorder="1" applyAlignment="1">
      <alignment horizontal="center" vertical="center" wrapText="1"/>
    </xf>
    <xf numFmtId="167" fontId="56" fillId="0" borderId="4" xfId="0" applyNumberFormat="1" applyFont="1" applyFill="1" applyBorder="1" applyAlignment="1">
      <alignment horizontal="center" vertical="center" wrapText="1"/>
    </xf>
    <xf numFmtId="167" fontId="56" fillId="0" borderId="4" xfId="2" quotePrefix="1" applyNumberFormat="1" applyFont="1" applyFill="1" applyBorder="1" applyAlignment="1">
      <alignment horizontal="center" vertical="center"/>
    </xf>
    <xf numFmtId="0" fontId="56" fillId="0" borderId="4" xfId="2" quotePrefix="1" applyFont="1" applyFill="1" applyBorder="1" applyAlignment="1">
      <alignment horizontal="left" vertical="center" wrapText="1"/>
    </xf>
    <xf numFmtId="0" fontId="57" fillId="0" borderId="4" xfId="2" applyFont="1" applyFill="1" applyBorder="1" applyAlignment="1">
      <alignment vertical="center" wrapText="1"/>
    </xf>
    <xf numFmtId="0" fontId="57" fillId="0" borderId="4" xfId="2" applyFont="1" applyFill="1" applyBorder="1" applyAlignment="1">
      <alignment horizontal="center" vertical="center" wrapText="1"/>
    </xf>
    <xf numFmtId="0" fontId="56" fillId="0" borderId="4" xfId="2" applyFont="1" applyFill="1" applyBorder="1" applyAlignment="1">
      <alignment horizontal="left" vertical="center" wrapText="1"/>
    </xf>
    <xf numFmtId="167" fontId="56" fillId="0" borderId="4" xfId="2" applyNumberFormat="1" applyFont="1" applyFill="1" applyBorder="1" applyAlignment="1">
      <alignment horizontal="center" vertical="center" wrapText="1"/>
    </xf>
    <xf numFmtId="0" fontId="56" fillId="0" borderId="4" xfId="0" applyFont="1" applyFill="1" applyBorder="1" applyAlignment="1">
      <alignment vertical="center" wrapText="1"/>
    </xf>
    <xf numFmtId="0" fontId="56" fillId="0" borderId="4" xfId="0" applyFont="1" applyFill="1" applyBorder="1" applyAlignment="1">
      <alignment wrapText="1"/>
    </xf>
    <xf numFmtId="0" fontId="58" fillId="0" borderId="4" xfId="0" applyFont="1" applyFill="1" applyBorder="1" applyAlignment="1">
      <alignment horizontal="left" vertical="center" wrapText="1"/>
    </xf>
    <xf numFmtId="0" fontId="57" fillId="0" borderId="4" xfId="0" applyFont="1" applyFill="1" applyBorder="1" applyAlignment="1">
      <alignment horizontal="center" vertical="center"/>
    </xf>
    <xf numFmtId="0" fontId="59" fillId="0" borderId="4" xfId="0" applyFont="1" applyFill="1" applyBorder="1" applyAlignment="1">
      <alignment horizontal="center" vertical="center" wrapText="1"/>
    </xf>
    <xf numFmtId="0" fontId="59" fillId="0" borderId="4" xfId="0" applyFont="1" applyFill="1" applyBorder="1" applyAlignment="1">
      <alignment horizontal="left" vertical="center" wrapText="1"/>
    </xf>
    <xf numFmtId="167" fontId="59" fillId="0" borderId="4" xfId="0" quotePrefix="1" applyNumberFormat="1" applyFont="1" applyFill="1" applyBorder="1" applyAlignment="1">
      <alignment horizontal="center" vertical="center"/>
    </xf>
    <xf numFmtId="0" fontId="59" fillId="0" borderId="4" xfId="0" quotePrefix="1" applyFont="1" applyFill="1" applyBorder="1" applyAlignment="1">
      <alignment horizontal="left" vertical="center" wrapText="1"/>
    </xf>
    <xf numFmtId="167" fontId="59" fillId="0" borderId="4" xfId="0" quotePrefix="1" applyNumberFormat="1" applyFont="1" applyFill="1" applyBorder="1" applyAlignment="1">
      <alignment horizontal="center" vertical="center" wrapText="1"/>
    </xf>
    <xf numFmtId="0" fontId="59" fillId="0" borderId="4" xfId="0" applyFont="1" applyFill="1" applyBorder="1" applyAlignment="1">
      <alignment horizontal="left" vertical="center"/>
    </xf>
    <xf numFmtId="167" fontId="59" fillId="0" borderId="4" xfId="2" quotePrefix="1" applyNumberFormat="1" applyFont="1" applyFill="1" applyBorder="1" applyAlignment="1">
      <alignment horizontal="center" vertical="center" wrapText="1"/>
    </xf>
    <xf numFmtId="0" fontId="59" fillId="0" borderId="4" xfId="2" applyFont="1" applyFill="1" applyBorder="1" applyAlignment="1">
      <alignment vertical="center" wrapText="1"/>
    </xf>
    <xf numFmtId="167" fontId="59" fillId="0" borderId="4" xfId="2" quotePrefix="1" applyNumberFormat="1" applyFont="1" applyFill="1" applyBorder="1" applyAlignment="1">
      <alignment horizontal="center" vertical="center"/>
    </xf>
    <xf numFmtId="0" fontId="59" fillId="0" borderId="4" xfId="2" quotePrefix="1" applyFont="1" applyFill="1" applyBorder="1" applyAlignment="1">
      <alignment horizontal="left" vertical="center" wrapText="1"/>
    </xf>
    <xf numFmtId="0" fontId="60" fillId="0" borderId="4" xfId="2" applyFont="1" applyFill="1" applyBorder="1" applyAlignment="1">
      <alignment vertical="center" wrapText="1"/>
    </xf>
    <xf numFmtId="0" fontId="60" fillId="0" borderId="4" xfId="2" applyFont="1" applyFill="1" applyBorder="1" applyAlignment="1">
      <alignment horizontal="center" vertical="center" wrapText="1"/>
    </xf>
    <xf numFmtId="0" fontId="59" fillId="0" borderId="4" xfId="2" applyFont="1" applyFill="1" applyBorder="1" applyAlignment="1">
      <alignment horizontal="left" vertical="center" wrapText="1"/>
    </xf>
    <xf numFmtId="167" fontId="59" fillId="0" borderId="4" xfId="0" applyNumberFormat="1" applyFont="1" applyFill="1" applyBorder="1" applyAlignment="1">
      <alignment horizontal="center" vertical="center" wrapText="1"/>
    </xf>
    <xf numFmtId="167" fontId="59" fillId="0" borderId="4" xfId="2" applyNumberFormat="1" applyFont="1" applyFill="1" applyBorder="1" applyAlignment="1">
      <alignment horizontal="center" vertical="center" wrapText="1"/>
    </xf>
    <xf numFmtId="0" fontId="60" fillId="0" borderId="4" xfId="0" applyFont="1" applyFill="1" applyBorder="1" applyAlignment="1">
      <alignment horizontal="center" vertical="center" wrapText="1"/>
    </xf>
    <xf numFmtId="0" fontId="61" fillId="0" borderId="4" xfId="0" applyFont="1" applyFill="1" applyBorder="1" applyAlignment="1">
      <alignment horizontal="left" vertical="center" wrapText="1"/>
    </xf>
    <xf numFmtId="0" fontId="62" fillId="0" borderId="4" xfId="0" applyFont="1" applyFill="1" applyBorder="1" applyAlignment="1">
      <alignment horizontal="center" vertical="center" wrapText="1"/>
    </xf>
    <xf numFmtId="0" fontId="62" fillId="0" borderId="4" xfId="0" applyFont="1" applyFill="1" applyBorder="1" applyAlignment="1">
      <alignment vertical="center" wrapText="1"/>
    </xf>
    <xf numFmtId="167" fontId="62" fillId="0" borderId="4" xfId="0" quotePrefix="1" applyNumberFormat="1" applyFont="1" applyFill="1" applyBorder="1" applyAlignment="1">
      <alignment horizontal="center" vertical="center"/>
    </xf>
    <xf numFmtId="0" fontId="62" fillId="0" borderId="4" xfId="0" quotePrefix="1" applyFont="1" applyFill="1" applyBorder="1" applyAlignment="1">
      <alignment horizontal="left" vertical="center" wrapText="1"/>
    </xf>
    <xf numFmtId="167" fontId="62" fillId="0" borderId="4" xfId="0" quotePrefix="1" applyNumberFormat="1" applyFont="1" applyFill="1" applyBorder="1" applyAlignment="1">
      <alignment horizontal="center" vertical="center" wrapText="1"/>
    </xf>
    <xf numFmtId="0" fontId="62" fillId="0" borderId="4" xfId="0" applyFont="1" applyFill="1" applyBorder="1" applyAlignment="1">
      <alignment horizontal="left" vertical="center"/>
    </xf>
    <xf numFmtId="0" fontId="62" fillId="0" borderId="4" xfId="0" applyFont="1" applyFill="1" applyBorder="1" applyAlignment="1">
      <alignment horizontal="left" vertical="center" wrapText="1"/>
    </xf>
    <xf numFmtId="167" fontId="62" fillId="0" borderId="4" xfId="2" quotePrefix="1" applyNumberFormat="1" applyFont="1" applyFill="1" applyBorder="1" applyAlignment="1">
      <alignment horizontal="center" vertical="center" wrapText="1"/>
    </xf>
    <xf numFmtId="0" fontId="62" fillId="0" borderId="4" xfId="2" applyFont="1" applyFill="1" applyBorder="1" applyAlignment="1">
      <alignment vertical="center" wrapText="1"/>
    </xf>
    <xf numFmtId="167" fontId="62" fillId="0" borderId="4" xfId="2" quotePrefix="1" applyNumberFormat="1" applyFont="1" applyFill="1" applyBorder="1" applyAlignment="1">
      <alignment horizontal="center" vertical="center"/>
    </xf>
    <xf numFmtId="0" fontId="62" fillId="0" borderId="4" xfId="2" quotePrefix="1" applyFont="1" applyFill="1" applyBorder="1" applyAlignment="1">
      <alignment horizontal="left" vertical="center" wrapText="1"/>
    </xf>
    <xf numFmtId="0" fontId="63" fillId="0" borderId="4" xfId="2" applyFont="1" applyFill="1" applyBorder="1" applyAlignment="1">
      <alignment vertical="center" wrapText="1"/>
    </xf>
    <xf numFmtId="0" fontId="63" fillId="0" borderId="4" xfId="2" applyFont="1" applyFill="1" applyBorder="1" applyAlignment="1">
      <alignment horizontal="center" vertical="center" wrapText="1"/>
    </xf>
    <xf numFmtId="0" fontId="62" fillId="0" borderId="4" xfId="2" applyFont="1" applyFill="1" applyBorder="1" applyAlignment="1">
      <alignment horizontal="left" vertical="center" wrapText="1"/>
    </xf>
    <xf numFmtId="167" fontId="62" fillId="0" borderId="4" xfId="0" applyNumberFormat="1" applyFont="1" applyFill="1" applyBorder="1" applyAlignment="1">
      <alignment horizontal="center" vertical="center" wrapText="1"/>
    </xf>
    <xf numFmtId="167" fontId="62" fillId="0" borderId="4" xfId="2" applyNumberFormat="1" applyFont="1" applyFill="1" applyBorder="1" applyAlignment="1">
      <alignment horizontal="center" vertical="center" wrapText="1"/>
    </xf>
    <xf numFmtId="0" fontId="24" fillId="0" borderId="0" xfId="0" applyFont="1"/>
    <xf numFmtId="167" fontId="23" fillId="0" borderId="6" xfId="0" quotePrefix="1" applyNumberFormat="1" applyFont="1" applyFill="1" applyBorder="1" applyAlignment="1">
      <alignment horizontal="center" vertical="center"/>
    </xf>
    <xf numFmtId="0" fontId="24" fillId="0" borderId="0" xfId="0" applyFont="1" applyFill="1"/>
    <xf numFmtId="0" fontId="24" fillId="23" borderId="0" xfId="0" applyFont="1" applyFill="1"/>
    <xf numFmtId="0" fontId="25" fillId="0" borderId="4" xfId="0" applyFont="1" applyFill="1" applyBorder="1" applyAlignment="1">
      <alignment horizontal="left" vertical="center" wrapText="1"/>
    </xf>
    <xf numFmtId="0" fontId="24" fillId="36" borderId="0" xfId="0" applyFont="1" applyFill="1"/>
    <xf numFmtId="0" fontId="23" fillId="0" borderId="6" xfId="0" applyFont="1" applyFill="1" applyBorder="1" applyAlignment="1">
      <alignment vertical="center" wrapText="1"/>
    </xf>
    <xf numFmtId="167" fontId="23" fillId="0" borderId="4" xfId="0" applyNumberFormat="1" applyFont="1" applyFill="1" applyBorder="1" applyAlignment="1">
      <alignment vertical="center" wrapText="1"/>
    </xf>
    <xf numFmtId="0" fontId="23" fillId="0" borderId="4" xfId="0" quotePrefix="1" applyFont="1" applyFill="1" applyBorder="1" applyAlignment="1">
      <alignment vertical="center" wrapText="1"/>
    </xf>
    <xf numFmtId="167" fontId="23" fillId="0" borderId="4" xfId="0" quotePrefix="1" applyNumberFormat="1" applyFont="1" applyFill="1" applyBorder="1" applyAlignment="1">
      <alignment vertical="center" wrapText="1"/>
    </xf>
    <xf numFmtId="167" fontId="24" fillId="0" borderId="4" xfId="0" applyNumberFormat="1" applyFont="1" applyFill="1" applyBorder="1" applyAlignment="1">
      <alignment vertical="center" wrapText="1"/>
    </xf>
    <xf numFmtId="167" fontId="23" fillId="0" borderId="4" xfId="2" applyNumberFormat="1" applyFont="1" applyFill="1" applyBorder="1" applyAlignment="1">
      <alignment vertical="center" wrapText="1"/>
    </xf>
    <xf numFmtId="0" fontId="23" fillId="0" borderId="4" xfId="2" quotePrefix="1" applyFont="1" applyFill="1" applyBorder="1" applyAlignment="1">
      <alignment vertical="center" wrapText="1"/>
    </xf>
    <xf numFmtId="167" fontId="23" fillId="0" borderId="4" xfId="2" quotePrefix="1" applyNumberFormat="1" applyFont="1" applyFill="1" applyBorder="1" applyAlignment="1">
      <alignment vertical="center" wrapText="1"/>
    </xf>
    <xf numFmtId="167" fontId="24" fillId="0" borderId="4" xfId="2" applyNumberFormat="1" applyFont="1" applyFill="1" applyBorder="1" applyAlignment="1">
      <alignment vertical="center" wrapText="1"/>
    </xf>
    <xf numFmtId="0" fontId="23" fillId="0" borderId="4" xfId="0" applyFont="1" applyFill="1" applyBorder="1" applyAlignment="1">
      <alignment vertical="center"/>
    </xf>
    <xf numFmtId="167" fontId="23" fillId="0" borderId="4" xfId="0" applyNumberFormat="1" applyFont="1" applyFill="1" applyBorder="1" applyAlignment="1">
      <alignment vertical="center"/>
    </xf>
    <xf numFmtId="0" fontId="23" fillId="37" borderId="11" xfId="0" applyFont="1" applyFill="1" applyBorder="1" applyAlignment="1">
      <alignment horizontal="center" vertical="center" wrapText="1"/>
    </xf>
    <xf numFmtId="0" fontId="0" fillId="0" borderId="7" xfId="0" applyFill="1" applyBorder="1"/>
    <xf numFmtId="0" fontId="0" fillId="0" borderId="7" xfId="0" applyFont="1" applyFill="1" applyBorder="1" applyAlignment="1">
      <alignment horizontal="center" vertical="center" wrapText="1"/>
    </xf>
    <xf numFmtId="49" fontId="28" fillId="0" borderId="4" xfId="0" applyNumberFormat="1" applyFont="1" applyFill="1" applyBorder="1" applyAlignment="1">
      <alignment horizontal="left" vertical="center" wrapText="1"/>
    </xf>
    <xf numFmtId="49" fontId="26" fillId="0" borderId="6" xfId="0" applyNumberFormat="1" applyFont="1" applyFill="1" applyBorder="1" applyAlignment="1">
      <alignment horizontal="center" vertical="center" wrapText="1"/>
    </xf>
    <xf numFmtId="49" fontId="28" fillId="0" borderId="4" xfId="0" applyNumberFormat="1" applyFont="1" applyFill="1" applyBorder="1" applyAlignment="1">
      <alignment horizontal="center" vertical="center" wrapText="1"/>
    </xf>
    <xf numFmtId="49" fontId="30" fillId="0" borderId="4" xfId="0" applyNumberFormat="1" applyFont="1" applyFill="1" applyBorder="1" applyAlignment="1">
      <alignment horizontal="center" vertical="center" wrapText="1"/>
    </xf>
    <xf numFmtId="49" fontId="32" fillId="0" borderId="4" xfId="0" applyNumberFormat="1" applyFont="1" applyFill="1" applyBorder="1" applyAlignment="1">
      <alignment horizontal="center" vertical="center" wrapText="1"/>
    </xf>
    <xf numFmtId="49" fontId="34" fillId="0" borderId="4" xfId="0" applyNumberFormat="1" applyFont="1" applyFill="1" applyBorder="1" applyAlignment="1">
      <alignment horizontal="center" vertical="center" wrapText="1"/>
    </xf>
    <xf numFmtId="0" fontId="0" fillId="0" borderId="0" xfId="0" applyFill="1" applyBorder="1"/>
    <xf numFmtId="0" fontId="14" fillId="19" borderId="0" xfId="0" applyFont="1" applyFill="1" applyBorder="1" applyAlignment="1">
      <alignment horizontal="center" vertical="center" wrapText="1"/>
    </xf>
    <xf numFmtId="0" fontId="0" fillId="0" borderId="12" xfId="0" applyFill="1" applyBorder="1" applyAlignment="1">
      <alignment wrapText="1"/>
    </xf>
    <xf numFmtId="0" fontId="0" fillId="0" borderId="0" xfId="0" applyAlignment="1">
      <alignment horizontal="left"/>
    </xf>
    <xf numFmtId="0" fontId="66" fillId="0" borderId="13" xfId="0" applyFont="1" applyBorder="1" applyAlignment="1">
      <alignment horizontal="left"/>
    </xf>
    <xf numFmtId="0" fontId="66" fillId="0" borderId="0" xfId="0" applyFont="1" applyBorder="1" applyAlignment="1">
      <alignment horizontal="left"/>
    </xf>
    <xf numFmtId="0" fontId="0" fillId="0" borderId="16" xfId="0" applyFont="1" applyBorder="1" applyAlignment="1">
      <alignment horizontal="center" vertical="center" wrapText="1"/>
    </xf>
    <xf numFmtId="0" fontId="0" fillId="0" borderId="6" xfId="0" applyBorder="1"/>
    <xf numFmtId="0" fontId="0" fillId="0" borderId="6" xfId="0" applyFont="1" applyBorder="1" applyAlignment="1">
      <alignment horizontal="center" vertical="center" wrapText="1"/>
    </xf>
    <xf numFmtId="0" fontId="0" fillId="0" borderId="15" xfId="0" applyBorder="1"/>
    <xf numFmtId="0" fontId="0" fillId="0" borderId="15" xfId="0" applyFont="1" applyBorder="1" applyAlignment="1">
      <alignment horizontal="center" vertical="center" wrapText="1"/>
    </xf>
    <xf numFmtId="0" fontId="13" fillId="0" borderId="15" xfId="0" applyFont="1" applyBorder="1" applyAlignment="1" applyProtection="1">
      <alignment horizontal="center" vertical="center" wrapText="1"/>
    </xf>
    <xf numFmtId="1" fontId="0" fillId="0" borderId="15" xfId="0" applyNumberFormat="1" applyBorder="1" applyAlignment="1">
      <alignment horizontal="center" vertical="center" wrapText="1"/>
    </xf>
    <xf numFmtId="0" fontId="14" fillId="0" borderId="15" xfId="0" applyFont="1" applyBorder="1" applyAlignment="1" applyProtection="1">
      <alignment vertical="center"/>
    </xf>
    <xf numFmtId="0" fontId="13" fillId="0" borderId="15" xfId="0" applyFont="1" applyBorder="1" applyAlignment="1">
      <alignment horizontal="center" vertical="center" wrapText="1"/>
    </xf>
    <xf numFmtId="0" fontId="20" fillId="0" borderId="15" xfId="1" applyBorder="1" applyAlignment="1">
      <alignment horizontal="left" vertical="center" wrapText="1" indent="1"/>
    </xf>
    <xf numFmtId="0" fontId="20" fillId="0" borderId="15" xfId="1" applyBorder="1" applyAlignment="1">
      <alignment horizontal="left" vertical="center" wrapText="1" indent="3"/>
    </xf>
    <xf numFmtId="0" fontId="0" fillId="0" borderId="15" xfId="0" applyBorder="1" applyAlignment="1">
      <alignment wrapText="1"/>
    </xf>
    <xf numFmtId="0" fontId="70" fillId="0" borderId="7" xfId="0" applyFont="1" applyBorder="1" applyAlignment="1">
      <alignment vertical="center" wrapText="1"/>
    </xf>
    <xf numFmtId="0" fontId="70" fillId="0" borderId="7" xfId="0" applyFont="1" applyBorder="1" applyAlignment="1">
      <alignment horizontal="left" vertical="center" wrapText="1" indent="1"/>
    </xf>
    <xf numFmtId="0" fontId="70" fillId="0" borderId="6" xfId="0" applyFont="1" applyBorder="1" applyAlignment="1">
      <alignment horizontal="left" vertical="center" wrapText="1" indent="1"/>
    </xf>
    <xf numFmtId="0" fontId="78" fillId="14" borderId="4" xfId="0" applyFont="1" applyFill="1" applyBorder="1" applyAlignment="1">
      <alignment horizontal="center" vertical="center" wrapText="1"/>
    </xf>
    <xf numFmtId="0" fontId="78" fillId="15" borderId="4" xfId="0" applyFont="1" applyFill="1" applyBorder="1" applyAlignment="1">
      <alignment horizontal="center" vertical="center" wrapText="1"/>
    </xf>
    <xf numFmtId="0" fontId="78" fillId="16" borderId="4" xfId="0" applyFont="1" applyFill="1" applyBorder="1" applyAlignment="1">
      <alignment horizontal="center" vertical="center" wrapText="1"/>
    </xf>
    <xf numFmtId="0" fontId="78" fillId="17" borderId="4" xfId="0" applyFont="1" applyFill="1" applyBorder="1" applyAlignment="1">
      <alignment horizontal="center" vertical="center" wrapText="1"/>
    </xf>
    <xf numFmtId="0" fontId="78" fillId="18" borderId="4" xfId="0" applyFont="1" applyFill="1" applyBorder="1" applyAlignment="1">
      <alignment horizontal="center" vertical="center" wrapText="1"/>
    </xf>
    <xf numFmtId="166" fontId="78" fillId="18" borderId="4" xfId="0" applyNumberFormat="1" applyFont="1" applyFill="1" applyBorder="1" applyAlignment="1">
      <alignment horizontal="center" vertical="center" wrapText="1"/>
    </xf>
    <xf numFmtId="0" fontId="78" fillId="19" borderId="4" xfId="0" applyFont="1" applyFill="1" applyBorder="1" applyAlignment="1">
      <alignment horizontal="center" vertical="center" wrapText="1"/>
    </xf>
    <xf numFmtId="0" fontId="78" fillId="20" borderId="4" xfId="0" applyFont="1" applyFill="1" applyBorder="1" applyAlignment="1">
      <alignment horizontal="center" vertical="center" wrapText="1"/>
    </xf>
    <xf numFmtId="0" fontId="78" fillId="21" borderId="6" xfId="0" applyFont="1" applyFill="1" applyBorder="1" applyAlignment="1">
      <alignment horizontal="center" vertical="center" wrapText="1"/>
    </xf>
    <xf numFmtId="0" fontId="78" fillId="22" borderId="7" xfId="0" applyFont="1" applyFill="1" applyBorder="1" applyAlignment="1">
      <alignment horizontal="center" vertical="center" wrapText="1"/>
    </xf>
    <xf numFmtId="0" fontId="9" fillId="0" borderId="15" xfId="0" applyFont="1" applyFill="1" applyBorder="1" applyAlignment="1">
      <alignment vertical="center" wrapText="1"/>
    </xf>
    <xf numFmtId="0" fontId="0" fillId="0" borderId="15" xfId="0" applyFont="1" applyFill="1" applyBorder="1" applyAlignment="1">
      <alignment vertical="center" wrapText="1"/>
    </xf>
    <xf numFmtId="0" fontId="0" fillId="0" borderId="15" xfId="0" applyFont="1" applyFill="1" applyBorder="1" applyAlignment="1">
      <alignment horizontal="center" vertical="center" wrapText="1"/>
    </xf>
    <xf numFmtId="49" fontId="0" fillId="0" borderId="15" xfId="0" applyNumberFormat="1" applyFont="1" applyFill="1" applyBorder="1" applyAlignment="1">
      <alignment vertical="center" wrapText="1"/>
    </xf>
    <xf numFmtId="0" fontId="0" fillId="0" borderId="15" xfId="0" applyFill="1" applyBorder="1" applyAlignment="1">
      <alignment vertical="center" wrapText="1"/>
    </xf>
    <xf numFmtId="0" fontId="0" fillId="0" borderId="15" xfId="0" applyFill="1" applyBorder="1" applyAlignment="1">
      <alignment horizontal="center" vertical="center" wrapText="1"/>
    </xf>
    <xf numFmtId="14" fontId="73" fillId="0" borderId="15" xfId="0" applyNumberFormat="1" applyFont="1" applyFill="1" applyBorder="1" applyAlignment="1">
      <alignment vertical="center" wrapText="1"/>
    </xf>
    <xf numFmtId="0" fontId="73" fillId="0" borderId="15" xfId="0" applyFont="1" applyFill="1" applyBorder="1" applyAlignment="1">
      <alignment horizontal="center" vertical="center" wrapText="1"/>
    </xf>
    <xf numFmtId="0" fontId="73" fillId="0" borderId="15" xfId="0" applyFont="1" applyFill="1" applyBorder="1" applyAlignment="1">
      <alignment vertical="center" wrapText="1"/>
    </xf>
    <xf numFmtId="0" fontId="20" fillId="0" borderId="15" xfId="1" applyFill="1" applyBorder="1" applyAlignment="1">
      <alignment vertical="center" wrapText="1"/>
    </xf>
    <xf numFmtId="0" fontId="0" fillId="0" borderId="15" xfId="0" applyFont="1" applyBorder="1" applyAlignment="1">
      <alignment vertical="center" wrapText="1"/>
    </xf>
    <xf numFmtId="49" fontId="0" fillId="0" borderId="15" xfId="0" applyNumberFormat="1" applyFont="1" applyBorder="1" applyAlignment="1">
      <alignment vertical="center" wrapText="1"/>
    </xf>
    <xf numFmtId="0" fontId="9" fillId="0" borderId="15" xfId="0" applyFont="1" applyBorder="1" applyAlignment="1">
      <alignment vertical="center" wrapText="1"/>
    </xf>
    <xf numFmtId="0" fontId="0" fillId="0" borderId="15" xfId="0" applyBorder="1" applyAlignment="1">
      <alignment vertical="center" wrapText="1"/>
    </xf>
    <xf numFmtId="0" fontId="0" fillId="0" borderId="15" xfId="0" applyBorder="1" applyAlignment="1">
      <alignment horizontal="center" vertical="center" wrapText="1"/>
    </xf>
    <xf numFmtId="0" fontId="73" fillId="0" borderId="15" xfId="0" applyFont="1" applyBorder="1" applyAlignment="1">
      <alignment horizontal="center" vertical="center" wrapText="1"/>
    </xf>
    <xf numFmtId="0" fontId="73" fillId="0" borderId="15" xfId="0" applyFont="1" applyBorder="1" applyAlignment="1">
      <alignment vertical="center" wrapText="1"/>
    </xf>
    <xf numFmtId="0" fontId="9" fillId="12" borderId="15" xfId="0" applyFont="1" applyFill="1" applyBorder="1" applyAlignment="1">
      <alignment vertical="center" wrapText="1"/>
    </xf>
    <xf numFmtId="0" fontId="79" fillId="0" borderId="15" xfId="0" applyFont="1" applyFill="1" applyBorder="1" applyAlignment="1">
      <alignment vertical="center" wrapText="1"/>
    </xf>
    <xf numFmtId="49" fontId="0" fillId="0" borderId="15" xfId="0" applyNumberFormat="1"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23" borderId="15" xfId="0" applyFont="1" applyFill="1" applyBorder="1" applyAlignment="1">
      <alignment vertical="center" wrapText="1"/>
    </xf>
    <xf numFmtId="0" fontId="0" fillId="23" borderId="15" xfId="0" applyFont="1" applyFill="1" applyBorder="1" applyAlignment="1">
      <alignment vertical="center" wrapText="1"/>
    </xf>
    <xf numFmtId="0" fontId="0" fillId="23" borderId="15" xfId="0" applyFill="1" applyBorder="1" applyAlignment="1">
      <alignment vertical="center" wrapText="1"/>
    </xf>
    <xf numFmtId="0" fontId="0" fillId="23" borderId="15" xfId="0" applyFont="1" applyFill="1" applyBorder="1" applyAlignment="1">
      <alignment horizontal="center" vertical="center" wrapText="1"/>
    </xf>
    <xf numFmtId="49" fontId="0" fillId="23" borderId="15" xfId="0" applyNumberFormat="1" applyFont="1" applyFill="1" applyBorder="1" applyAlignment="1">
      <alignment vertical="center" wrapText="1"/>
    </xf>
    <xf numFmtId="0" fontId="0" fillId="23" borderId="15" xfId="0" applyFill="1" applyBorder="1" applyAlignment="1">
      <alignment horizontal="center" vertical="center" wrapText="1"/>
    </xf>
    <xf numFmtId="0" fontId="73" fillId="23" borderId="15" xfId="0" applyFont="1" applyFill="1" applyBorder="1" applyAlignment="1">
      <alignment horizontal="center" vertical="center" wrapText="1"/>
    </xf>
    <xf numFmtId="0" fontId="73" fillId="23" borderId="15" xfId="0" applyFont="1" applyFill="1" applyBorder="1" applyAlignment="1">
      <alignment vertical="center" wrapText="1"/>
    </xf>
    <xf numFmtId="49" fontId="0" fillId="23" borderId="15" xfId="0" applyNumberFormat="1" applyFill="1" applyBorder="1" applyAlignment="1">
      <alignment vertical="center" wrapText="1"/>
    </xf>
    <xf numFmtId="0" fontId="0" fillId="23" borderId="0" xfId="0" applyFill="1" applyAlignment="1"/>
    <xf numFmtId="0" fontId="9" fillId="38" borderId="15" xfId="0" applyFont="1" applyFill="1" applyBorder="1" applyAlignment="1">
      <alignment vertical="center" wrapText="1"/>
    </xf>
    <xf numFmtId="165" fontId="73" fillId="36" borderId="15" xfId="0" applyNumberFormat="1" applyFont="1" applyFill="1" applyBorder="1" applyAlignment="1">
      <alignment vertical="center" wrapText="1"/>
    </xf>
    <xf numFmtId="14" fontId="73" fillId="36" borderId="15" xfId="0" applyNumberFormat="1" applyFont="1" applyFill="1" applyBorder="1" applyAlignment="1">
      <alignment vertical="center" wrapText="1"/>
    </xf>
    <xf numFmtId="0" fontId="0" fillId="0" borderId="0" xfId="0" applyAlignment="1">
      <alignment horizontal="center" vertical="center"/>
    </xf>
    <xf numFmtId="0" fontId="0" fillId="36" borderId="15" xfId="0" applyFill="1" applyBorder="1" applyAlignment="1">
      <alignment horizontal="center" vertical="center" wrapText="1"/>
    </xf>
    <xf numFmtId="0" fontId="9" fillId="36" borderId="15" xfId="0" applyFont="1" applyFill="1" applyBorder="1" applyAlignment="1">
      <alignment vertical="center" wrapText="1"/>
    </xf>
    <xf numFmtId="0" fontId="0" fillId="36" borderId="15" xfId="0" applyFont="1" applyFill="1" applyBorder="1" applyAlignment="1">
      <alignment vertical="center" wrapText="1"/>
    </xf>
    <xf numFmtId="0" fontId="0" fillId="36" borderId="15" xfId="0" applyFill="1" applyBorder="1" applyAlignment="1">
      <alignment vertical="center" wrapText="1"/>
    </xf>
    <xf numFmtId="0" fontId="73" fillId="36" borderId="15" xfId="0" applyFont="1" applyFill="1" applyBorder="1" applyAlignment="1">
      <alignment vertical="center" wrapText="1"/>
    </xf>
    <xf numFmtId="0" fontId="0" fillId="0" borderId="15" xfId="0" applyBorder="1" applyAlignment="1"/>
    <xf numFmtId="0" fontId="0" fillId="0" borderId="14" xfId="0" applyFont="1" applyBorder="1" applyAlignment="1">
      <alignment vertical="center" wrapText="1"/>
    </xf>
    <xf numFmtId="0" fontId="0" fillId="0" borderId="14" xfId="0" applyFont="1" applyBorder="1" applyAlignment="1">
      <alignment horizontal="center" vertical="center" wrapText="1"/>
    </xf>
    <xf numFmtId="49" fontId="0" fillId="0" borderId="14" xfId="0" applyNumberFormat="1" applyFont="1" applyBorder="1" applyAlignment="1">
      <alignment vertical="center" wrapText="1"/>
    </xf>
    <xf numFmtId="0" fontId="9" fillId="12" borderId="14" xfId="0" applyFont="1" applyFill="1" applyBorder="1" applyAlignment="1">
      <alignment vertical="center" wrapText="1"/>
    </xf>
    <xf numFmtId="0" fontId="9" fillId="0" borderId="14" xfId="0" applyFont="1" applyBorder="1" applyAlignment="1">
      <alignment vertical="center" wrapText="1"/>
    </xf>
    <xf numFmtId="0" fontId="0" fillId="0" borderId="14" xfId="0" applyBorder="1" applyAlignment="1">
      <alignment vertical="center" wrapText="1"/>
    </xf>
    <xf numFmtId="0" fontId="0" fillId="36" borderId="14" xfId="0" applyFill="1" applyBorder="1" applyAlignment="1">
      <alignment horizontal="center" vertical="center" wrapText="1"/>
    </xf>
    <xf numFmtId="0" fontId="0" fillId="0" borderId="14" xfId="0" applyBorder="1" applyAlignment="1">
      <alignment horizontal="center" vertical="center" wrapText="1"/>
    </xf>
    <xf numFmtId="14" fontId="73" fillId="0" borderId="14" xfId="0" applyNumberFormat="1" applyFont="1" applyBorder="1" applyAlignment="1">
      <alignment vertical="center" wrapText="1"/>
    </xf>
    <xf numFmtId="0" fontId="73" fillId="0" borderId="14" xfId="0" applyFont="1" applyBorder="1" applyAlignment="1">
      <alignment horizontal="center" vertical="center" wrapText="1"/>
    </xf>
    <xf numFmtId="0" fontId="73" fillId="0" borderId="14" xfId="0" applyFont="1" applyBorder="1" applyAlignment="1">
      <alignment vertical="center" wrapText="1"/>
    </xf>
    <xf numFmtId="14" fontId="73" fillId="0" borderId="14" xfId="0" applyNumberFormat="1" applyFont="1" applyFill="1" applyBorder="1" applyAlignment="1">
      <alignment vertical="center" wrapText="1"/>
    </xf>
    <xf numFmtId="0" fontId="73" fillId="0" borderId="14" xfId="0" applyFont="1" applyFill="1" applyBorder="1" applyAlignment="1">
      <alignment vertical="center" wrapText="1"/>
    </xf>
    <xf numFmtId="0" fontId="0" fillId="0" borderId="15" xfId="0" applyBorder="1" applyAlignment="1">
      <alignment horizontal="center" vertical="center"/>
    </xf>
    <xf numFmtId="0" fontId="76" fillId="0" borderId="15" xfId="0" applyFont="1" applyBorder="1" applyAlignment="1">
      <alignment vertical="center" wrapText="1"/>
    </xf>
    <xf numFmtId="0" fontId="76" fillId="0" borderId="15" xfId="0" applyFont="1" applyBorder="1" applyAlignment="1">
      <alignment horizontal="center" vertical="center" wrapText="1"/>
    </xf>
    <xf numFmtId="49" fontId="76" fillId="0" borderId="15" xfId="0" applyNumberFormat="1" applyFont="1" applyBorder="1" applyAlignment="1">
      <alignment vertical="center" wrapText="1"/>
    </xf>
    <xf numFmtId="0" fontId="0" fillId="24" borderId="15" xfId="0" applyFill="1" applyBorder="1" applyAlignment="1">
      <alignment horizontal="center" vertical="center" wrapText="1"/>
    </xf>
    <xf numFmtId="165" fontId="80" fillId="0" borderId="15" xfId="0" applyNumberFormat="1" applyFont="1" applyBorder="1" applyAlignment="1">
      <alignment vertical="center" wrapText="1"/>
    </xf>
    <xf numFmtId="0" fontId="80" fillId="0" borderId="15" xfId="0" applyFont="1" applyBorder="1" applyAlignment="1">
      <alignment horizontal="center" vertical="center" wrapText="1"/>
    </xf>
    <xf numFmtId="0" fontId="76" fillId="0" borderId="15" xfId="0" applyFont="1" applyFill="1" applyBorder="1" applyAlignment="1">
      <alignment horizontal="center" vertical="center" wrapText="1"/>
    </xf>
    <xf numFmtId="0" fontId="80" fillId="0" borderId="15" xfId="0" applyFont="1" applyBorder="1" applyAlignment="1">
      <alignment vertical="center" wrapText="1"/>
    </xf>
    <xf numFmtId="14" fontId="80" fillId="0" borderId="15" xfId="0" applyNumberFormat="1" applyFont="1" applyBorder="1" applyAlignment="1">
      <alignment vertical="center" wrapText="1"/>
    </xf>
    <xf numFmtId="0" fontId="80" fillId="0" borderId="15" xfId="0" applyFont="1" applyFill="1" applyBorder="1" applyAlignment="1">
      <alignment vertical="center" wrapText="1"/>
    </xf>
    <xf numFmtId="0" fontId="20" fillId="23" borderId="15" xfId="1" applyFill="1" applyBorder="1" applyAlignment="1">
      <alignment vertical="center" wrapText="1"/>
    </xf>
    <xf numFmtId="14" fontId="73" fillId="23" borderId="15" xfId="0" applyNumberFormat="1" applyFont="1" applyFill="1" applyBorder="1" applyAlignment="1">
      <alignment vertical="center" wrapText="1"/>
    </xf>
    <xf numFmtId="0" fontId="0" fillId="23" borderId="15" xfId="0" applyFill="1" applyBorder="1" applyAlignment="1"/>
    <xf numFmtId="0" fontId="0" fillId="23" borderId="15" xfId="0" applyFill="1" applyBorder="1" applyAlignment="1">
      <alignment wrapText="1"/>
    </xf>
    <xf numFmtId="0" fontId="25" fillId="23" borderId="15" xfId="0" applyFont="1" applyFill="1" applyBorder="1" applyAlignment="1">
      <alignment horizontal="left" wrapText="1"/>
    </xf>
    <xf numFmtId="0" fontId="25" fillId="23" borderId="15" xfId="0" applyFont="1" applyFill="1" applyBorder="1" applyAlignment="1">
      <alignment wrapText="1"/>
    </xf>
    <xf numFmtId="0" fontId="25" fillId="23" borderId="15" xfId="0" applyFont="1" applyFill="1" applyBorder="1" applyAlignment="1">
      <alignment horizontal="left" vertical="center" wrapText="1"/>
    </xf>
    <xf numFmtId="0" fontId="25" fillId="23" borderId="15" xfId="0" applyFont="1" applyFill="1" applyBorder="1" applyAlignment="1">
      <alignment horizontal="justify" vertical="justify" wrapText="1"/>
    </xf>
    <xf numFmtId="0" fontId="81" fillId="23" borderId="15" xfId="0" applyFont="1" applyFill="1" applyBorder="1" applyAlignment="1">
      <alignment wrapText="1"/>
    </xf>
    <xf numFmtId="0" fontId="81" fillId="23" borderId="15" xfId="0" applyFont="1" applyFill="1" applyBorder="1" applyAlignment="1">
      <alignment horizontal="left" vertical="top" wrapText="1"/>
    </xf>
    <xf numFmtId="0" fontId="81" fillId="23" borderId="15" xfId="0" applyFont="1" applyFill="1" applyBorder="1" applyAlignment="1">
      <alignment horizontal="left" vertical="center" wrapText="1"/>
    </xf>
    <xf numFmtId="0" fontId="81" fillId="23" borderId="16" xfId="0" applyFont="1" applyFill="1" applyBorder="1" applyAlignment="1">
      <alignment horizontal="left" vertical="top" wrapText="1"/>
    </xf>
    <xf numFmtId="0" fontId="25" fillId="23" borderId="15" xfId="3" applyFont="1" applyFill="1" applyBorder="1" applyAlignment="1">
      <alignment vertical="center" wrapText="1"/>
    </xf>
    <xf numFmtId="0" fontId="87" fillId="23" borderId="15" xfId="3" applyFont="1" applyFill="1" applyBorder="1" applyAlignment="1">
      <alignment vertical="center" wrapText="1"/>
    </xf>
    <xf numFmtId="0" fontId="88" fillId="23" borderId="15" xfId="0" applyFont="1" applyFill="1" applyBorder="1" applyAlignment="1">
      <alignment wrapText="1"/>
    </xf>
    <xf numFmtId="14" fontId="73" fillId="23" borderId="15" xfId="0" applyNumberFormat="1" applyFont="1" applyFill="1" applyBorder="1" applyAlignment="1">
      <alignment horizontal="right" vertical="center" wrapText="1"/>
    </xf>
    <xf numFmtId="165" fontId="73" fillId="23" borderId="15" xfId="0" applyNumberFormat="1" applyFont="1" applyFill="1" applyBorder="1" applyAlignment="1">
      <alignment horizontal="right" vertical="center" wrapText="1"/>
    </xf>
    <xf numFmtId="0" fontId="89" fillId="0" borderId="15" xfId="0" applyFont="1" applyBorder="1" applyAlignment="1">
      <alignment vertical="center" wrapText="1"/>
    </xf>
    <xf numFmtId="0" fontId="89" fillId="0" borderId="15" xfId="0" applyFont="1" applyBorder="1" applyAlignment="1">
      <alignment horizontal="center" vertical="center" wrapText="1"/>
    </xf>
    <xf numFmtId="49" fontId="89" fillId="0" borderId="15" xfId="0" applyNumberFormat="1" applyFont="1" applyBorder="1" applyAlignment="1">
      <alignment vertical="center" wrapText="1"/>
    </xf>
    <xf numFmtId="0" fontId="9" fillId="0" borderId="15" xfId="0" applyFont="1" applyBorder="1" applyAlignment="1">
      <alignment horizontal="center" vertical="center" wrapText="1"/>
    </xf>
    <xf numFmtId="168" fontId="73" fillId="0" borderId="15" xfId="0" applyNumberFormat="1" applyFont="1" applyBorder="1" applyAlignment="1">
      <alignment horizontal="center" vertical="center" wrapText="1"/>
    </xf>
    <xf numFmtId="0" fontId="73" fillId="0" borderId="15" xfId="0" applyFont="1" applyBorder="1" applyAlignment="1">
      <alignment horizontal="center" vertical="top" wrapText="1"/>
    </xf>
    <xf numFmtId="0" fontId="89" fillId="0" borderId="15" xfId="0" applyFont="1" applyFill="1" applyBorder="1" applyAlignment="1">
      <alignment horizontal="center" vertical="center" wrapText="1"/>
    </xf>
    <xf numFmtId="49" fontId="89" fillId="0" borderId="15" xfId="0" applyNumberFormat="1" applyFont="1" applyBorder="1" applyAlignment="1">
      <alignment horizontal="left" vertical="center" wrapText="1"/>
    </xf>
    <xf numFmtId="0" fontId="0" fillId="22" borderId="15" xfId="0" applyFont="1" applyFill="1" applyBorder="1" applyAlignment="1">
      <alignment horizontal="center" vertical="center" wrapText="1"/>
    </xf>
    <xf numFmtId="165" fontId="73" fillId="0" borderId="15" xfId="0" applyNumberFormat="1" applyFont="1" applyBorder="1" applyAlignment="1">
      <alignment vertical="center" wrapText="1"/>
    </xf>
    <xf numFmtId="165" fontId="73" fillId="0" borderId="15" xfId="0" quotePrefix="1" applyNumberFormat="1" applyFont="1" applyBorder="1" applyAlignment="1">
      <alignment horizontal="center" vertical="center" wrapText="1"/>
    </xf>
    <xf numFmtId="0" fontId="9" fillId="0" borderId="7" xfId="0" applyFont="1" applyFill="1" applyBorder="1" applyAlignment="1">
      <alignment vertical="top" wrapText="1"/>
    </xf>
    <xf numFmtId="14" fontId="73" fillId="0" borderId="15" xfId="0" applyNumberFormat="1" applyFont="1" applyBorder="1" applyAlignment="1">
      <alignment vertical="center" wrapText="1"/>
    </xf>
    <xf numFmtId="49" fontId="89" fillId="0" borderId="15" xfId="0" applyNumberFormat="1" applyFont="1" applyBorder="1" applyAlignment="1">
      <alignment horizontal="center" vertical="center" wrapText="1"/>
    </xf>
    <xf numFmtId="14" fontId="89" fillId="0" borderId="15" xfId="0" applyNumberFormat="1" applyFont="1" applyBorder="1" applyAlignment="1">
      <alignment horizontal="center" vertical="center" wrapText="1"/>
    </xf>
    <xf numFmtId="165" fontId="89" fillId="0" borderId="15" xfId="0" applyNumberFormat="1" applyFont="1" applyBorder="1" applyAlignment="1">
      <alignment horizontal="center" vertical="center" wrapText="1"/>
    </xf>
    <xf numFmtId="0" fontId="91" fillId="0" borderId="15" xfId="1" applyFont="1" applyFill="1" applyBorder="1" applyAlignment="1">
      <alignment vertical="center" wrapText="1"/>
    </xf>
    <xf numFmtId="17" fontId="73" fillId="0" borderId="15" xfId="0" applyNumberFormat="1" applyFont="1" applyFill="1" applyBorder="1" applyAlignment="1">
      <alignment vertical="center" wrapText="1"/>
    </xf>
    <xf numFmtId="0" fontId="20" fillId="0" borderId="0" xfId="1" applyAlignment="1">
      <alignment wrapText="1"/>
    </xf>
    <xf numFmtId="0" fontId="0" fillId="0" borderId="15" xfId="0" applyFill="1" applyBorder="1" applyAlignment="1">
      <alignment wrapText="1"/>
    </xf>
    <xf numFmtId="0" fontId="89" fillId="0" borderId="15" xfId="0" applyFont="1" applyBorder="1" applyAlignment="1">
      <alignment vertical="top" wrapText="1"/>
    </xf>
    <xf numFmtId="49" fontId="13" fillId="0" borderId="15" xfId="0" applyNumberFormat="1" applyFont="1" applyFill="1" applyBorder="1" applyAlignment="1">
      <alignment vertical="center" wrapText="1"/>
    </xf>
    <xf numFmtId="17" fontId="73" fillId="36" borderId="15" xfId="0" applyNumberFormat="1" applyFont="1" applyFill="1" applyBorder="1" applyAlignment="1">
      <alignment vertical="center" wrapText="1"/>
    </xf>
    <xf numFmtId="0" fontId="0" fillId="0" borderId="15" xfId="0" applyFill="1" applyBorder="1" applyAlignment="1">
      <alignment vertical="center"/>
    </xf>
    <xf numFmtId="49" fontId="0" fillId="0" borderId="15" xfId="0" applyNumberFormat="1" applyBorder="1" applyAlignment="1">
      <alignment vertical="center" wrapText="1"/>
    </xf>
    <xf numFmtId="0" fontId="92" fillId="0" borderId="15" xfId="1" applyFont="1" applyFill="1" applyBorder="1" applyAlignment="1">
      <alignment vertical="center" wrapText="1"/>
    </xf>
    <xf numFmtId="165" fontId="73" fillId="0" borderId="15" xfId="0" applyNumberFormat="1" applyFont="1" applyBorder="1" applyAlignment="1">
      <alignment horizontal="right" vertical="center" wrapText="1"/>
    </xf>
    <xf numFmtId="0" fontId="92" fillId="0" borderId="15" xfId="0" applyFont="1" applyBorder="1" applyAlignment="1">
      <alignment vertical="center" wrapText="1"/>
    </xf>
    <xf numFmtId="168" fontId="73" fillId="0" borderId="15" xfId="0" applyNumberFormat="1" applyFont="1" applyBorder="1" applyAlignment="1">
      <alignment vertical="center" wrapText="1"/>
    </xf>
    <xf numFmtId="0" fontId="93" fillId="0" borderId="0" xfId="1" applyFont="1" applyAlignment="1">
      <alignment vertical="top" wrapText="1"/>
    </xf>
    <xf numFmtId="165" fontId="73" fillId="0" borderId="15" xfId="0" applyNumberFormat="1" applyFont="1" applyFill="1" applyBorder="1" applyAlignment="1">
      <alignment vertical="center" wrapText="1"/>
    </xf>
    <xf numFmtId="0" fontId="21" fillId="0" borderId="15" xfId="0" applyFont="1" applyFill="1" applyBorder="1" applyAlignment="1">
      <alignment vertical="center" wrapText="1"/>
    </xf>
    <xf numFmtId="14" fontId="21" fillId="0" borderId="15" xfId="0" applyNumberFormat="1" applyFont="1" applyFill="1" applyBorder="1" applyAlignment="1">
      <alignment vertical="center" wrapText="1"/>
    </xf>
    <xf numFmtId="49" fontId="0" fillId="0" borderId="15" xfId="0" applyNumberFormat="1" applyFill="1" applyBorder="1" applyAlignment="1">
      <alignment vertical="center" wrapText="1"/>
    </xf>
    <xf numFmtId="0" fontId="6" fillId="10" borderId="2" xfId="0" applyFont="1" applyFill="1" applyBorder="1" applyAlignment="1">
      <alignment horizontal="center"/>
    </xf>
    <xf numFmtId="0" fontId="5" fillId="10" borderId="2" xfId="0" applyFont="1" applyFill="1" applyBorder="1" applyAlignment="1">
      <alignment horizontal="center"/>
    </xf>
    <xf numFmtId="0" fontId="5" fillId="10" borderId="1" xfId="0" applyFont="1" applyFill="1" applyBorder="1" applyAlignment="1">
      <alignment horizontal="center"/>
    </xf>
    <xf numFmtId="0" fontId="72" fillId="11" borderId="4" xfId="0" applyFont="1" applyFill="1" applyBorder="1" applyAlignment="1">
      <alignment horizontal="center" vertical="center" wrapText="1"/>
    </xf>
    <xf numFmtId="0" fontId="72" fillId="11" borderId="6" xfId="0" applyFont="1" applyFill="1" applyBorder="1" applyAlignment="1">
      <alignment horizontal="center" vertical="center" wrapText="1"/>
    </xf>
    <xf numFmtId="0" fontId="72" fillId="37" borderId="14" xfId="0" applyFont="1" applyFill="1" applyBorder="1" applyAlignment="1">
      <alignment horizontal="center" vertical="center" wrapText="1"/>
    </xf>
    <xf numFmtId="0" fontId="72" fillId="37" borderId="7" xfId="0" applyFont="1" applyFill="1" applyBorder="1" applyAlignment="1">
      <alignment horizontal="center" vertical="center" wrapText="1"/>
    </xf>
    <xf numFmtId="0" fontId="72" fillId="37" borderId="6" xfId="0" applyFont="1" applyFill="1" applyBorder="1" applyAlignment="1">
      <alignment horizontal="center" vertical="center" wrapText="1"/>
    </xf>
    <xf numFmtId="14" fontId="18" fillId="0" borderId="5" xfId="0" applyNumberFormat="1" applyFont="1" applyBorder="1" applyAlignment="1">
      <alignment horizontal="left"/>
    </xf>
    <xf numFmtId="0" fontId="18" fillId="0" borderId="0" xfId="0" applyFont="1" applyBorder="1" applyAlignment="1">
      <alignment horizontal="left"/>
    </xf>
    <xf numFmtId="0" fontId="71" fillId="2" borderId="8" xfId="0" applyFont="1" applyFill="1" applyBorder="1" applyAlignment="1">
      <alignment horizontal="center" vertical="center" wrapText="1"/>
    </xf>
    <xf numFmtId="0" fontId="71" fillId="2" borderId="17" xfId="0" applyFont="1" applyFill="1" applyBorder="1" applyAlignment="1">
      <alignment horizontal="center" vertical="center" wrapText="1"/>
    </xf>
    <xf numFmtId="0" fontId="71" fillId="2" borderId="18" xfId="0" applyFont="1" applyFill="1" applyBorder="1" applyAlignment="1">
      <alignment horizontal="center" vertical="center" wrapText="1"/>
    </xf>
    <xf numFmtId="0" fontId="71" fillId="2" borderId="12" xfId="0" applyFont="1" applyFill="1" applyBorder="1" applyAlignment="1">
      <alignment horizontal="center" vertical="center" wrapText="1"/>
    </xf>
    <xf numFmtId="0" fontId="71" fillId="2" borderId="0" xfId="0" applyFont="1" applyFill="1" applyBorder="1" applyAlignment="1">
      <alignment horizontal="center" vertical="center" wrapText="1"/>
    </xf>
    <xf numFmtId="0" fontId="71" fillId="2" borderId="19" xfId="0" applyFont="1" applyFill="1" applyBorder="1" applyAlignment="1">
      <alignment horizontal="center" vertical="center" wrapText="1"/>
    </xf>
    <xf numFmtId="0" fontId="71" fillId="2" borderId="20" xfId="0" applyFont="1" applyFill="1" applyBorder="1" applyAlignment="1">
      <alignment horizontal="center" vertical="center" wrapText="1"/>
    </xf>
    <xf numFmtId="0" fontId="71" fillId="2" borderId="21" xfId="0" applyFont="1" applyFill="1" applyBorder="1" applyAlignment="1">
      <alignment horizontal="center" vertical="center" wrapText="1"/>
    </xf>
    <xf numFmtId="0" fontId="71" fillId="2" borderId="22" xfId="0" applyFont="1" applyFill="1" applyBorder="1" applyAlignment="1">
      <alignment horizontal="center" vertical="center" wrapText="1"/>
    </xf>
    <xf numFmtId="0" fontId="72" fillId="3" borderId="8" xfId="0" applyFont="1" applyFill="1" applyBorder="1" applyAlignment="1">
      <alignment horizontal="center" vertical="center" wrapText="1"/>
    </xf>
    <xf numFmtId="0" fontId="72" fillId="3" borderId="17" xfId="0" applyFont="1" applyFill="1" applyBorder="1" applyAlignment="1">
      <alignment horizontal="center" vertical="center" wrapText="1"/>
    </xf>
    <xf numFmtId="0" fontId="72" fillId="3" borderId="18" xfId="0" applyFont="1" applyFill="1" applyBorder="1" applyAlignment="1">
      <alignment horizontal="center" vertical="center" wrapText="1"/>
    </xf>
    <xf numFmtId="0" fontId="72" fillId="3" borderId="12" xfId="0" applyFont="1" applyFill="1" applyBorder="1" applyAlignment="1">
      <alignment horizontal="center" vertical="center" wrapText="1"/>
    </xf>
    <xf numFmtId="0" fontId="72" fillId="3" borderId="0" xfId="0" applyFont="1" applyFill="1" applyBorder="1" applyAlignment="1">
      <alignment horizontal="center" vertical="center" wrapText="1"/>
    </xf>
    <xf numFmtId="0" fontId="72" fillId="3" borderId="19" xfId="0" applyFont="1" applyFill="1" applyBorder="1" applyAlignment="1">
      <alignment horizontal="center" vertical="center" wrapText="1"/>
    </xf>
    <xf numFmtId="0" fontId="72" fillId="3" borderId="20" xfId="0" applyFont="1" applyFill="1" applyBorder="1" applyAlignment="1">
      <alignment horizontal="center" vertical="center" wrapText="1"/>
    </xf>
    <xf numFmtId="0" fontId="72" fillId="3" borderId="21" xfId="0" applyFont="1" applyFill="1" applyBorder="1" applyAlignment="1">
      <alignment horizontal="center" vertical="center" wrapText="1"/>
    </xf>
    <xf numFmtId="0" fontId="72" fillId="3" borderId="22"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17" xfId="0" applyFont="1" applyFill="1" applyBorder="1" applyAlignment="1">
      <alignment horizontal="center" vertical="center" wrapText="1"/>
    </xf>
    <xf numFmtId="0" fontId="72" fillId="5" borderId="18" xfId="0" applyFont="1" applyFill="1" applyBorder="1" applyAlignment="1">
      <alignment horizontal="center" vertical="center" wrapText="1"/>
    </xf>
    <xf numFmtId="0" fontId="72" fillId="5" borderId="12" xfId="0" applyFont="1" applyFill="1" applyBorder="1" applyAlignment="1">
      <alignment horizontal="center" vertical="center" wrapText="1"/>
    </xf>
    <xf numFmtId="0" fontId="72" fillId="5" borderId="0" xfId="0" applyFont="1" applyFill="1" applyBorder="1" applyAlignment="1">
      <alignment horizontal="center" vertical="center" wrapText="1"/>
    </xf>
    <xf numFmtId="0" fontId="72" fillId="5" borderId="19" xfId="0" applyFont="1" applyFill="1" applyBorder="1" applyAlignment="1">
      <alignment horizontal="center" vertical="center" wrapText="1"/>
    </xf>
    <xf numFmtId="0" fontId="72" fillId="5" borderId="20" xfId="0" applyFont="1" applyFill="1" applyBorder="1" applyAlignment="1">
      <alignment horizontal="center" vertical="center" wrapText="1"/>
    </xf>
    <xf numFmtId="0" fontId="72" fillId="5" borderId="21" xfId="0" applyFont="1" applyFill="1" applyBorder="1" applyAlignment="1">
      <alignment horizontal="center" vertical="center" wrapText="1"/>
    </xf>
    <xf numFmtId="0" fontId="72" fillId="5" borderId="22" xfId="0" applyFont="1" applyFill="1" applyBorder="1" applyAlignment="1">
      <alignment horizontal="center" vertical="center" wrapText="1"/>
    </xf>
    <xf numFmtId="0" fontId="72" fillId="6" borderId="8" xfId="0" applyFont="1" applyFill="1" applyBorder="1" applyAlignment="1">
      <alignment horizontal="center" vertical="center" wrapText="1"/>
    </xf>
    <xf numFmtId="0" fontId="72" fillId="6" borderId="17" xfId="0" applyFont="1" applyFill="1" applyBorder="1" applyAlignment="1">
      <alignment horizontal="center" vertical="center" wrapText="1"/>
    </xf>
    <xf numFmtId="0" fontId="72" fillId="6" borderId="18" xfId="0" applyFont="1" applyFill="1" applyBorder="1" applyAlignment="1">
      <alignment horizontal="center" vertical="center" wrapText="1"/>
    </xf>
    <xf numFmtId="0" fontId="72" fillId="6" borderId="12" xfId="0" applyFont="1" applyFill="1" applyBorder="1" applyAlignment="1">
      <alignment horizontal="center" vertical="center" wrapText="1"/>
    </xf>
    <xf numFmtId="0" fontId="72" fillId="6" borderId="0" xfId="0" applyFont="1" applyFill="1" applyBorder="1" applyAlignment="1">
      <alignment horizontal="center" vertical="center" wrapText="1"/>
    </xf>
    <xf numFmtId="0" fontId="72" fillId="6" borderId="19" xfId="0" applyFont="1" applyFill="1" applyBorder="1" applyAlignment="1">
      <alignment horizontal="center" vertical="center" wrapText="1"/>
    </xf>
    <xf numFmtId="0" fontId="72" fillId="6" borderId="20" xfId="0" applyFont="1" applyFill="1" applyBorder="1" applyAlignment="1">
      <alignment horizontal="center" vertical="center" wrapText="1"/>
    </xf>
    <xf numFmtId="0" fontId="72" fillId="6" borderId="21" xfId="0" applyFont="1" applyFill="1" applyBorder="1" applyAlignment="1">
      <alignment horizontal="center" vertical="center" wrapText="1"/>
    </xf>
    <xf numFmtId="0" fontId="72" fillId="6" borderId="22" xfId="0" applyFont="1" applyFill="1" applyBorder="1" applyAlignment="1">
      <alignment horizontal="center" vertical="center" wrapText="1"/>
    </xf>
    <xf numFmtId="0" fontId="72" fillId="7" borderId="4" xfId="0" applyFont="1" applyFill="1" applyBorder="1" applyAlignment="1">
      <alignment horizontal="center" vertical="center" wrapText="1"/>
    </xf>
    <xf numFmtId="0" fontId="72" fillId="7" borderId="6" xfId="0" applyFont="1" applyFill="1" applyBorder="1" applyAlignment="1">
      <alignment horizontal="center" vertical="center" wrapText="1"/>
    </xf>
    <xf numFmtId="0" fontId="72" fillId="8" borderId="4" xfId="0" applyFont="1" applyFill="1" applyBorder="1" applyAlignment="1">
      <alignment horizontal="center" vertical="center" wrapText="1"/>
    </xf>
    <xf numFmtId="0" fontId="72" fillId="8" borderId="6" xfId="0" applyFont="1" applyFill="1" applyBorder="1" applyAlignment="1">
      <alignment horizontal="center" vertical="center" wrapText="1"/>
    </xf>
    <xf numFmtId="0" fontId="74" fillId="0" borderId="23" xfId="0" applyFont="1" applyBorder="1" applyAlignment="1">
      <alignment horizontal="center"/>
    </xf>
    <xf numFmtId="0" fontId="74" fillId="0" borderId="25" xfId="0" applyFont="1" applyBorder="1" applyAlignment="1">
      <alignment horizontal="center"/>
    </xf>
    <xf numFmtId="0" fontId="74" fillId="0" borderId="26" xfId="0" applyFont="1" applyBorder="1" applyAlignment="1">
      <alignment horizontal="center"/>
    </xf>
    <xf numFmtId="0" fontId="0" fillId="23" borderId="24" xfId="0" applyFill="1" applyBorder="1" applyAlignment="1">
      <alignment horizontal="center"/>
    </xf>
    <xf numFmtId="0" fontId="76" fillId="23" borderId="24" xfId="0" applyFont="1" applyFill="1" applyBorder="1" applyAlignment="1">
      <alignment horizontal="center" vertical="center"/>
    </xf>
    <xf numFmtId="14" fontId="76" fillId="23" borderId="24" xfId="0" applyNumberFormat="1" applyFont="1" applyFill="1" applyBorder="1" applyAlignment="1">
      <alignment horizontal="center" vertical="center"/>
    </xf>
    <xf numFmtId="0" fontId="75" fillId="0" borderId="23" xfId="0" applyFont="1" applyBorder="1" applyAlignment="1">
      <alignment horizontal="left" vertical="center" wrapText="1"/>
    </xf>
    <xf numFmtId="0" fontId="75" fillId="0" borderId="25" xfId="0" applyFont="1" applyBorder="1" applyAlignment="1">
      <alignment horizontal="left" vertical="center" wrapText="1"/>
    </xf>
    <xf numFmtId="0" fontId="75" fillId="0" borderId="26" xfId="0" applyFont="1" applyBorder="1" applyAlignment="1">
      <alignment horizontal="left" vertical="center" wrapText="1"/>
    </xf>
    <xf numFmtId="0" fontId="77" fillId="0" borderId="23" xfId="0" applyFont="1" applyBorder="1" applyAlignment="1">
      <alignment horizontal="center" vertical="center" wrapText="1"/>
    </xf>
    <xf numFmtId="0" fontId="77" fillId="0" borderId="23" xfId="0" applyFont="1" applyBorder="1" applyAlignment="1">
      <alignment horizontal="center" vertical="center"/>
    </xf>
    <xf numFmtId="0" fontId="77" fillId="0" borderId="25" xfId="0" applyFont="1" applyBorder="1" applyAlignment="1">
      <alignment horizontal="center" vertical="center"/>
    </xf>
    <xf numFmtId="0" fontId="77" fillId="0" borderId="26" xfId="0" applyFont="1" applyBorder="1" applyAlignment="1">
      <alignment horizontal="center" vertical="center"/>
    </xf>
    <xf numFmtId="0" fontId="67" fillId="0" borderId="14" xfId="0" applyFont="1" applyBorder="1" applyAlignment="1">
      <alignment horizontal="left" vertical="center" wrapText="1"/>
    </xf>
    <xf numFmtId="0" fontId="67" fillId="0" borderId="7" xfId="0" applyFont="1" applyBorder="1" applyAlignment="1">
      <alignment horizontal="left" vertical="center" wrapText="1"/>
    </xf>
    <xf numFmtId="0" fontId="68" fillId="0" borderId="7" xfId="0" applyFont="1" applyBorder="1"/>
    <xf numFmtId="0" fontId="64" fillId="0" borderId="0" xfId="0" applyFont="1" applyAlignment="1">
      <alignment horizontal="center"/>
    </xf>
    <xf numFmtId="0" fontId="65" fillId="0" borderId="0" xfId="0" applyFont="1" applyAlignment="1">
      <alignment horizontal="center"/>
    </xf>
    <xf numFmtId="0" fontId="23" fillId="0" borderId="0" xfId="0" applyFont="1" applyAlignment="1">
      <alignment horizontal="center"/>
    </xf>
  </cellXfs>
  <cellStyles count="4">
    <cellStyle name="Hipervínculo" xfId="1" builtinId="8"/>
    <cellStyle name="Normal" xfId="0" builtinId="0"/>
    <cellStyle name="Normal 2" xfId="2" xr:uid="{00000000-0005-0000-0000-000002000000}"/>
    <cellStyle name="Normal_formato INFORME LABORATORIO" xfId="3" xr:uid="{00000000-0005-0000-0000-000003000000}"/>
  </cellStyles>
  <dxfs count="25">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00000"/>
      <rgbColor rgb="FF008000"/>
      <rgbColor rgb="FF000080"/>
      <rgbColor rgb="FF808000"/>
      <rgbColor rgb="FF800080"/>
      <rgbColor rgb="FF008080"/>
      <rgbColor rgb="FFC3D69B"/>
      <rgbColor rgb="FF808080"/>
      <rgbColor rgb="FF9999FF"/>
      <rgbColor rgb="FF993366"/>
      <rgbColor rgb="FFEBF1DE"/>
      <rgbColor rgb="FFDCE6F2"/>
      <rgbColor rgb="FF660066"/>
      <rgbColor rgb="FFD99694"/>
      <rgbColor rgb="FF0066CC"/>
      <rgbColor rgb="FFC6D9F1"/>
      <rgbColor rgb="FF000080"/>
      <rgbColor rgb="FFFF00FF"/>
      <rgbColor rgb="FFFFF200"/>
      <rgbColor rgb="FF00FFFF"/>
      <rgbColor rgb="FF800080"/>
      <rgbColor rgb="FF800000"/>
      <rgbColor rgb="FF008080"/>
      <rgbColor rgb="FF0000FF"/>
      <rgbColor rgb="FF00CCFF"/>
      <rgbColor rgb="FFCCFFFF"/>
      <rgbColor rgb="FFD9D9D9"/>
      <rgbColor rgb="FFFFFF99"/>
      <rgbColor rgb="FF99CCFF"/>
      <rgbColor rgb="FFFF99CC"/>
      <rgbColor rgb="FFB3A2C7"/>
      <rgbColor rgb="FFFFCC99"/>
      <rgbColor rgb="FF3366FF"/>
      <rgbColor rgb="FF33CCCC"/>
      <rgbColor rgb="FF92D050"/>
      <rgbColor rgb="FFFFCC00"/>
      <rgbColor rgb="FFFF9900"/>
      <rgbColor rgb="FFE46C0A"/>
      <rgbColor rgb="FF604A7B"/>
      <rgbColor rgb="FF969696"/>
      <rgbColor rgb="FF002060"/>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FF66FF"/>
      <color rgb="FF6666FF"/>
      <color rgb="FF333399"/>
      <color rgb="FFFF6600"/>
      <color rgb="FFCC0099"/>
      <color rgb="FFCC0000"/>
      <color rgb="FF00CCFF"/>
      <color rgb="FF333300"/>
      <color rgb="FFCCFF33"/>
      <color rgb="FF66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theme" Target="theme/theme1.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1666875</xdr:colOff>
      <xdr:row>49</xdr:row>
      <xdr:rowOff>114300</xdr:rowOff>
    </xdr:to>
    <xdr:sp macro="" textlink="">
      <xdr:nvSpPr>
        <xdr:cNvPr id="1072" name="shapetype_202" hidden="1">
          <a:extLst>
            <a:ext uri="{FF2B5EF4-FFF2-40B4-BE49-F238E27FC236}">
              <a16:creationId xmlns:a16="http://schemas.microsoft.com/office/drawing/2014/main" id="{00000000-0008-0000-0000-000030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70" name="shapetype_202" hidden="1">
          <a:extLst>
            <a:ext uri="{FF2B5EF4-FFF2-40B4-BE49-F238E27FC236}">
              <a16:creationId xmlns:a16="http://schemas.microsoft.com/office/drawing/2014/main" id="{00000000-0008-0000-0000-00002E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8" name="shapetype_202" hidden="1">
          <a:extLst>
            <a:ext uri="{FF2B5EF4-FFF2-40B4-BE49-F238E27FC236}">
              <a16:creationId xmlns:a16="http://schemas.microsoft.com/office/drawing/2014/main" id="{00000000-0008-0000-0000-00002C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6" name="shapetype_202" hidden="1">
          <a:extLst>
            <a:ext uri="{FF2B5EF4-FFF2-40B4-BE49-F238E27FC236}">
              <a16:creationId xmlns:a16="http://schemas.microsoft.com/office/drawing/2014/main" id="{00000000-0008-0000-0000-00002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4" name="shapetype_202" hidden="1">
          <a:extLst>
            <a:ext uri="{FF2B5EF4-FFF2-40B4-BE49-F238E27FC236}">
              <a16:creationId xmlns:a16="http://schemas.microsoft.com/office/drawing/2014/main" id="{00000000-0008-0000-0000-00002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2" name="shapetype_202" hidden="1">
          <a:extLst>
            <a:ext uri="{FF2B5EF4-FFF2-40B4-BE49-F238E27FC236}">
              <a16:creationId xmlns:a16="http://schemas.microsoft.com/office/drawing/2014/main" id="{00000000-0008-0000-0000-00002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0" name="shapetype_202" hidden="1">
          <a:extLst>
            <a:ext uri="{FF2B5EF4-FFF2-40B4-BE49-F238E27FC236}">
              <a16:creationId xmlns:a16="http://schemas.microsoft.com/office/drawing/2014/main" id="{00000000-0008-0000-0000-00002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8" name="shapetype_202" hidden="1">
          <a:extLst>
            <a:ext uri="{FF2B5EF4-FFF2-40B4-BE49-F238E27FC236}">
              <a16:creationId xmlns:a16="http://schemas.microsoft.com/office/drawing/2014/main" id="{00000000-0008-0000-0000-00002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6" name="shapetype_202" hidden="1">
          <a:extLst>
            <a:ext uri="{FF2B5EF4-FFF2-40B4-BE49-F238E27FC236}">
              <a16:creationId xmlns:a16="http://schemas.microsoft.com/office/drawing/2014/main" id="{00000000-0008-0000-0000-000020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4" name="shapetype_202" hidden="1">
          <a:extLst>
            <a:ext uri="{FF2B5EF4-FFF2-40B4-BE49-F238E27FC236}">
              <a16:creationId xmlns:a16="http://schemas.microsoft.com/office/drawing/2014/main" id="{00000000-0008-0000-0000-00001E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2" name="shapetype_202" hidden="1">
          <a:extLst>
            <a:ext uri="{FF2B5EF4-FFF2-40B4-BE49-F238E27FC236}">
              <a16:creationId xmlns:a16="http://schemas.microsoft.com/office/drawing/2014/main" id="{00000000-0008-0000-0000-00001C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0" name="shapetype_202" hidden="1">
          <a:extLst>
            <a:ext uri="{FF2B5EF4-FFF2-40B4-BE49-F238E27FC236}">
              <a16:creationId xmlns:a16="http://schemas.microsoft.com/office/drawing/2014/main" id="{00000000-0008-0000-0000-00001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8" name="shapetype_202" hidden="1">
          <a:extLst>
            <a:ext uri="{FF2B5EF4-FFF2-40B4-BE49-F238E27FC236}">
              <a16:creationId xmlns:a16="http://schemas.microsoft.com/office/drawing/2014/main" id="{00000000-0008-0000-0000-00001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6" name="shapetype_202" hidden="1">
          <a:extLst>
            <a:ext uri="{FF2B5EF4-FFF2-40B4-BE49-F238E27FC236}">
              <a16:creationId xmlns:a16="http://schemas.microsoft.com/office/drawing/2014/main" id="{00000000-0008-0000-0000-00001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4" name="shapetype_202" hidden="1">
          <a:extLst>
            <a:ext uri="{FF2B5EF4-FFF2-40B4-BE49-F238E27FC236}">
              <a16:creationId xmlns:a16="http://schemas.microsoft.com/office/drawing/2014/main" id="{00000000-0008-0000-0000-00001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2" name="shapetype_202" hidden="1">
          <a:extLst>
            <a:ext uri="{FF2B5EF4-FFF2-40B4-BE49-F238E27FC236}">
              <a16:creationId xmlns:a16="http://schemas.microsoft.com/office/drawing/2014/main" id="{00000000-0008-0000-0000-00001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0" name="shapetype_202" hidden="1">
          <a:extLst>
            <a:ext uri="{FF2B5EF4-FFF2-40B4-BE49-F238E27FC236}">
              <a16:creationId xmlns:a16="http://schemas.microsoft.com/office/drawing/2014/main" id="{00000000-0008-0000-0000-000010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8" name="shapetype_202" hidden="1">
          <a:extLst>
            <a:ext uri="{FF2B5EF4-FFF2-40B4-BE49-F238E27FC236}">
              <a16:creationId xmlns:a16="http://schemas.microsoft.com/office/drawing/2014/main" id="{00000000-0008-0000-0000-00000E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6" name="shapetype_202" hidden="1">
          <a:extLst>
            <a:ext uri="{FF2B5EF4-FFF2-40B4-BE49-F238E27FC236}">
              <a16:creationId xmlns:a16="http://schemas.microsoft.com/office/drawing/2014/main" id="{00000000-0008-0000-0000-00000C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4" name="shapetype_202" hidden="1">
          <a:extLst>
            <a:ext uri="{FF2B5EF4-FFF2-40B4-BE49-F238E27FC236}">
              <a16:creationId xmlns:a16="http://schemas.microsoft.com/office/drawing/2014/main" id="{00000000-0008-0000-0000-00000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2" name="shapetype_202" hidden="1">
          <a:extLst>
            <a:ext uri="{FF2B5EF4-FFF2-40B4-BE49-F238E27FC236}">
              <a16:creationId xmlns:a16="http://schemas.microsoft.com/office/drawing/2014/main" id="{00000000-0008-0000-00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0" name="shapetype_202" hidden="1">
          <a:extLst>
            <a:ext uri="{FF2B5EF4-FFF2-40B4-BE49-F238E27FC236}">
              <a16:creationId xmlns:a16="http://schemas.microsoft.com/office/drawing/2014/main" id="{00000000-0008-0000-00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28" name="shapetype_202" hidden="1">
          <a:extLst>
            <a:ext uri="{FF2B5EF4-FFF2-40B4-BE49-F238E27FC236}">
              <a16:creationId xmlns:a16="http://schemas.microsoft.com/office/drawing/2014/main" id="{00000000-0008-0000-00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26" name="shapetype_202" hidden="1">
          <a:extLst>
            <a:ext uri="{FF2B5EF4-FFF2-40B4-BE49-F238E27FC236}">
              <a16:creationId xmlns:a16="http://schemas.microsoft.com/office/drawing/2014/main" id="{00000000-0008-0000-00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0</xdr:rowOff>
    </xdr:from>
    <xdr:to>
      <xdr:col>13</xdr:col>
      <xdr:colOff>952500</xdr:colOff>
      <xdr:row>18</xdr:row>
      <xdr:rowOff>390525</xdr:rowOff>
    </xdr:to>
    <xdr:sp macro="" textlink="">
      <xdr:nvSpPr>
        <xdr:cNvPr id="2134" name="shapetype_202" hidden="1">
          <a:extLst>
            <a:ext uri="{FF2B5EF4-FFF2-40B4-BE49-F238E27FC236}">
              <a16:creationId xmlns:a16="http://schemas.microsoft.com/office/drawing/2014/main" id="{00000000-0008-0000-0100-00005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32" name="shapetype_202" hidden="1">
          <a:extLst>
            <a:ext uri="{FF2B5EF4-FFF2-40B4-BE49-F238E27FC236}">
              <a16:creationId xmlns:a16="http://schemas.microsoft.com/office/drawing/2014/main" id="{00000000-0008-0000-0100-00005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30" name="shapetype_202" hidden="1">
          <a:extLst>
            <a:ext uri="{FF2B5EF4-FFF2-40B4-BE49-F238E27FC236}">
              <a16:creationId xmlns:a16="http://schemas.microsoft.com/office/drawing/2014/main" id="{00000000-0008-0000-0100-00005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28" name="shapetype_202" hidden="1">
          <a:extLst>
            <a:ext uri="{FF2B5EF4-FFF2-40B4-BE49-F238E27FC236}">
              <a16:creationId xmlns:a16="http://schemas.microsoft.com/office/drawing/2014/main" id="{00000000-0008-0000-0100-00005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26" name="shapetype_202" hidden="1">
          <a:extLst>
            <a:ext uri="{FF2B5EF4-FFF2-40B4-BE49-F238E27FC236}">
              <a16:creationId xmlns:a16="http://schemas.microsoft.com/office/drawing/2014/main" id="{00000000-0008-0000-0100-00004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24" name="shapetype_202" hidden="1">
          <a:extLst>
            <a:ext uri="{FF2B5EF4-FFF2-40B4-BE49-F238E27FC236}">
              <a16:creationId xmlns:a16="http://schemas.microsoft.com/office/drawing/2014/main" id="{00000000-0008-0000-0100-00004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22" name="shapetype_202" hidden="1">
          <a:extLst>
            <a:ext uri="{FF2B5EF4-FFF2-40B4-BE49-F238E27FC236}">
              <a16:creationId xmlns:a16="http://schemas.microsoft.com/office/drawing/2014/main" id="{00000000-0008-0000-0100-00004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20" name="shapetype_202" hidden="1">
          <a:extLst>
            <a:ext uri="{FF2B5EF4-FFF2-40B4-BE49-F238E27FC236}">
              <a16:creationId xmlns:a16="http://schemas.microsoft.com/office/drawing/2014/main" id="{00000000-0008-0000-0100-00004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18" name="shapetype_202" hidden="1">
          <a:extLst>
            <a:ext uri="{FF2B5EF4-FFF2-40B4-BE49-F238E27FC236}">
              <a16:creationId xmlns:a16="http://schemas.microsoft.com/office/drawing/2014/main" id="{00000000-0008-0000-0100-00004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16" name="shapetype_202" hidden="1">
          <a:extLst>
            <a:ext uri="{FF2B5EF4-FFF2-40B4-BE49-F238E27FC236}">
              <a16:creationId xmlns:a16="http://schemas.microsoft.com/office/drawing/2014/main" id="{00000000-0008-0000-0100-00004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14" name="shapetype_202" hidden="1">
          <a:extLst>
            <a:ext uri="{FF2B5EF4-FFF2-40B4-BE49-F238E27FC236}">
              <a16:creationId xmlns:a16="http://schemas.microsoft.com/office/drawing/2014/main" id="{00000000-0008-0000-0100-00004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12" name="shapetype_202" hidden="1">
          <a:extLst>
            <a:ext uri="{FF2B5EF4-FFF2-40B4-BE49-F238E27FC236}">
              <a16:creationId xmlns:a16="http://schemas.microsoft.com/office/drawing/2014/main" id="{00000000-0008-0000-0100-00004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10" name="shapetype_202" hidden="1">
          <a:extLst>
            <a:ext uri="{FF2B5EF4-FFF2-40B4-BE49-F238E27FC236}">
              <a16:creationId xmlns:a16="http://schemas.microsoft.com/office/drawing/2014/main" id="{00000000-0008-0000-0100-00003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08" name="shapetype_202" hidden="1">
          <a:extLst>
            <a:ext uri="{FF2B5EF4-FFF2-40B4-BE49-F238E27FC236}">
              <a16:creationId xmlns:a16="http://schemas.microsoft.com/office/drawing/2014/main" id="{00000000-0008-0000-0100-00003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06" name="shapetype_202" hidden="1">
          <a:extLst>
            <a:ext uri="{FF2B5EF4-FFF2-40B4-BE49-F238E27FC236}">
              <a16:creationId xmlns:a16="http://schemas.microsoft.com/office/drawing/2014/main" id="{00000000-0008-0000-0100-00003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04" name="shapetype_202" hidden="1">
          <a:extLst>
            <a:ext uri="{FF2B5EF4-FFF2-40B4-BE49-F238E27FC236}">
              <a16:creationId xmlns:a16="http://schemas.microsoft.com/office/drawing/2014/main" id="{00000000-0008-0000-0100-00003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02" name="shapetype_202" hidden="1">
          <a:extLst>
            <a:ext uri="{FF2B5EF4-FFF2-40B4-BE49-F238E27FC236}">
              <a16:creationId xmlns:a16="http://schemas.microsoft.com/office/drawing/2014/main" id="{00000000-0008-0000-0100-00003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00" name="shapetype_202" hidden="1">
          <a:extLst>
            <a:ext uri="{FF2B5EF4-FFF2-40B4-BE49-F238E27FC236}">
              <a16:creationId xmlns:a16="http://schemas.microsoft.com/office/drawing/2014/main" id="{00000000-0008-0000-0100-00003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98" name="shapetype_202" hidden="1">
          <a:extLst>
            <a:ext uri="{FF2B5EF4-FFF2-40B4-BE49-F238E27FC236}">
              <a16:creationId xmlns:a16="http://schemas.microsoft.com/office/drawing/2014/main" id="{00000000-0008-0000-0100-00003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96" name="shapetype_202" hidden="1">
          <a:extLst>
            <a:ext uri="{FF2B5EF4-FFF2-40B4-BE49-F238E27FC236}">
              <a16:creationId xmlns:a16="http://schemas.microsoft.com/office/drawing/2014/main" id="{00000000-0008-0000-0100-00003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94" name="shapetype_202" hidden="1">
          <a:extLst>
            <a:ext uri="{FF2B5EF4-FFF2-40B4-BE49-F238E27FC236}">
              <a16:creationId xmlns:a16="http://schemas.microsoft.com/office/drawing/2014/main" id="{00000000-0008-0000-0100-00002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92" name="shapetype_202" hidden="1">
          <a:extLst>
            <a:ext uri="{FF2B5EF4-FFF2-40B4-BE49-F238E27FC236}">
              <a16:creationId xmlns:a16="http://schemas.microsoft.com/office/drawing/2014/main" id="{00000000-0008-0000-0100-00002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90" name="shapetype_202" hidden="1">
          <a:extLst>
            <a:ext uri="{FF2B5EF4-FFF2-40B4-BE49-F238E27FC236}">
              <a16:creationId xmlns:a16="http://schemas.microsoft.com/office/drawing/2014/main" id="{00000000-0008-0000-0100-00002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88" name="shapetype_202" hidden="1">
          <a:extLst>
            <a:ext uri="{FF2B5EF4-FFF2-40B4-BE49-F238E27FC236}">
              <a16:creationId xmlns:a16="http://schemas.microsoft.com/office/drawing/2014/main" id="{00000000-0008-0000-0100-00002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86" name="shapetype_202" hidden="1">
          <a:extLst>
            <a:ext uri="{FF2B5EF4-FFF2-40B4-BE49-F238E27FC236}">
              <a16:creationId xmlns:a16="http://schemas.microsoft.com/office/drawing/2014/main" id="{00000000-0008-0000-0100-00002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84" name="shapetype_202" hidden="1">
          <a:extLst>
            <a:ext uri="{FF2B5EF4-FFF2-40B4-BE49-F238E27FC236}">
              <a16:creationId xmlns:a16="http://schemas.microsoft.com/office/drawing/2014/main" id="{00000000-0008-0000-0100-00002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82" name="shapetype_202" hidden="1">
          <a:extLst>
            <a:ext uri="{FF2B5EF4-FFF2-40B4-BE49-F238E27FC236}">
              <a16:creationId xmlns:a16="http://schemas.microsoft.com/office/drawing/2014/main" id="{00000000-0008-0000-0100-00002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80" name="shapetype_202" hidden="1">
          <a:extLst>
            <a:ext uri="{FF2B5EF4-FFF2-40B4-BE49-F238E27FC236}">
              <a16:creationId xmlns:a16="http://schemas.microsoft.com/office/drawing/2014/main" id="{00000000-0008-0000-0100-00002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78" name="shapetype_202" hidden="1">
          <a:extLst>
            <a:ext uri="{FF2B5EF4-FFF2-40B4-BE49-F238E27FC236}">
              <a16:creationId xmlns:a16="http://schemas.microsoft.com/office/drawing/2014/main" id="{00000000-0008-0000-0100-00001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76" name="shapetype_202" hidden="1">
          <a:extLst>
            <a:ext uri="{FF2B5EF4-FFF2-40B4-BE49-F238E27FC236}">
              <a16:creationId xmlns:a16="http://schemas.microsoft.com/office/drawing/2014/main" id="{00000000-0008-0000-0100-00001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74" name="shapetype_202" hidden="1">
          <a:extLst>
            <a:ext uri="{FF2B5EF4-FFF2-40B4-BE49-F238E27FC236}">
              <a16:creationId xmlns:a16="http://schemas.microsoft.com/office/drawing/2014/main" id="{00000000-0008-0000-0100-00001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72" name="shapetype_202" hidden="1">
          <a:extLst>
            <a:ext uri="{FF2B5EF4-FFF2-40B4-BE49-F238E27FC236}">
              <a16:creationId xmlns:a16="http://schemas.microsoft.com/office/drawing/2014/main" id="{00000000-0008-0000-0100-00001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70" name="shapetype_202" hidden="1">
          <a:extLst>
            <a:ext uri="{FF2B5EF4-FFF2-40B4-BE49-F238E27FC236}">
              <a16:creationId xmlns:a16="http://schemas.microsoft.com/office/drawing/2014/main" id="{00000000-0008-0000-0100-00001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68" name="shapetype_202" hidden="1">
          <a:extLst>
            <a:ext uri="{FF2B5EF4-FFF2-40B4-BE49-F238E27FC236}">
              <a16:creationId xmlns:a16="http://schemas.microsoft.com/office/drawing/2014/main" id="{00000000-0008-0000-0100-00001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66" name="shapetype_202" hidden="1">
          <a:extLst>
            <a:ext uri="{FF2B5EF4-FFF2-40B4-BE49-F238E27FC236}">
              <a16:creationId xmlns:a16="http://schemas.microsoft.com/office/drawing/2014/main" id="{00000000-0008-0000-0100-00001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64" name="shapetype_202" hidden="1">
          <a:extLst>
            <a:ext uri="{FF2B5EF4-FFF2-40B4-BE49-F238E27FC236}">
              <a16:creationId xmlns:a16="http://schemas.microsoft.com/office/drawing/2014/main" id="{00000000-0008-0000-0100-00001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62" name="shapetype_202" hidden="1">
          <a:extLst>
            <a:ext uri="{FF2B5EF4-FFF2-40B4-BE49-F238E27FC236}">
              <a16:creationId xmlns:a16="http://schemas.microsoft.com/office/drawing/2014/main" id="{00000000-0008-0000-0100-00000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60" name="shapetype_202" hidden="1">
          <a:extLst>
            <a:ext uri="{FF2B5EF4-FFF2-40B4-BE49-F238E27FC236}">
              <a16:creationId xmlns:a16="http://schemas.microsoft.com/office/drawing/2014/main" id="{00000000-0008-0000-0100-00000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58" name="shapetype_202" hidden="1">
          <a:extLst>
            <a:ext uri="{FF2B5EF4-FFF2-40B4-BE49-F238E27FC236}">
              <a16:creationId xmlns:a16="http://schemas.microsoft.com/office/drawing/2014/main" id="{00000000-0008-0000-0100-00000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56" name="shapetype_202" hidden="1">
          <a:extLst>
            <a:ext uri="{FF2B5EF4-FFF2-40B4-BE49-F238E27FC236}">
              <a16:creationId xmlns:a16="http://schemas.microsoft.com/office/drawing/2014/main" id="{00000000-0008-0000-0100-00000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54" name="shapetype_202" hidden="1">
          <a:extLst>
            <a:ext uri="{FF2B5EF4-FFF2-40B4-BE49-F238E27FC236}">
              <a16:creationId xmlns:a16="http://schemas.microsoft.com/office/drawing/2014/main" id="{00000000-0008-0000-0100-00000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52" name="shapetype_202" hidden="1">
          <a:extLst>
            <a:ext uri="{FF2B5EF4-FFF2-40B4-BE49-F238E27FC236}">
              <a16:creationId xmlns:a16="http://schemas.microsoft.com/office/drawing/2014/main" id="{00000000-0008-0000-0100-00000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50" name="shapetype_202" hidden="1">
          <a:extLst>
            <a:ext uri="{FF2B5EF4-FFF2-40B4-BE49-F238E27FC236}">
              <a16:creationId xmlns:a16="http://schemas.microsoft.com/office/drawing/2014/main" id="{00000000-0008-0000-0100-00000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88900</xdr:colOff>
      <xdr:row>0</xdr:row>
      <xdr:rowOff>81109</xdr:rowOff>
    </xdr:from>
    <xdr:to>
      <xdr:col>1</xdr:col>
      <xdr:colOff>1358900</xdr:colOff>
      <xdr:row>2</xdr:row>
      <xdr:rowOff>206031</xdr:rowOff>
    </xdr:to>
    <xdr:pic>
      <xdr:nvPicPr>
        <xdr:cNvPr id="46" name="Imagen 1">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8900" y="81109"/>
          <a:ext cx="2286000" cy="759922"/>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48</xdr:col>
          <xdr:colOff>200025</xdr:colOff>
          <xdr:row>0</xdr:row>
          <xdr:rowOff>76200</xdr:rowOff>
        </xdr:from>
        <xdr:to>
          <xdr:col>49</xdr:col>
          <xdr:colOff>828675</xdr:colOff>
          <xdr:row>2</xdr:row>
          <xdr:rowOff>257175</xdr:rowOff>
        </xdr:to>
        <xdr:sp macro="" textlink="">
          <xdr:nvSpPr>
            <xdr:cNvPr id="2200" name="Object 152" hidden="1">
              <a:extLst>
                <a:ext uri="{63B3BB69-23CF-44E3-9099-C40C66FF867C}">
                  <a14:compatExt spid="_x0000_s2200"/>
                </a:ext>
                <a:ext uri="{FF2B5EF4-FFF2-40B4-BE49-F238E27FC236}">
                  <a16:creationId xmlns:a16="http://schemas.microsoft.com/office/drawing/2014/main" id="{00000000-0008-0000-0100-000098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riesgosp/Downloads/Inventario%20activos%20de%20informaci&#243;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griesgosp/Downloads/Inventario%20activos%20de%20informaci&#243;n%20-%20GESTION%20DEL%20RIESGO%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ehernandezgaitan/Downloads/Inventarios%20OCI%20DISCIPLINARI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Lucia.fajardo/Downloads/INVENTARIO%20ACTIVOS%20DE%20INFORMACI&#211;N%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mehernandezgaitan/Documents/Inventario%20Activos%20de%20Informacion%20Consolidado%20Sistema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INFORMACION%20AREA%20TICS-ACTUALIZADA/Inventarios%20TICS/ACTIVOS%20DE%20INFORMACION-INFORMACION/Inventario%20Activos%20de%20Informacion%20SO%20-%20Mtafu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Lucia.fajardo/Downloads/13-04-FO-0001%20Inventario%20activos%20de%20informaci&#243;n%20-%20FUID%20-%20OCI%20(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Lucia.fajardo/Downloads/Inventario%20activos%20de%20informaci&#243;n%20(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Inventario%20Activos%20Informacion%20Comunicaciones%202307201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3-04-FO-0001%20Inventario%20activos%20de%20informaci&#243;n%20-%20CALIDAD%2005-09-201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lmgarciac/Desktop/DIRECCI&#211;N%20AMBULATORIOS/2018/PLANEACION/INVENTARIO%20ACTIVOS%20DE%20INFORMACI&#211;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ehernandezgaitan/Downloads/Gesti&#243;n%20Talento%20Humano%20301118.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MEHERNANDEZGAITAN/Downloads/INV%20ACT%20INF%20PLESTRATEGICA.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IR%20COMPLEMENTARIOS1609201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NV%20ACT%20INF%20PLEST%201209201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MEHERNANDEZGAITAN/Downloads/13-04-FO-0001%20Inventario%20activos%20de%20informaci&#243;n%20-%20CALIDAD%20(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Inventario%20activos%20de%20informaci&#243;n%20-%20Gerencia%20de%20la%20Informacion18112019.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Inventario%20activos%20de%20informaci&#243;n%20-%20Desarrollo%20I%20Conve%20y%20proyectos%2018112019.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Activos%20de%20informacion%20Gestion%20Hopitalaria%2018112019.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Inventario%20activos%20de%20informaci&#243;n%20-Direcci&#243;nd%20de%20Contrataci&#243;n%2022112019.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Inventario%20de%20Activos%20de%20Informaci&#243;n.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consultorios.galan/Downloads/Inventario%20activos%20de%20informaci&#243;n%20-%20todos%20los%20procesos%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jcamachoh/Downloads/13-04-FO-0001%20Inventario%20activos%20de%20informaci&#243;n%20-%20todos%20los%20procesos-remun.xlsx"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Inventario%20activos%20de%20informaci&#243;n%20-%20proceso%20Urgencias2211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ucia.fajardo/Downloads/nuevo/13-04-FO-0001%20Inventario%20activos%20de%20informaci&#243;n%20-%20todos%20los%20procesos_.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ehernandezgaitan/Downloads/Dir%20Administrativa%203011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ehernandezgaitan/Downloads/Inventario%20activos%20de%20informaci&#243;n%20%20JURIDICA%20NOVIEMBR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ehernandezgaitan/Downloads/Inventario%20Activos%20de%20Informaci&#243;n%20Gesti&#243;n%20Conocimient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ehernandezgaitan/Downloads/Inventario%20GESTION%20DEL%20RIESG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griesgosp/Downloads/Inventario%20activos%20de%20informaci&#243;n%20-%20GESTION%20DEL%20RIESGO%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row r="1">
          <cell r="R1" t="str">
            <v>Disponibilidad</v>
          </cell>
          <cell r="S1" t="str">
            <v>Valor</v>
          </cell>
        </row>
        <row r="2">
          <cell r="R2" t="str">
            <v>ALTA</v>
          </cell>
          <cell r="S2">
            <v>3</v>
          </cell>
        </row>
        <row r="3">
          <cell r="R3" t="str">
            <v>MEDIA</v>
          </cell>
          <cell r="S3">
            <v>2</v>
          </cell>
        </row>
        <row r="4">
          <cell r="R4" t="str">
            <v>BAJA</v>
          </cell>
          <cell r="S4">
            <v>1</v>
          </cell>
        </row>
        <row r="5">
          <cell r="R5" t="str">
            <v>NO CLASIFICADA</v>
          </cell>
          <cell r="S5">
            <v>3</v>
          </cell>
        </row>
      </sheetData>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row>
        <row r="2">
          <cell r="A2" t="str">
            <v>GERENCIA</v>
          </cell>
          <cell r="B2">
            <v>200</v>
          </cell>
        </row>
        <row r="3">
          <cell r="A3" t="str">
            <v>OFICINA_ASESORA_JURIDICA</v>
          </cell>
          <cell r="B3">
            <v>210</v>
          </cell>
        </row>
        <row r="4">
          <cell r="A4" t="str">
            <v>OFICINA_ASESORA_DE_DESARROLLO_INSTITUCIONAL</v>
          </cell>
          <cell r="B4">
            <v>220</v>
          </cell>
        </row>
        <row r="5">
          <cell r="A5" t="str">
            <v>OFICINA_ASESORA_ DE_ COMUNICACIONES</v>
          </cell>
          <cell r="B5">
            <v>230</v>
          </cell>
        </row>
        <row r="6">
          <cell r="A6" t="str">
            <v>OFICINA_DE_CONTROL_INTERNO</v>
          </cell>
          <cell r="B6">
            <v>240</v>
          </cell>
        </row>
        <row r="7">
          <cell r="A7" t="str">
            <v>PARTICIPACIÓN_COMUNITARIA_Y_SERVICIO_AL_CIUDADANO</v>
          </cell>
          <cell r="B7">
            <v>250</v>
          </cell>
        </row>
        <row r="8">
          <cell r="A8" t="str">
            <v>GESTION_DEL_CONOCIMIENTO</v>
          </cell>
          <cell r="B8">
            <v>260</v>
          </cell>
        </row>
        <row r="9">
          <cell r="A9" t="str">
            <v>CONTROL_INTERNO_DISCIPLINARIO</v>
          </cell>
          <cell r="B9">
            <v>270</v>
          </cell>
        </row>
        <row r="10">
          <cell r="A10" t="str">
            <v>CALIDAD</v>
          </cell>
          <cell r="B10">
            <v>280</v>
          </cell>
        </row>
        <row r="11">
          <cell r="A11" t="str">
            <v>SISTEMAS_DE_INFORMACIÓN_TIC</v>
          </cell>
          <cell r="B11">
            <v>290</v>
          </cell>
        </row>
        <row r="12">
          <cell r="A12" t="str">
            <v>Subgerencia_de_Prestación_de_Servicios_de_Salud</v>
          </cell>
          <cell r="B12">
            <v>300</v>
          </cell>
        </row>
        <row r="13">
          <cell r="A13" t="str">
            <v>Dirección_de_Servicios_Ambulatorios</v>
          </cell>
          <cell r="B13">
            <v>310</v>
          </cell>
        </row>
        <row r="14">
          <cell r="A14" t="str">
            <v>Dirección_de_Servicios_Hospitalarios</v>
          </cell>
          <cell r="B14">
            <v>320</v>
          </cell>
        </row>
        <row r="15">
          <cell r="A15" t="str">
            <v>Dirección_de_Servicios_de_Urgencias</v>
          </cell>
          <cell r="B15">
            <v>330</v>
          </cell>
        </row>
        <row r="16">
          <cell r="A16" t="str">
            <v>Dirección_de_Servicios_Complementarios</v>
          </cell>
          <cell r="B16">
            <v>340</v>
          </cell>
        </row>
        <row r="17">
          <cell r="A17" t="str">
            <v>Dirección_de_Servicios_del_Riesgo_en_Salud</v>
          </cell>
          <cell r="B17">
            <v>350</v>
          </cell>
        </row>
        <row r="18">
          <cell r="A18" t="str">
            <v>Subgerencia_Corporativa</v>
          </cell>
          <cell r="B18">
            <v>400</v>
          </cell>
        </row>
        <row r="19">
          <cell r="A19" t="str">
            <v>Dirección_Financiera</v>
          </cell>
          <cell r="B19">
            <v>410</v>
          </cell>
        </row>
        <row r="20">
          <cell r="A20" t="str">
            <v>Dirección_Administrativa</v>
          </cell>
          <cell r="B20">
            <v>420</v>
          </cell>
        </row>
        <row r="21">
          <cell r="A21" t="str">
            <v>Dirección_del_Talento_Humano</v>
          </cell>
          <cell r="B21">
            <v>430</v>
          </cell>
        </row>
        <row r="22">
          <cell r="A22" t="str">
            <v>Dirección_de_Contratación</v>
          </cell>
          <cell r="B22">
            <v>440</v>
          </cell>
        </row>
      </sheetData>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H1" t="str">
            <v>Descripcion</v>
          </cell>
          <cell r="I1" t="str">
            <v>Codigo Serie</v>
          </cell>
        </row>
        <row r="2">
          <cell r="H2" t="str">
            <v>ACCIONES CONSTITUCIONALES</v>
          </cell>
          <cell r="I2">
            <v>1</v>
          </cell>
        </row>
        <row r="3">
          <cell r="H3" t="str">
            <v>ACTAS</v>
          </cell>
          <cell r="I3">
            <v>2</v>
          </cell>
        </row>
        <row r="4">
          <cell r="H4" t="str">
            <v>ACUERDOS</v>
          </cell>
          <cell r="I4">
            <v>3</v>
          </cell>
        </row>
        <row r="5">
          <cell r="H5" t="str">
            <v>AUDITORIAS</v>
          </cell>
          <cell r="I5">
            <v>4</v>
          </cell>
        </row>
        <row r="6">
          <cell r="H6" t="str">
            <v>ANTEPROYECTO DE PRESUPUESTO</v>
          </cell>
          <cell r="I6">
            <v>5</v>
          </cell>
        </row>
        <row r="7">
          <cell r="H7" t="str">
            <v>APLICATIVOS Y SOFTWARE</v>
          </cell>
          <cell r="I7">
            <v>6</v>
          </cell>
        </row>
        <row r="8">
          <cell r="H8" t="str">
            <v>ASESORÍA JURIDICA DISCIPLINARIA</v>
          </cell>
          <cell r="I8">
            <v>7</v>
          </cell>
        </row>
        <row r="9">
          <cell r="H9" t="str">
            <v>AUTORIZACIONES PARA ESTERILIZACIÓN DE CANINOS Y FELINOS</v>
          </cell>
          <cell r="I9">
            <v>8</v>
          </cell>
        </row>
        <row r="10">
          <cell r="H10" t="str">
            <v>BAJAS DE BIENES</v>
          </cell>
          <cell r="I10">
            <v>9</v>
          </cell>
        </row>
        <row r="11">
          <cell r="H11" t="str">
            <v xml:space="preserve">BOLETINES </v>
          </cell>
          <cell r="I11">
            <v>10</v>
          </cell>
        </row>
        <row r="12">
          <cell r="H12" t="str">
            <v>CAJA MENOR</v>
          </cell>
          <cell r="I12">
            <v>11</v>
          </cell>
        </row>
        <row r="13">
          <cell r="H13" t="str">
            <v>CIERRE PRESUPUESTAL</v>
          </cell>
          <cell r="I13">
            <v>15</v>
          </cell>
        </row>
        <row r="14">
          <cell r="H14" t="str">
            <v>CIRCULARES</v>
          </cell>
          <cell r="I14">
            <v>16</v>
          </cell>
        </row>
        <row r="15">
          <cell r="H15" t="str">
            <v>COMPROBANTE CONTABLE</v>
          </cell>
          <cell r="I15">
            <v>17</v>
          </cell>
        </row>
        <row r="16">
          <cell r="H16" t="str">
            <v>CONCEPTOS</v>
          </cell>
          <cell r="I16">
            <v>19</v>
          </cell>
        </row>
        <row r="17">
          <cell r="H17" t="str">
            <v>CONCILIACIONES</v>
          </cell>
          <cell r="I17">
            <v>20</v>
          </cell>
        </row>
        <row r="18">
          <cell r="H18" t="str">
            <v>CONSECUTIVOS DE COMUNICACIONES OFICIALES</v>
          </cell>
          <cell r="I18">
            <v>21</v>
          </cell>
        </row>
        <row r="19">
          <cell r="H19" t="str">
            <v>CONTRATOS</v>
          </cell>
          <cell r="I19">
            <v>22</v>
          </cell>
        </row>
        <row r="20">
          <cell r="H20" t="str">
            <v>CONVENIOS</v>
          </cell>
          <cell r="I20">
            <v>23</v>
          </cell>
        </row>
        <row r="21">
          <cell r="H21" t="str">
            <v>CONVOCATORIAS PUBLICAS</v>
          </cell>
          <cell r="I21">
            <v>24</v>
          </cell>
        </row>
        <row r="22">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s>
    <sheetDataSet>
      <sheetData sheetId="0"/>
      <sheetData sheetId="1"/>
      <sheetData sheetId="2"/>
      <sheetData sheetId="3"/>
      <sheetData sheetId="4"/>
      <sheetData sheetId="5">
        <row r="1">
          <cell r="A1" t="str">
            <v>DEPENDENCIA</v>
          </cell>
          <cell r="B1" t="str">
            <v>CODIGO DE LA DEPENDENCIA</v>
          </cell>
        </row>
        <row r="2">
          <cell r="A2" t="str">
            <v>GERENCIA</v>
          </cell>
          <cell r="B2">
            <v>200</v>
          </cell>
        </row>
        <row r="3">
          <cell r="A3" t="str">
            <v>OFICINA_ASESORA_JURIDICA</v>
          </cell>
          <cell r="B3">
            <v>210</v>
          </cell>
        </row>
        <row r="4">
          <cell r="A4" t="str">
            <v>OFICINA_ASESORA_DE_DESARROLLO_INSTITUCIONAL</v>
          </cell>
          <cell r="B4">
            <v>220</v>
          </cell>
        </row>
        <row r="5">
          <cell r="A5" t="str">
            <v>OFICINA_ASESORA_ DE_ COMUNICACIONES</v>
          </cell>
          <cell r="B5">
            <v>230</v>
          </cell>
        </row>
        <row r="6">
          <cell r="A6" t="str">
            <v>OFICINA_DE_CONTROL_INTERNO</v>
          </cell>
          <cell r="B6">
            <v>240</v>
          </cell>
        </row>
        <row r="7">
          <cell r="A7" t="str">
            <v>PARTICIPACIÓN_COMUNITARIA_Y_SERVICIO_AL_CIUDADANO</v>
          </cell>
          <cell r="B7">
            <v>250</v>
          </cell>
        </row>
        <row r="8">
          <cell r="A8" t="str">
            <v>GESTION_DEL_CONOCIMIENTO</v>
          </cell>
          <cell r="B8">
            <v>260</v>
          </cell>
        </row>
        <row r="9">
          <cell r="A9" t="str">
            <v>CONTROL_INTERNO_DISCIPLINARIO</v>
          </cell>
          <cell r="B9">
            <v>270</v>
          </cell>
        </row>
        <row r="10">
          <cell r="A10" t="str">
            <v>CALIDAD</v>
          </cell>
          <cell r="B10">
            <v>280</v>
          </cell>
        </row>
        <row r="11">
          <cell r="A11" t="str">
            <v>SISTEMAS_DE_INFORMACIÓN_TIC</v>
          </cell>
          <cell r="B11">
            <v>290</v>
          </cell>
        </row>
        <row r="12">
          <cell r="A12" t="str">
            <v>Subgerencia_de_Prestación_de_Servicios_de_Salud</v>
          </cell>
          <cell r="B12">
            <v>300</v>
          </cell>
        </row>
        <row r="13">
          <cell r="A13" t="str">
            <v>Dirección_de_Servicios_Ambulatorios</v>
          </cell>
          <cell r="B13">
            <v>310</v>
          </cell>
        </row>
        <row r="14">
          <cell r="A14" t="str">
            <v>Dirección_de_Servicios_Hospitalarios</v>
          </cell>
          <cell r="B14">
            <v>320</v>
          </cell>
        </row>
        <row r="15">
          <cell r="A15" t="str">
            <v>Dirección_de_Servicios_de_Urgencias</v>
          </cell>
          <cell r="B15">
            <v>330</v>
          </cell>
        </row>
        <row r="16">
          <cell r="A16" t="str">
            <v>Dirección_de_Servicios_Complementarios</v>
          </cell>
          <cell r="B16">
            <v>340</v>
          </cell>
        </row>
        <row r="17">
          <cell r="A17" t="str">
            <v>Dirección_de_Servicios_del_Riesgo_en_Salud</v>
          </cell>
          <cell r="B17">
            <v>350</v>
          </cell>
        </row>
        <row r="18">
          <cell r="A18" t="str">
            <v>Subgerencia_Corporativa</v>
          </cell>
          <cell r="B18">
            <v>400</v>
          </cell>
        </row>
        <row r="19">
          <cell r="A19" t="str">
            <v>Dirección_Financiera</v>
          </cell>
          <cell r="B19">
            <v>410</v>
          </cell>
        </row>
        <row r="20">
          <cell r="A20" t="str">
            <v>Dirección_Administrativa</v>
          </cell>
          <cell r="B20">
            <v>420</v>
          </cell>
        </row>
        <row r="21">
          <cell r="A21" t="str">
            <v>Dirección_del_Talento_Humano</v>
          </cell>
          <cell r="B21">
            <v>430</v>
          </cell>
        </row>
        <row r="22">
          <cell r="A22" t="str">
            <v>Dirección_de_Contratación</v>
          </cell>
          <cell r="B22">
            <v>440</v>
          </cell>
        </row>
      </sheetData>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G1" t="str">
            <v>Subserie2</v>
          </cell>
          <cell r="H1" t="str">
            <v>Descripcion</v>
          </cell>
          <cell r="I1" t="str">
            <v>Codigo Serie</v>
          </cell>
        </row>
        <row r="2">
          <cell r="H2" t="str">
            <v>ACCIONES CONSTITUCIONALES</v>
          </cell>
          <cell r="I2">
            <v>1</v>
          </cell>
        </row>
        <row r="3">
          <cell r="H3" t="str">
            <v>ACTAS</v>
          </cell>
          <cell r="I3">
            <v>2</v>
          </cell>
        </row>
        <row r="4">
          <cell r="H4" t="str">
            <v>ACUERDOS</v>
          </cell>
          <cell r="I4">
            <v>3</v>
          </cell>
        </row>
        <row r="5">
          <cell r="H5" t="str">
            <v>AUDITORIAS</v>
          </cell>
          <cell r="I5">
            <v>4</v>
          </cell>
        </row>
        <row r="6">
          <cell r="H6" t="str">
            <v>ANTEPROYECTO DE PRESUPUESTO</v>
          </cell>
          <cell r="I6">
            <v>5</v>
          </cell>
        </row>
        <row r="7">
          <cell r="H7" t="str">
            <v>APLICATIVOS Y SOFTWARE</v>
          </cell>
          <cell r="I7">
            <v>6</v>
          </cell>
        </row>
        <row r="8">
          <cell r="H8" t="str">
            <v>ASESORÍA JURIDICA DISCIPLINARIA</v>
          </cell>
          <cell r="I8">
            <v>7</v>
          </cell>
        </row>
        <row r="9">
          <cell r="H9" t="str">
            <v>AUTORIZACIONES PARA ESTERILIZACIÓN DE CANINOS Y FELINOS</v>
          </cell>
          <cell r="I9">
            <v>8</v>
          </cell>
        </row>
        <row r="10">
          <cell r="H10" t="str">
            <v>BAJAS DE BIENES</v>
          </cell>
          <cell r="I10">
            <v>9</v>
          </cell>
        </row>
        <row r="11">
          <cell r="H11" t="str">
            <v xml:space="preserve">BOLETINES </v>
          </cell>
          <cell r="I11">
            <v>10</v>
          </cell>
        </row>
        <row r="12">
          <cell r="H12" t="str">
            <v>CAJA MENOR</v>
          </cell>
          <cell r="I12">
            <v>11</v>
          </cell>
        </row>
        <row r="13">
          <cell r="H13" t="str">
            <v>CIERRE PRESUPUESTAL</v>
          </cell>
          <cell r="I13">
            <v>15</v>
          </cell>
        </row>
        <row r="14">
          <cell r="H14" t="str">
            <v>CIRCULARES</v>
          </cell>
          <cell r="I14">
            <v>16</v>
          </cell>
        </row>
        <row r="15">
          <cell r="H15" t="str">
            <v>COMPROBANTE CONTABLE</v>
          </cell>
          <cell r="I15">
            <v>17</v>
          </cell>
        </row>
        <row r="16">
          <cell r="H16" t="str">
            <v>CONCEPTOS</v>
          </cell>
          <cell r="I16">
            <v>19</v>
          </cell>
        </row>
        <row r="17">
          <cell r="H17" t="str">
            <v>CONCILIACIONES</v>
          </cell>
          <cell r="I17">
            <v>20</v>
          </cell>
        </row>
        <row r="18">
          <cell r="H18" t="str">
            <v>CONSECUTIVOS DE COMUNICACIONES OFICIALES</v>
          </cell>
          <cell r="I18">
            <v>21</v>
          </cell>
        </row>
        <row r="19">
          <cell r="H19" t="str">
            <v>CONTRATOS</v>
          </cell>
          <cell r="I19">
            <v>22</v>
          </cell>
        </row>
        <row r="20">
          <cell r="H20" t="str">
            <v>CONVENIOS</v>
          </cell>
          <cell r="I20">
            <v>23</v>
          </cell>
        </row>
        <row r="21">
          <cell r="H21" t="str">
            <v>CONVOCATORIAS PUBLICAS</v>
          </cell>
          <cell r="I21">
            <v>24</v>
          </cell>
        </row>
        <row r="22">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H1" t="str">
            <v>Descripcion</v>
          </cell>
          <cell r="I1" t="str">
            <v>Codigo Serie</v>
          </cell>
        </row>
        <row r="2">
          <cell r="H2" t="str">
            <v>ACCIONES CONSTITUCIONALES</v>
          </cell>
          <cell r="I2">
            <v>1</v>
          </cell>
        </row>
        <row r="3">
          <cell r="H3" t="str">
            <v>ACTAS</v>
          </cell>
          <cell r="I3">
            <v>2</v>
          </cell>
        </row>
        <row r="4">
          <cell r="H4" t="str">
            <v>ACUERDOS</v>
          </cell>
          <cell r="I4">
            <v>3</v>
          </cell>
        </row>
        <row r="5">
          <cell r="H5" t="str">
            <v>AUDITORIAS</v>
          </cell>
          <cell r="I5">
            <v>4</v>
          </cell>
        </row>
        <row r="6">
          <cell r="H6" t="str">
            <v>ANTEPROYECTO DE PRESUPUESTO</v>
          </cell>
          <cell r="I6">
            <v>5</v>
          </cell>
        </row>
        <row r="7">
          <cell r="H7" t="str">
            <v>APLICATIVOS Y SOFTWARE</v>
          </cell>
          <cell r="I7">
            <v>6</v>
          </cell>
        </row>
        <row r="8">
          <cell r="H8" t="str">
            <v>ASESORÍA JURIDICA DISCIPLINARIA</v>
          </cell>
          <cell r="I8">
            <v>7</v>
          </cell>
        </row>
        <row r="9">
          <cell r="H9" t="str">
            <v>AUTORIZACIONES PARA ESTERILIZACIÓN DE CANINOS Y FELINOS</v>
          </cell>
          <cell r="I9">
            <v>8</v>
          </cell>
        </row>
        <row r="10">
          <cell r="H10" t="str">
            <v>BAJAS DE BIENES</v>
          </cell>
          <cell r="I10">
            <v>9</v>
          </cell>
        </row>
        <row r="11">
          <cell r="H11" t="str">
            <v xml:space="preserve">BOLETINES </v>
          </cell>
          <cell r="I11">
            <v>10</v>
          </cell>
        </row>
        <row r="12">
          <cell r="H12" t="str">
            <v>CAJA MENOR</v>
          </cell>
          <cell r="I12">
            <v>11</v>
          </cell>
        </row>
        <row r="13">
          <cell r="H13" t="str">
            <v>CIERRE PRESUPUESTAL</v>
          </cell>
          <cell r="I13">
            <v>15</v>
          </cell>
        </row>
        <row r="14">
          <cell r="H14" t="str">
            <v>CIRCULARES</v>
          </cell>
          <cell r="I14">
            <v>16</v>
          </cell>
        </row>
        <row r="15">
          <cell r="H15" t="str">
            <v>COMPROBANTE CONTABLE</v>
          </cell>
          <cell r="I15">
            <v>17</v>
          </cell>
        </row>
        <row r="16">
          <cell r="H16" t="str">
            <v>CONCEPTOS</v>
          </cell>
          <cell r="I16">
            <v>19</v>
          </cell>
        </row>
        <row r="17">
          <cell r="H17" t="str">
            <v>CONCILIACIONES</v>
          </cell>
          <cell r="I17">
            <v>20</v>
          </cell>
        </row>
        <row r="18">
          <cell r="H18" t="str">
            <v>CONSECUTIVOS DE COMUNICACIONES OFICIALES</v>
          </cell>
          <cell r="I18">
            <v>21</v>
          </cell>
        </row>
        <row r="19">
          <cell r="H19" t="str">
            <v>CONTRATOS</v>
          </cell>
          <cell r="I19">
            <v>22</v>
          </cell>
        </row>
        <row r="20">
          <cell r="H20" t="str">
            <v>CONVENIOS</v>
          </cell>
          <cell r="I20">
            <v>23</v>
          </cell>
        </row>
        <row r="21">
          <cell r="H21" t="str">
            <v>CONVOCATORIAS PUBLICAS</v>
          </cell>
          <cell r="I21">
            <v>24</v>
          </cell>
        </row>
        <row r="22">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A1" t="str">
            <v>DEPENDENCIA</v>
          </cell>
          <cell r="H1" t="str">
            <v>Descripcion</v>
          </cell>
          <cell r="I1" t="str">
            <v>Codigo Serie</v>
          </cell>
        </row>
        <row r="2">
          <cell r="H2" t="str">
            <v>ACCIONES CONSTITUCIONALES</v>
          </cell>
          <cell r="I2">
            <v>1</v>
          </cell>
        </row>
        <row r="3">
          <cell r="H3" t="str">
            <v>ACTAS</v>
          </cell>
          <cell r="I3">
            <v>2</v>
          </cell>
        </row>
        <row r="4">
          <cell r="H4" t="str">
            <v>ACUERDOS</v>
          </cell>
          <cell r="I4">
            <v>3</v>
          </cell>
        </row>
        <row r="5">
          <cell r="H5" t="str">
            <v>AUDITORIAS</v>
          </cell>
          <cell r="I5">
            <v>4</v>
          </cell>
        </row>
        <row r="6">
          <cell r="H6" t="str">
            <v>ANTEPROYECTO DE PRESUPUESTO</v>
          </cell>
          <cell r="I6">
            <v>5</v>
          </cell>
        </row>
        <row r="7">
          <cell r="H7" t="str">
            <v>APLICATIVOS Y SOFTWARE</v>
          </cell>
          <cell r="I7">
            <v>6</v>
          </cell>
        </row>
        <row r="8">
          <cell r="H8" t="str">
            <v>ASESORÍA JURIDICA DISCIPLINARIA</v>
          </cell>
          <cell r="I8">
            <v>7</v>
          </cell>
        </row>
        <row r="9">
          <cell r="H9" t="str">
            <v>AUTORIZACIONES PARA ESTERILIZACIÓN DE CANINOS Y FELINOS</v>
          </cell>
          <cell r="I9">
            <v>8</v>
          </cell>
        </row>
        <row r="10">
          <cell r="H10" t="str">
            <v>BAJAS DE BIENES</v>
          </cell>
          <cell r="I10">
            <v>9</v>
          </cell>
        </row>
        <row r="11">
          <cell r="H11" t="str">
            <v xml:space="preserve">BOLETINES </v>
          </cell>
          <cell r="I11">
            <v>10</v>
          </cell>
        </row>
        <row r="12">
          <cell r="H12" t="str">
            <v>CAJA MENOR</v>
          </cell>
          <cell r="I12">
            <v>11</v>
          </cell>
        </row>
        <row r="13">
          <cell r="H13" t="str">
            <v>CIERRE PRESUPUESTAL</v>
          </cell>
          <cell r="I13">
            <v>15</v>
          </cell>
        </row>
        <row r="14">
          <cell r="H14" t="str">
            <v>CIRCULARES</v>
          </cell>
          <cell r="I14">
            <v>16</v>
          </cell>
        </row>
        <row r="15">
          <cell r="H15" t="str">
            <v>COMPROBANTE CONTABLE</v>
          </cell>
          <cell r="I15">
            <v>17</v>
          </cell>
        </row>
        <row r="16">
          <cell r="H16" t="str">
            <v>CONCEPTOS</v>
          </cell>
          <cell r="I16">
            <v>19</v>
          </cell>
        </row>
        <row r="17">
          <cell r="H17" t="str">
            <v>CONCILIACIONES</v>
          </cell>
          <cell r="I17">
            <v>20</v>
          </cell>
        </row>
        <row r="18">
          <cell r="H18" t="str">
            <v>CONSECUTIVOS DE COMUNICACIONES OFICIALES</v>
          </cell>
          <cell r="I18">
            <v>21</v>
          </cell>
        </row>
        <row r="19">
          <cell r="H19" t="str">
            <v>CONTRATOS</v>
          </cell>
          <cell r="I19">
            <v>22</v>
          </cell>
        </row>
        <row r="20">
          <cell r="H20" t="str">
            <v>CONVENIOS</v>
          </cell>
          <cell r="I20">
            <v>23</v>
          </cell>
        </row>
        <row r="21">
          <cell r="H21" t="str">
            <v>CONVOCATORIAS PUBLICAS</v>
          </cell>
          <cell r="I21">
            <v>24</v>
          </cell>
        </row>
        <row r="22">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EXCELLENVIADO POR TIC CON OBSE "/>
    </sheetNames>
    <sheetDataSet>
      <sheetData sheetId="0" refreshError="1"/>
      <sheetData sheetId="1" refreshError="1"/>
      <sheetData sheetId="2" refreshError="1"/>
      <sheetData sheetId="3" refreshError="1"/>
      <sheetData sheetId="4" refreshError="1"/>
      <sheetData sheetId="5">
        <row r="1">
          <cell r="H1" t="str">
            <v>Descripcion</v>
          </cell>
          <cell r="I1" t="str">
            <v>Codigo Serie</v>
          </cell>
        </row>
        <row r="2">
          <cell r="H2" t="str">
            <v>ACCIONES CONSTITUCIONALES</v>
          </cell>
          <cell r="I2">
            <v>1</v>
          </cell>
        </row>
        <row r="3">
          <cell r="H3" t="str">
            <v>ACTAS</v>
          </cell>
          <cell r="I3">
            <v>2</v>
          </cell>
        </row>
        <row r="4">
          <cell r="H4" t="str">
            <v>ACUERDOS</v>
          </cell>
          <cell r="I4">
            <v>3</v>
          </cell>
        </row>
        <row r="5">
          <cell r="H5" t="str">
            <v>AUDITORIAS</v>
          </cell>
          <cell r="I5">
            <v>4</v>
          </cell>
        </row>
        <row r="6">
          <cell r="H6" t="str">
            <v>ANTEPROYECTO DE PRESUPUESTO</v>
          </cell>
          <cell r="I6">
            <v>5</v>
          </cell>
        </row>
        <row r="7">
          <cell r="H7" t="str">
            <v>APLICATIVOS Y SOFTWARE</v>
          </cell>
          <cell r="I7">
            <v>6</v>
          </cell>
        </row>
        <row r="8">
          <cell r="H8" t="str">
            <v>ASESORÍA JURIDICA DISCIPLINARIA</v>
          </cell>
          <cell r="I8">
            <v>7</v>
          </cell>
        </row>
        <row r="9">
          <cell r="H9" t="str">
            <v>AUTORIZACIONES PARA ESTERILIZACIÓN DE CANINOS Y FELINOS</v>
          </cell>
          <cell r="I9">
            <v>8</v>
          </cell>
        </row>
        <row r="10">
          <cell r="H10" t="str">
            <v>BAJAS DE BIENES</v>
          </cell>
          <cell r="I10">
            <v>9</v>
          </cell>
        </row>
        <row r="11">
          <cell r="H11" t="str">
            <v xml:space="preserve">BOLETINES </v>
          </cell>
          <cell r="I11">
            <v>10</v>
          </cell>
        </row>
        <row r="12">
          <cell r="H12" t="str">
            <v>CAJA MENOR</v>
          </cell>
          <cell r="I12">
            <v>11</v>
          </cell>
        </row>
        <row r="13">
          <cell r="H13" t="str">
            <v>CIERRE PRESUPUESTAL</v>
          </cell>
          <cell r="I13">
            <v>15</v>
          </cell>
        </row>
        <row r="14">
          <cell r="H14" t="str">
            <v>CIRCULARES</v>
          </cell>
          <cell r="I14">
            <v>16</v>
          </cell>
        </row>
        <row r="15">
          <cell r="H15" t="str">
            <v>COMPROBANTE CONTABLE</v>
          </cell>
          <cell r="I15">
            <v>17</v>
          </cell>
        </row>
        <row r="16">
          <cell r="H16" t="str">
            <v>CONCEPTOS</v>
          </cell>
          <cell r="I16">
            <v>19</v>
          </cell>
        </row>
        <row r="17">
          <cell r="H17" t="str">
            <v>CONCILIACIONES</v>
          </cell>
          <cell r="I17">
            <v>20</v>
          </cell>
        </row>
        <row r="18">
          <cell r="H18" t="str">
            <v>CONSECUTIVOS DE COMUNICACIONES OFICIALES</v>
          </cell>
          <cell r="I18">
            <v>21</v>
          </cell>
        </row>
        <row r="19">
          <cell r="H19" t="str">
            <v>CONTRATOS</v>
          </cell>
          <cell r="I19">
            <v>22</v>
          </cell>
        </row>
        <row r="20">
          <cell r="H20" t="str">
            <v>CONVENIOS</v>
          </cell>
          <cell r="I20">
            <v>23</v>
          </cell>
        </row>
        <row r="21">
          <cell r="H21" t="str">
            <v>CONVOCATORIAS PUBLICAS</v>
          </cell>
          <cell r="I21">
            <v>24</v>
          </cell>
        </row>
        <row r="22">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A1" t="str">
            <v>DEPENDENCIA</v>
          </cell>
          <cell r="B1" t="str">
            <v>CODIGO DE LA DEPENDENCIA</v>
          </cell>
        </row>
        <row r="2">
          <cell r="A2" t="str">
            <v>GERENCIA</v>
          </cell>
          <cell r="B2">
            <v>200</v>
          </cell>
        </row>
        <row r="3">
          <cell r="A3" t="str">
            <v>OFICINA_ASESORA_JURIDICA</v>
          </cell>
          <cell r="B3">
            <v>210</v>
          </cell>
        </row>
        <row r="4">
          <cell r="A4" t="str">
            <v>OFICINA_ASESORA_DE_DESARROLLO_INSTITUCIONAL</v>
          </cell>
          <cell r="B4">
            <v>220</v>
          </cell>
        </row>
        <row r="5">
          <cell r="A5" t="str">
            <v>OFICINA_ASESORA_ DE_ COMUNICACIONES</v>
          </cell>
          <cell r="B5">
            <v>230</v>
          </cell>
        </row>
        <row r="6">
          <cell r="A6" t="str">
            <v>OFICINA_DE_CONTROL_INTERNO</v>
          </cell>
          <cell r="B6">
            <v>240</v>
          </cell>
        </row>
        <row r="7">
          <cell r="A7" t="str">
            <v>PARTICIPACIÓN_COMUNITARIA_Y_SERVICIO_AL_CIUDADANO</v>
          </cell>
          <cell r="B7">
            <v>250</v>
          </cell>
        </row>
        <row r="8">
          <cell r="A8" t="str">
            <v>GESTION_DEL_CONOCIMIENTO</v>
          </cell>
          <cell r="B8">
            <v>260</v>
          </cell>
        </row>
        <row r="9">
          <cell r="A9" t="str">
            <v>CONTROL_INTERNO_DISCIPLINARIO</v>
          </cell>
          <cell r="B9">
            <v>270</v>
          </cell>
        </row>
        <row r="10">
          <cell r="A10" t="str">
            <v>CALIDAD</v>
          </cell>
          <cell r="B10">
            <v>280</v>
          </cell>
        </row>
        <row r="11">
          <cell r="A11" t="str">
            <v>SISTEMAS_DE_INFORMACIÓN_TIC</v>
          </cell>
          <cell r="B11">
            <v>290</v>
          </cell>
        </row>
        <row r="12">
          <cell r="A12" t="str">
            <v>Subgerencia_de_Prestación_de_Servicios_de_Salud</v>
          </cell>
          <cell r="B12">
            <v>300</v>
          </cell>
        </row>
        <row r="13">
          <cell r="A13" t="str">
            <v>Dirección_de_Servicios_Ambulatorios</v>
          </cell>
          <cell r="B13">
            <v>310</v>
          </cell>
        </row>
        <row r="14">
          <cell r="A14" t="str">
            <v>Dirección_de_Servicios_Hospitalarios</v>
          </cell>
          <cell r="B14">
            <v>320</v>
          </cell>
        </row>
        <row r="15">
          <cell r="A15" t="str">
            <v>Dirección_de_Servicios_de_Urgencias</v>
          </cell>
          <cell r="B15">
            <v>330</v>
          </cell>
        </row>
        <row r="16">
          <cell r="A16" t="str">
            <v>Dirección_de_Servicios_Complementarios</v>
          </cell>
          <cell r="B16">
            <v>340</v>
          </cell>
        </row>
        <row r="17">
          <cell r="A17" t="str">
            <v>Dirección_de_Servicios_del_Riesgo_en_Salud</v>
          </cell>
          <cell r="B17">
            <v>350</v>
          </cell>
        </row>
        <row r="18">
          <cell r="A18" t="str">
            <v>Subgerencia_Corporativa</v>
          </cell>
          <cell r="B18">
            <v>400</v>
          </cell>
        </row>
        <row r="19">
          <cell r="A19" t="str">
            <v>Dirección_Financiera</v>
          </cell>
          <cell r="B19">
            <v>410</v>
          </cell>
        </row>
        <row r="20">
          <cell r="A20" t="str">
            <v>Dirección_Administrativa</v>
          </cell>
          <cell r="B20">
            <v>420</v>
          </cell>
        </row>
        <row r="21">
          <cell r="A21" t="str">
            <v>Dirección_del_Talento_Humano</v>
          </cell>
          <cell r="B21">
            <v>430</v>
          </cell>
        </row>
        <row r="22">
          <cell r="A22" t="str">
            <v>Dirección_de_Contratación</v>
          </cell>
          <cell r="B22">
            <v>440</v>
          </cell>
        </row>
      </sheetData>
      <sheetData sheetId="6"/>
      <sheetData sheetId="7"/>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Completo"/>
      <sheetName val="Variables"/>
      <sheetName val="TablaRetencion"/>
      <sheetName val="ProcesoSO"/>
    </sheetNames>
    <sheetDataSet>
      <sheetData sheetId="0" refreshError="1"/>
      <sheetData sheetId="1" refreshError="1"/>
      <sheetData sheetId="2" refreshError="1"/>
      <sheetData sheetId="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H1" t="str">
            <v>Descripcion</v>
          </cell>
          <cell r="I1" t="str">
            <v>Codigo Serie</v>
          </cell>
        </row>
        <row r="2">
          <cell r="H2" t="str">
            <v>ACCIONES CONSTITUCIONALES</v>
          </cell>
          <cell r="I2">
            <v>1</v>
          </cell>
        </row>
        <row r="3">
          <cell r="H3" t="str">
            <v>ACTAS</v>
          </cell>
          <cell r="I3">
            <v>2</v>
          </cell>
        </row>
        <row r="4">
          <cell r="H4" t="str">
            <v>ACUERDOS</v>
          </cell>
          <cell r="I4">
            <v>3</v>
          </cell>
        </row>
        <row r="5">
          <cell r="H5" t="str">
            <v>AUDITORIAS</v>
          </cell>
          <cell r="I5">
            <v>4</v>
          </cell>
        </row>
        <row r="6">
          <cell r="H6" t="str">
            <v>ANTEPROYECTO DE PRESUPUESTO</v>
          </cell>
          <cell r="I6">
            <v>5</v>
          </cell>
        </row>
        <row r="7">
          <cell r="H7" t="str">
            <v>APLICATIVOS Y SOFTWARE</v>
          </cell>
          <cell r="I7">
            <v>6</v>
          </cell>
        </row>
        <row r="8">
          <cell r="H8" t="str">
            <v>ASESORÍA JURIDICA DISCIPLINARIA</v>
          </cell>
          <cell r="I8">
            <v>7</v>
          </cell>
        </row>
        <row r="9">
          <cell r="H9" t="str">
            <v>AUTORIZACIONES PARA ESTERILIZACIÓN DE CANINOS Y FELINOS</v>
          </cell>
          <cell r="I9">
            <v>8</v>
          </cell>
        </row>
        <row r="10">
          <cell r="H10" t="str">
            <v>BAJAS DE BIENES</v>
          </cell>
          <cell r="I10">
            <v>9</v>
          </cell>
        </row>
        <row r="11">
          <cell r="H11" t="str">
            <v xml:space="preserve">BOLETINES </v>
          </cell>
          <cell r="I11">
            <v>10</v>
          </cell>
        </row>
        <row r="12">
          <cell r="H12" t="str">
            <v>CAJA MENOR</v>
          </cell>
          <cell r="I12">
            <v>11</v>
          </cell>
        </row>
        <row r="13">
          <cell r="H13" t="str">
            <v>CIERRE PRESUPUESTAL</v>
          </cell>
          <cell r="I13">
            <v>15</v>
          </cell>
        </row>
        <row r="14">
          <cell r="H14" t="str">
            <v>CIRCULARES</v>
          </cell>
          <cell r="I14">
            <v>16</v>
          </cell>
        </row>
        <row r="15">
          <cell r="H15" t="str">
            <v>COMPROBANTE CONTABLE</v>
          </cell>
          <cell r="I15">
            <v>17</v>
          </cell>
        </row>
        <row r="16">
          <cell r="H16" t="str">
            <v>CONCEPTOS</v>
          </cell>
          <cell r="I16">
            <v>19</v>
          </cell>
        </row>
        <row r="17">
          <cell r="H17" t="str">
            <v>CONCILIACIONES</v>
          </cell>
          <cell r="I17">
            <v>20</v>
          </cell>
        </row>
        <row r="18">
          <cell r="H18" t="str">
            <v>CONSECUTIVOS DE COMUNICACIONES OFICIALES</v>
          </cell>
          <cell r="I18">
            <v>21</v>
          </cell>
        </row>
        <row r="19">
          <cell r="H19" t="str">
            <v>CONTRATOS</v>
          </cell>
          <cell r="I19">
            <v>22</v>
          </cell>
        </row>
        <row r="20">
          <cell r="H20" t="str">
            <v>CONVENIOS</v>
          </cell>
          <cell r="I20">
            <v>23</v>
          </cell>
        </row>
        <row r="21">
          <cell r="H21" t="str">
            <v>CONVOCATORIAS PUBLICAS</v>
          </cell>
          <cell r="I21">
            <v>24</v>
          </cell>
        </row>
        <row r="22">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blaRetencion"/>
      <sheetName val="ProcesoSO"/>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A1" t="str">
            <v>DEPENDENCIA</v>
          </cell>
          <cell r="B1" t="str">
            <v>CODIGO DE LA DEPENDENCIA</v>
          </cell>
        </row>
        <row r="2">
          <cell r="A2" t="str">
            <v>GERENCIA</v>
          </cell>
          <cell r="B2">
            <v>200</v>
          </cell>
        </row>
        <row r="3">
          <cell r="A3" t="str">
            <v>OFICINA_ASESORA_JURIDICA</v>
          </cell>
          <cell r="B3">
            <v>210</v>
          </cell>
        </row>
        <row r="4">
          <cell r="A4" t="str">
            <v>OFICINA_ASESORA_DE_DESARROLLO_INSTITUCIONAL</v>
          </cell>
          <cell r="B4">
            <v>220</v>
          </cell>
        </row>
        <row r="5">
          <cell r="A5" t="str">
            <v>OFICINA_ASESORA_ DE_ COMUNICACIONES</v>
          </cell>
          <cell r="B5">
            <v>230</v>
          </cell>
        </row>
        <row r="6">
          <cell r="A6" t="str">
            <v>OFICINA_DE_CONTROL_INTERNO</v>
          </cell>
          <cell r="B6">
            <v>240</v>
          </cell>
        </row>
        <row r="7">
          <cell r="A7" t="str">
            <v>PARTICIPACIÓN_COMUNITARIA_Y_SERVICIO_AL_CIUDADANO</v>
          </cell>
          <cell r="B7">
            <v>250</v>
          </cell>
        </row>
        <row r="8">
          <cell r="A8" t="str">
            <v>GESTION_DEL_CONOCIMIENTO</v>
          </cell>
          <cell r="B8">
            <v>260</v>
          </cell>
        </row>
        <row r="9">
          <cell r="A9" t="str">
            <v>CONTROL_INTERNO_DISCIPLINARIO</v>
          </cell>
          <cell r="B9">
            <v>270</v>
          </cell>
        </row>
        <row r="10">
          <cell r="A10" t="str">
            <v>CALIDAD</v>
          </cell>
          <cell r="B10">
            <v>280</v>
          </cell>
        </row>
        <row r="11">
          <cell r="A11" t="str">
            <v>SISTEMAS_DE_INFORMACIÓN_TIC</v>
          </cell>
          <cell r="B11">
            <v>290</v>
          </cell>
        </row>
        <row r="12">
          <cell r="A12" t="str">
            <v>Subgerencia_de_Prestación_de_Servicios_de_Salud</v>
          </cell>
          <cell r="B12">
            <v>300</v>
          </cell>
        </row>
        <row r="13">
          <cell r="A13" t="str">
            <v>Dirección_de_Servicios_Ambulatorios</v>
          </cell>
          <cell r="B13">
            <v>310</v>
          </cell>
        </row>
        <row r="14">
          <cell r="A14" t="str">
            <v>Dirección_de_Servicios_Hospitalarios</v>
          </cell>
          <cell r="B14">
            <v>320</v>
          </cell>
        </row>
        <row r="15">
          <cell r="A15" t="str">
            <v>Dirección_de_Servicios_de_Urgencias</v>
          </cell>
          <cell r="B15">
            <v>330</v>
          </cell>
        </row>
        <row r="16">
          <cell r="A16" t="str">
            <v>Dirección_de_Servicios_Complementarios</v>
          </cell>
          <cell r="B16">
            <v>340</v>
          </cell>
        </row>
        <row r="17">
          <cell r="A17" t="str">
            <v>Dirección_de_Servicios_del_Riesgo_en_Salud</v>
          </cell>
          <cell r="B17">
            <v>350</v>
          </cell>
        </row>
        <row r="18">
          <cell r="A18" t="str">
            <v>Subgerencia_Corporativa</v>
          </cell>
          <cell r="B18">
            <v>400</v>
          </cell>
        </row>
        <row r="19">
          <cell r="A19" t="str">
            <v>Dirección_Financiera</v>
          </cell>
          <cell r="B19">
            <v>410</v>
          </cell>
        </row>
        <row r="20">
          <cell r="A20" t="str">
            <v>Dirección_Administrativa</v>
          </cell>
          <cell r="B20">
            <v>420</v>
          </cell>
        </row>
        <row r="21">
          <cell r="A21" t="str">
            <v>Dirección_del_Talento_Humano</v>
          </cell>
          <cell r="B21">
            <v>430</v>
          </cell>
        </row>
        <row r="22">
          <cell r="A22" t="str">
            <v>Dirección_de_Contratación</v>
          </cell>
          <cell r="B22">
            <v>440</v>
          </cell>
        </row>
      </sheetData>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row>
        <row r="2">
          <cell r="A2" t="str">
            <v>GERENCIA</v>
          </cell>
          <cell r="B2">
            <v>200</v>
          </cell>
        </row>
        <row r="3">
          <cell r="A3" t="str">
            <v>OFICINA_ASESORA_JURIDICA</v>
          </cell>
          <cell r="B3">
            <v>210</v>
          </cell>
        </row>
        <row r="4">
          <cell r="A4" t="str">
            <v>OFICINA_ASESORA_DE_DESARROLLO_INSTITUCIONAL</v>
          </cell>
          <cell r="B4">
            <v>220</v>
          </cell>
        </row>
        <row r="5">
          <cell r="A5" t="str">
            <v>OFICINA_ASESORA_ DE_ COMUNICACIONES</v>
          </cell>
          <cell r="B5">
            <v>230</v>
          </cell>
        </row>
        <row r="6">
          <cell r="A6" t="str">
            <v>OFICINA_DE_CONTROL_INTERNO</v>
          </cell>
          <cell r="B6">
            <v>240</v>
          </cell>
        </row>
        <row r="7">
          <cell r="A7" t="str">
            <v>PARTICIPACIÓN_COMUNITARIA_Y_SERVICIO_AL_CIUDADANO</v>
          </cell>
          <cell r="B7">
            <v>250</v>
          </cell>
        </row>
        <row r="8">
          <cell r="A8" t="str">
            <v>GESTION_DEL_CONOCIMIENTO</v>
          </cell>
          <cell r="B8">
            <v>260</v>
          </cell>
        </row>
        <row r="9">
          <cell r="A9" t="str">
            <v>CONTROL_INTERNO_DISCIPLINARIO</v>
          </cell>
          <cell r="B9">
            <v>270</v>
          </cell>
        </row>
        <row r="10">
          <cell r="A10" t="str">
            <v>CALIDAD</v>
          </cell>
          <cell r="B10">
            <v>280</v>
          </cell>
        </row>
        <row r="11">
          <cell r="A11" t="str">
            <v>SISTEMAS_DE_INFORMACIÓN_TIC</v>
          </cell>
          <cell r="B11">
            <v>290</v>
          </cell>
        </row>
        <row r="12">
          <cell r="A12" t="str">
            <v>Subgerencia_de_Prestación_de_Servicios_de_Salud</v>
          </cell>
          <cell r="B12">
            <v>300</v>
          </cell>
        </row>
        <row r="13">
          <cell r="A13" t="str">
            <v>Dirección_de_Servicios_Ambulatorios</v>
          </cell>
          <cell r="B13">
            <v>310</v>
          </cell>
        </row>
        <row r="14">
          <cell r="A14" t="str">
            <v>Dirección_de_Servicios_Hospitalarios</v>
          </cell>
          <cell r="B14">
            <v>320</v>
          </cell>
        </row>
        <row r="15">
          <cell r="A15" t="str">
            <v>Dirección_de_Servicios_de_Urgencias</v>
          </cell>
          <cell r="B15">
            <v>330</v>
          </cell>
        </row>
        <row r="16">
          <cell r="A16" t="str">
            <v>Dirección_de_Servicios_Complementarios</v>
          </cell>
          <cell r="B16">
            <v>340</v>
          </cell>
        </row>
        <row r="17">
          <cell r="A17" t="str">
            <v>Dirección_de_Servicios_del_Riesgo_en_Salud</v>
          </cell>
          <cell r="B17">
            <v>350</v>
          </cell>
        </row>
        <row r="18">
          <cell r="A18" t="str">
            <v>Subgerencia_Corporativa</v>
          </cell>
          <cell r="B18">
            <v>400</v>
          </cell>
        </row>
        <row r="19">
          <cell r="A19" t="str">
            <v>Dirección_Financiera</v>
          </cell>
          <cell r="B19">
            <v>410</v>
          </cell>
        </row>
        <row r="20">
          <cell r="A20" t="str">
            <v>Dirección_Administrativa</v>
          </cell>
          <cell r="B20">
            <v>420</v>
          </cell>
        </row>
        <row r="21">
          <cell r="A21" t="str">
            <v>Dirección_del_Talento_Humano</v>
          </cell>
          <cell r="B21">
            <v>430</v>
          </cell>
        </row>
        <row r="22">
          <cell r="A22" t="str">
            <v>Dirección_de_Contratación</v>
          </cell>
          <cell r="B22">
            <v>440</v>
          </cell>
        </row>
      </sheetData>
      <sheetData sheetId="6" refreshError="1"/>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subredsuroccidente.gov.co/?q=transparencia/control/seguimientos-y-evaluaciones/seguimiento-plan-mejoramiento-contraloria-vig-2017" TargetMode="External"/><Relationship Id="rId21" Type="http://schemas.openxmlformats.org/officeDocument/2006/relationships/hyperlink" Target="https://www.subredsuroccidente.gov.co/?q=transparencia/control/informes-la-ley-1474/seguimientopaac-tercer-cuatrimestre-vigencia-2017" TargetMode="External"/><Relationship Id="rId42" Type="http://schemas.openxmlformats.org/officeDocument/2006/relationships/hyperlink" Target="https://www.subredsuroccidente.gov.co/?q=transparencia/control/informes-la-ley-1474/informe-pormenorizadonov-17-feb-2018" TargetMode="External"/><Relationship Id="rId63" Type="http://schemas.openxmlformats.org/officeDocument/2006/relationships/hyperlink" Target="https://www.subredsuroccidente.gov.co/?q=transparencia/control/mecanismos-internos-y-externos-supervisi%C3%B3n-y-vigilancia-1" TargetMode="External"/><Relationship Id="rId84" Type="http://schemas.openxmlformats.org/officeDocument/2006/relationships/hyperlink" Target="https://www.subredsuroccidente.gov.co/?q=transparencia/control/otros-informes-ley/informe-austeridad-del-gasto-iv-trimestre2017" TargetMode="External"/><Relationship Id="rId138" Type="http://schemas.openxmlformats.org/officeDocument/2006/relationships/hyperlink" Target="https://www.subredsuroccidente.gov.co/?q=transparencia/control/seguimientos-y-evaluaciones/seguimiento-contrato-216-y-221-2015" TargetMode="External"/><Relationship Id="rId159" Type="http://schemas.openxmlformats.org/officeDocument/2006/relationships/hyperlink" Target="https://intranet.subredsuroccidente.gov.co/index.php/component/edocman/informacion-demografica/morbilidad" TargetMode="External"/><Relationship Id="rId107" Type="http://schemas.openxmlformats.org/officeDocument/2006/relationships/hyperlink" Target="https://www.subredsuroccidente.gov.co/?q=transparencia/control/otros-informes-ley/informe-control-interno-contable-2016" TargetMode="External"/><Relationship Id="rId11" Type="http://schemas.openxmlformats.org/officeDocument/2006/relationships/hyperlink" Target="https://www.subredsuroccidente.gov.co/?q=transparencia/control/auditor%C3%ADas-procesos/04informe-evaluaci%C3%B3n-pspic-y-pos" TargetMode="External"/><Relationship Id="rId32" Type="http://schemas.openxmlformats.org/officeDocument/2006/relationships/hyperlink" Target="https://www.subredsuroccidente.gov.co/?q=transparencia/control/informes-la-ley-1474/paac-15-agosto-2017" TargetMode="External"/><Relationship Id="rId53" Type="http://schemas.openxmlformats.org/officeDocument/2006/relationships/hyperlink" Target="https://www.subredsuroccidente.gov.co/?q=transparencia/control/informes-la-ley-1474/seguimiento-paac-primer-cuatrimestre-2018" TargetMode="External"/><Relationship Id="rId74" Type="http://schemas.openxmlformats.org/officeDocument/2006/relationships/hyperlink" Target="https://www.subredsuroccidente.gov.co/?q=transparencia/control/otros-informes-ley/informe-austeridad-gasto-ii-trimestre-2018" TargetMode="External"/><Relationship Id="rId128" Type="http://schemas.openxmlformats.org/officeDocument/2006/relationships/hyperlink" Target="https://www.subredsuroccidente.gov.co/?q=transparencia/control/seguimientos-y-evaluaciones/seguimiento-plan-mejora-urgencias" TargetMode="External"/><Relationship Id="rId149" Type="http://schemas.openxmlformats.org/officeDocument/2006/relationships/hyperlink" Target="https://sgi.almeraim.com/sgi/secciones/index.php?a=documentos&amp;option=ver&amp;actual&amp;documentoid=15807&amp;proceso_asociar_id=8317&#160;" TargetMode="External"/><Relationship Id="rId5" Type="http://schemas.openxmlformats.org/officeDocument/2006/relationships/hyperlink" Target="https://www.subredsuroccidente.gov.co/?q=transparencia/control/auditor%C3%ADas-procesos/informe-final-auditoria-especial-rips25-abril18" TargetMode="External"/><Relationship Id="rId95" Type="http://schemas.openxmlformats.org/officeDocument/2006/relationships/hyperlink" Target="https://www.subredsuroccidente.gov.co/?q=transparencia/control/otros-informes-ley/informe-sarlaft-2017" TargetMode="External"/><Relationship Id="rId160" Type="http://schemas.openxmlformats.org/officeDocument/2006/relationships/hyperlink" Target="https://intranet.subredsuroccidente.gov.co/index.php/component/edocman/ano-2018/tiempos-de-espera" TargetMode="External"/><Relationship Id="rId22" Type="http://schemas.openxmlformats.org/officeDocument/2006/relationships/hyperlink" Target="https://www.subredsuroccidente.gov.co/?q=transparencia/control/informes-la-ley-1474/seguimientopaac-tercer-cuatrimestre-vigencia-2017" TargetMode="External"/><Relationship Id="rId43" Type="http://schemas.openxmlformats.org/officeDocument/2006/relationships/hyperlink" Target="https://www.subredsuroccidente.gov.co/?q=transparencia/control/informes-la-ley-1474/informe-pormenorizadonov-17-feb-2018" TargetMode="External"/><Relationship Id="rId64" Type="http://schemas.openxmlformats.org/officeDocument/2006/relationships/hyperlink" Target="https://www.subredsuroccidente.gov.co/?q=transparencia/control/mecanismos-internos-y-externos-supervisi%C3%B3n-y-vigilancia-1" TargetMode="External"/><Relationship Id="rId118" Type="http://schemas.openxmlformats.org/officeDocument/2006/relationships/hyperlink" Target="https://www.subredsuroccidente.gov.co/?q=transparencia/control/seguimientos-y-evaluaciones/seguimiento-plan-mejoramiento-contraloria-vig-2017" TargetMode="External"/><Relationship Id="rId139" Type="http://schemas.openxmlformats.org/officeDocument/2006/relationships/hyperlink" Target="https://www.subredsuroccidente.gov.co/?q=transparencia/control/seguimientos-y-evaluaciones/informe-la-mesa-control-interno-sobre-proceso" TargetMode="External"/><Relationship Id="rId85" Type="http://schemas.openxmlformats.org/officeDocument/2006/relationships/hyperlink" Target="https://www.subredsuroccidente.gov.co/?q=transparencia/control/otros-informes-ley/informe-austeridad-gasto-i-trimestre-2018" TargetMode="External"/><Relationship Id="rId150" Type="http://schemas.openxmlformats.org/officeDocument/2006/relationships/hyperlink" Target="https://www.subredsuroccidente.gov.co/?q=transparencia/planeacion/planes&#160;" TargetMode="External"/><Relationship Id="rId12" Type="http://schemas.openxmlformats.org/officeDocument/2006/relationships/hyperlink" Target="https://www.subredsuroccidente.gov.co/?q=transparencia/control/auditor%C3%ADas-procesos/04informe-evaluaci%C3%B3n-pspic-y-pos" TargetMode="External"/><Relationship Id="rId17" Type="http://schemas.openxmlformats.org/officeDocument/2006/relationships/hyperlink" Target="https://www.subredsuroccidente.gov.co/?q=transparencia/control/auditor%C3%ADas-procesos/informe-auditoria-urgencias" TargetMode="External"/><Relationship Id="rId33" Type="http://schemas.openxmlformats.org/officeDocument/2006/relationships/hyperlink" Target="https://www.subredsuroccidente.gov.co/?q=transparencia/control/informes-la-ley-1474/informe-peticiones-quejas-reclamos-y-sugerencias-ii" TargetMode="External"/><Relationship Id="rId38" Type="http://schemas.openxmlformats.org/officeDocument/2006/relationships/hyperlink" Target="https://www.subredsuroccidente.gov.co/?q=transparencia/control/informes-la-ley-1474/informe-pormenorizado-estado-sistema-control-interno" TargetMode="External"/><Relationship Id="rId59" Type="http://schemas.openxmlformats.org/officeDocument/2006/relationships/hyperlink" Target="https://www.subredsuroccidente.gov.co/?q=transparencia/control/mecanismos-internos-y-externos-supervisi%C3%B3n-y-vigilancia/02estatutodeauditoria" TargetMode="External"/><Relationship Id="rId103" Type="http://schemas.openxmlformats.org/officeDocument/2006/relationships/hyperlink" Target="https://www.subredsuroccidente.gov.co/?q=transparencia/control/otros-informes-ley/informe-austeridad-y-eficiencia-del-gasto-segundo-trimestre" TargetMode="External"/><Relationship Id="rId108" Type="http://schemas.openxmlformats.org/officeDocument/2006/relationships/hyperlink" Target="https://www.subredsuroccidente.gov.co/?q=transparencia/control/otros-informes-ley/informe-control-interno-contable-2016" TargetMode="External"/><Relationship Id="rId124" Type="http://schemas.openxmlformats.org/officeDocument/2006/relationships/hyperlink" Target="https://www.subredsuroccidente.gov.co/?q=transparencia/control/seguimientos-y-evaluaciones/seguimiento-contrato-064-y-068-2015" TargetMode="External"/><Relationship Id="rId129" Type="http://schemas.openxmlformats.org/officeDocument/2006/relationships/hyperlink" Target="https://www.subredsuroccidente.gov.co/?q=transparencia/control/seguimientos-y-evaluaciones/evaluaci%C3%B3n-la-gesti%C3%B3n-del-riesgo-la-subred-sur" TargetMode="External"/><Relationship Id="rId54" Type="http://schemas.openxmlformats.org/officeDocument/2006/relationships/hyperlink" Target="https://www.subredsuroccidente.gov.co/?q=transparencia/control/informes-la-ley-1474/seguimiento-paac-primer-cuatrimestre-2018" TargetMode="External"/><Relationship Id="rId70" Type="http://schemas.openxmlformats.org/officeDocument/2006/relationships/hyperlink" Target="https://www.subredsuroccidente.gov.co/?q=transparencia/control/otros-informes-ley/informe-directiva-003-mayo-noviembre-2018" TargetMode="External"/><Relationship Id="rId75" Type="http://schemas.openxmlformats.org/officeDocument/2006/relationships/hyperlink" Target="https://www.subredsuroccidente.gov.co/?q=transparencia/control/otros-informes-ley/informeseguimiento-2do-trimestre-2018-webley1712" TargetMode="External"/><Relationship Id="rId91" Type="http://schemas.openxmlformats.org/officeDocument/2006/relationships/hyperlink" Target="https://www.subredsuroccidente.gov.co/?q=transparencia/control/otros-informes-ley/formulario-reporte-avances-la-gesti%C3%B3n-furag-ii-2017" TargetMode="External"/><Relationship Id="rId96" Type="http://schemas.openxmlformats.org/officeDocument/2006/relationships/hyperlink" Target="https://www.subredsuroccidente.gov.co/?q=transparencia/control/otros-informes-ley/informe-sarlaft-2017" TargetMode="External"/><Relationship Id="rId140" Type="http://schemas.openxmlformats.org/officeDocument/2006/relationships/hyperlink" Target="https://www.subredsuroccidente.gov.co/?q=transparencia/control/seguimientos-y-evaluaciones/informe-la-mesa-control-interno-sobre-proceso" TargetMode="External"/><Relationship Id="rId145" Type="http://schemas.openxmlformats.org/officeDocument/2006/relationships/hyperlink" Target="https://www.subredsuroccidente.gov.co/sites/default/files/planeacion/ACUERDO%20N%C2%B0%2035%20DE%202017-ACTUALIZACI%C3%93N%20PLAN%20DE%20DESARROLLO.pdf" TargetMode="External"/><Relationship Id="rId161" Type="http://schemas.openxmlformats.org/officeDocument/2006/relationships/hyperlink" Target="https://intranet.subredsuroccidente.gov.co/index.php/component/edocman/ano-2018/tablero-de-gestion-de-sedes" TargetMode="External"/><Relationship Id="rId166" Type="http://schemas.openxmlformats.org/officeDocument/2006/relationships/oleObject" Target="../embeddings/oleObject1.bin"/><Relationship Id="rId1" Type="http://schemas.openxmlformats.org/officeDocument/2006/relationships/hyperlink" Target="https://www.subredsuroccidente.gov.co/?q=transparencia/control/auditor%C3%ADas-procesos/informe-auditoria-farmacia-2018" TargetMode="External"/><Relationship Id="rId6" Type="http://schemas.openxmlformats.org/officeDocument/2006/relationships/hyperlink" Target="https://www.subredsuroccidente.gov.co/?q=transparencia/control/auditor%C3%ADas-procesos/informe-final-auditoria-especial-rips25-abril18" TargetMode="External"/><Relationship Id="rId23" Type="http://schemas.openxmlformats.org/officeDocument/2006/relationships/hyperlink" Target="https://www.subredsuroccidente.gov.co/?q=transparencia/control/informes-la-ley-1474/informe-pormenorizado-del-estado-control-interno" TargetMode="External"/><Relationship Id="rId28" Type="http://schemas.openxmlformats.org/officeDocument/2006/relationships/hyperlink" Target="https://www.subredsuroccidente.gov.co/?q=transparencia/control/informes-la-ley-1474/informe-seguimiento-peticiones-quejas-reclamos-y" TargetMode="External"/><Relationship Id="rId49" Type="http://schemas.openxmlformats.org/officeDocument/2006/relationships/hyperlink" Target="https://www.subredsuroccidente.gov.co/?q=transparencia/control/informes-la-ley-1474/informe-pormenorizado-estado-sistema-control-interno-nov" TargetMode="External"/><Relationship Id="rId114" Type="http://schemas.openxmlformats.org/officeDocument/2006/relationships/hyperlink" Target="https://www.subredsuroccidente.gov.co/?q=transparencia/control/otros-informes-ley/informe-gesti%C3%B3n-oficinas-control-interno-vigencia-2016" TargetMode="External"/><Relationship Id="rId119" Type="http://schemas.openxmlformats.org/officeDocument/2006/relationships/hyperlink" Target="https://www.subredsuroccidente.gov.co/?q=transparencia/control/seguimientos-y-evaluaciones/seguimiento-plan-mejoramiento-archivo-distrital-i" TargetMode="External"/><Relationship Id="rId44" Type="http://schemas.openxmlformats.org/officeDocument/2006/relationships/hyperlink" Target="https://www.subredsuroccidente.gov.co/?q=transparencia/control/informes-la-ley-1474/seguimiento-paac-primer-cuatrimestre-vigencia-2018" TargetMode="External"/><Relationship Id="rId60" Type="http://schemas.openxmlformats.org/officeDocument/2006/relationships/hyperlink" Target="https://www.subredsuroccidente.gov.co/?q=transparencia/control/mecanismos-internos-y-externos-supervisi%C3%B3n-y-vigilancia/02estatutodeauditoria" TargetMode="External"/><Relationship Id="rId65" Type="http://schemas.openxmlformats.org/officeDocument/2006/relationships/hyperlink" Target="https://www.subredsuroccidente.gov.co/?q=transparencia/control/mecanismos-internos-y-externos-supervisi%C3%B3n-y-vigilancia/programa-anual" TargetMode="External"/><Relationship Id="rId81" Type="http://schemas.openxmlformats.org/officeDocument/2006/relationships/hyperlink" Target="https://www.subredsuroccidente.gov.co/?q=transparencia/control/otros-informes-ley/evaluacion-gestion-dependencia-2017" TargetMode="External"/><Relationship Id="rId86" Type="http://schemas.openxmlformats.org/officeDocument/2006/relationships/hyperlink" Target="https://www.subredsuroccidente.gov.co/?q=transparencia/control/otros-informes-ley/informe-austeridad-gasto-i-trimestre-2018" TargetMode="External"/><Relationship Id="rId130" Type="http://schemas.openxmlformats.org/officeDocument/2006/relationships/hyperlink" Target="https://www.subredsuroccidente.gov.co/?q=transparencia/control/seguimientos-y-evaluaciones/evaluaci%C3%B3n-la-gesti%C3%B3n-del-riesgo-la-subred-sur" TargetMode="External"/><Relationship Id="rId135" Type="http://schemas.openxmlformats.org/officeDocument/2006/relationships/hyperlink" Target="https://www.subredsuroccidente.gov.co/?q=transparencia/control/seguimientos-y-evaluaciones/informe-sig-primer-semestre-enero-%E2%80%93-junio-2017" TargetMode="External"/><Relationship Id="rId151" Type="http://schemas.openxmlformats.org/officeDocument/2006/relationships/hyperlink" Target="https://www.subredsuroccidente.gov.co/?q=planeaci%C3%B3n-clasificaci%C3%B3n-planes/plan-adecuaci%C3%B3n-y-sostenibilidad-sigd-mipg-2019" TargetMode="External"/><Relationship Id="rId156" Type="http://schemas.openxmlformats.org/officeDocument/2006/relationships/hyperlink" Target="https://intranet.subredsuroccidente.gov.co/index.php/component/edocman/ano-2018/inasistencia" TargetMode="External"/><Relationship Id="rId13" Type="http://schemas.openxmlformats.org/officeDocument/2006/relationships/hyperlink" Target="https://www.subredsuroccidente.gov.co/?q=transparencia/control/auditor%C3%ADas-procesos/informe-auditoria-urgencias-vigencia-2017" TargetMode="External"/><Relationship Id="rId18" Type="http://schemas.openxmlformats.org/officeDocument/2006/relationships/hyperlink" Target="https://www.subredsuroccidente.gov.co/?q=transparencia/control/auditor%C3%ADas-procesos/informe-auditoria-urgencias" TargetMode="External"/><Relationship Id="rId39" Type="http://schemas.openxmlformats.org/officeDocument/2006/relationships/hyperlink" Target="https://www.subredsuroccidente.gov.co/?q=transparencia/control/informes-la-ley-1474/seguimiento-paacsep-dic-2017-oci" TargetMode="External"/><Relationship Id="rId109" Type="http://schemas.openxmlformats.org/officeDocument/2006/relationships/hyperlink" Target="https://www.subredsuroccidente.gov.co/?q=transparencia/control/otros-informes-ley/informe-evaluaci%C3%B3n-dependencias-2016" TargetMode="External"/><Relationship Id="rId34" Type="http://schemas.openxmlformats.org/officeDocument/2006/relationships/hyperlink" Target="https://www.subredsuroccidente.gov.co/?q=transparencia/control/informes-la-ley-1474/informe-peticiones-quejas-reclamos-y-sugerencias-ii" TargetMode="External"/><Relationship Id="rId50" Type="http://schemas.openxmlformats.org/officeDocument/2006/relationships/hyperlink" Target="https://www.subredsuroccidente.gov.co/?q=transparencia/control/informes-la-ley-1474/informe-pormenorizado-estado-sistema-control-interno-nov" TargetMode="External"/><Relationship Id="rId55" Type="http://schemas.openxmlformats.org/officeDocument/2006/relationships/hyperlink" Target="https://www.subredsuroccidente.gov.co/?q=transparencia/control/mecanismos-internos-y-externos-supervisi%C3%B3n-y-vigilancia" TargetMode="External"/><Relationship Id="rId76" Type="http://schemas.openxmlformats.org/officeDocument/2006/relationships/hyperlink" Target="https://www.subredsuroccidente.gov.co/?q=transparencia/control/otros-informes-ley/informeseguimiento-2do-trimestre-2018-webley1712" TargetMode="External"/><Relationship Id="rId97" Type="http://schemas.openxmlformats.org/officeDocument/2006/relationships/hyperlink" Target="https://www.subredsuroccidente.gov.co/?q=transparencia/control/otros-informes-ley/informe-austeridad-del-gasto-iv-trimestre-2017" TargetMode="External"/><Relationship Id="rId104" Type="http://schemas.openxmlformats.org/officeDocument/2006/relationships/hyperlink" Target="https://www.subredsuroccidente.gov.co/?q=transparencia/control/otros-informes-ley/informe-austeridad-y-eficiencia-del-gasto-segundo-trimestre" TargetMode="External"/><Relationship Id="rId120" Type="http://schemas.openxmlformats.org/officeDocument/2006/relationships/hyperlink" Target="https://www.subredsuroccidente.gov.co/?q=transparencia/control/seguimientos-y-evaluaciones/seguimiento-plan-mejoramiento-archivo-distrital-i" TargetMode="External"/><Relationship Id="rId125" Type="http://schemas.openxmlformats.org/officeDocument/2006/relationships/hyperlink" Target="https://www.subredsuroccidente.gov.co/?q=transparencia/control/seguimientos-y-evaluaciones/seguimiento-plan-mejora-auditoria-sistemas" TargetMode="External"/><Relationship Id="rId141" Type="http://schemas.openxmlformats.org/officeDocument/2006/relationships/hyperlink" Target="https://www.subredsuroccidente.gov.co/?q=transparencia/control/seguimientos-y-evaluaciones/informe-piga-iii-trimestre-2018" TargetMode="External"/><Relationship Id="rId146" Type="http://schemas.openxmlformats.org/officeDocument/2006/relationships/hyperlink" Target="https://www.subredsuroccidente.gov.co/?q=planeaci%C3%B3n-clasificaci%C3%B3n-planes/plan-desarrollo-institucional" TargetMode="External"/><Relationship Id="rId167" Type="http://schemas.openxmlformats.org/officeDocument/2006/relationships/image" Target="../media/image1.png"/><Relationship Id="rId7" Type="http://schemas.openxmlformats.org/officeDocument/2006/relationships/hyperlink" Target="https://www.subredsuroccidente.gov.co/?q=transparencia/control/auditor%C3%ADas-procesos/informe-auditoria-contrato-servicio-lavander%C3%ADa-vigencia" TargetMode="External"/><Relationship Id="rId71" Type="http://schemas.openxmlformats.org/officeDocument/2006/relationships/hyperlink" Target="https://www.subredsuroccidente.gov.co/?q=transparencia/control/otros-informes-ley/informe-directiva-003-2013-nov-16-2017-mayo-15-2018" TargetMode="External"/><Relationship Id="rId92" Type="http://schemas.openxmlformats.org/officeDocument/2006/relationships/hyperlink" Target="https://www.subredsuroccidente.gov.co/?q=transparencia/control/otros-informes-ley/formulario-reporte-avances-la-gesti%C3%B3n-furag-ii-2017" TargetMode="External"/><Relationship Id="rId162" Type="http://schemas.openxmlformats.org/officeDocument/2006/relationships/hyperlink" Target="https://intranet.subredsuroccidente.gov.co/index.php/component/edocman/seguridad-al-paciente/eventos-adversos" TargetMode="External"/><Relationship Id="rId2" Type="http://schemas.openxmlformats.org/officeDocument/2006/relationships/hyperlink" Target="https://www.subredsuroccidente.gov.co/?q=transparencia/control/auditor%C3%ADas-procesos/informe-auditoria-farmacia-2018" TargetMode="External"/><Relationship Id="rId29" Type="http://schemas.openxmlformats.org/officeDocument/2006/relationships/hyperlink" Target="https://www.subredsuroccidente.gov.co/?q=transparencia/control/informes-la-ley-1474/seguimiento-paac-i-cuatrimestre-2017" TargetMode="External"/><Relationship Id="rId24" Type="http://schemas.openxmlformats.org/officeDocument/2006/relationships/hyperlink" Target="https://www.subredsuroccidente.gov.co/?q=transparencia/control/informes-la-ley-1474/informe-pormenorizado-del-estado-control-interno" TargetMode="External"/><Relationship Id="rId40" Type="http://schemas.openxmlformats.org/officeDocument/2006/relationships/hyperlink" Target="https://www.subredsuroccidente.gov.co/?q=transparencia/control/informes-la-ley-1474/seguimiento-paacsep-dic-2017-oci" TargetMode="External"/><Relationship Id="rId45" Type="http://schemas.openxmlformats.org/officeDocument/2006/relationships/hyperlink" Target="https://www.subredsuroccidente.gov.co/?q=transparencia/control/informes-la-ley-1474/informe-peticiones-quejas-reclamos-y-sugerencias-i" TargetMode="External"/><Relationship Id="rId66" Type="http://schemas.openxmlformats.org/officeDocument/2006/relationships/hyperlink" Target="https://www.subredsuroccidente.gov.co/?q=transparencia/control/mecanismos-internos-y-externos-supervisi%C3%B3n-y-vigilancia/programa-anual" TargetMode="External"/><Relationship Id="rId87" Type="http://schemas.openxmlformats.org/officeDocument/2006/relationships/hyperlink" Target="https://www.subredsuroccidente.gov.co/?q=transparencia/control/otros-informes-ley/informedirectiva003-noviembre-2017-mayo-2018" TargetMode="External"/><Relationship Id="rId110" Type="http://schemas.openxmlformats.org/officeDocument/2006/relationships/hyperlink" Target="https://www.subredsuroccidente.gov.co/?q=transparencia/control/otros-informes-ley/informe-evaluaci%C3%B3n-dependencias-2016" TargetMode="External"/><Relationship Id="rId115" Type="http://schemas.openxmlformats.org/officeDocument/2006/relationships/hyperlink" Target="https://www.subredsuroccidente.gov.co/?q=transparencia/control/seguimientos-y-evaluaciones/acta-mayo-8-2018-pspic-rips" TargetMode="External"/><Relationship Id="rId131" Type="http://schemas.openxmlformats.org/officeDocument/2006/relationships/hyperlink" Target="https://www.subredsuroccidente.gov.co/?q=transparencia/control/seguimientos-y-evaluaciones/informe-seguimiento-meci" TargetMode="External"/><Relationship Id="rId136" Type="http://schemas.openxmlformats.org/officeDocument/2006/relationships/hyperlink" Target="https://www.subredsuroccidente.gov.co/?q=transparencia/control/seguimientos-y-evaluaciones/informe-sig-primer-semestre-enero-%E2%80%93-junio-2017" TargetMode="External"/><Relationship Id="rId157" Type="http://schemas.openxmlformats.org/officeDocument/2006/relationships/hyperlink" Target="https://intranet.subredsuroccidente.gov.co/index.php/component/edocman/ano-2018/inatencion" TargetMode="External"/><Relationship Id="rId61" Type="http://schemas.openxmlformats.org/officeDocument/2006/relationships/hyperlink" Target="https://www.subredsuroccidente.gov.co/?q=transparencia/control/mecanismos-internos-y-externos-supervisi%C3%B3n-y-vigilancia-0" TargetMode="External"/><Relationship Id="rId82" Type="http://schemas.openxmlformats.org/officeDocument/2006/relationships/hyperlink" Target="https://www.subredsuroccidente.gov.co/?q=transparencia/control/otros-informes-ley/evaluacion-gestion-dependencia-2017" TargetMode="External"/><Relationship Id="rId152" Type="http://schemas.openxmlformats.org/officeDocument/2006/relationships/hyperlink" Target="https://www.subredsuroccidente.gov.co/?q=transparencia/rendicion-de-cuentas" TargetMode="External"/><Relationship Id="rId19" Type="http://schemas.openxmlformats.org/officeDocument/2006/relationships/hyperlink" Target="https://www.subredsuroccidente.gov.co/?q=transparencia/control/informes-la-ley-1474/informe-pormenorizado-del-estado-control-interno-marzo" TargetMode="External"/><Relationship Id="rId14" Type="http://schemas.openxmlformats.org/officeDocument/2006/relationships/hyperlink" Target="https://www.subredsuroccidente.gov.co/?q=transparencia/control/auditor%C3%ADas-procesos/informe-auditoria-urgencias-vigencia-2017" TargetMode="External"/><Relationship Id="rId30" Type="http://schemas.openxmlformats.org/officeDocument/2006/relationships/hyperlink" Target="https://www.subredsuroccidente.gov.co/?q=transparencia/control/informes-la-ley-1474/seguimiento-paac-i-cuatrimestre-2017" TargetMode="External"/><Relationship Id="rId35" Type="http://schemas.openxmlformats.org/officeDocument/2006/relationships/hyperlink" Target="https://www.subredsuroccidente.gov.co/?q=transparencia/control/informes-la-ley-1474/informe-pormenorizado-estado-del-sistema-control-interno" TargetMode="External"/><Relationship Id="rId56" Type="http://schemas.openxmlformats.org/officeDocument/2006/relationships/hyperlink" Target="https://www.subredsuroccidente.gov.co/?q=transparencia/control/mecanismos-internos-y-externos-supervisi%C3%B3n-y-vigilancia" TargetMode="External"/><Relationship Id="rId77" Type="http://schemas.openxmlformats.org/officeDocument/2006/relationships/hyperlink" Target="https://www.subredsuroccidente.gov.co/?q=transparencia/control/otros-informes-ley/evaluacion-control-interno-contable-vigencia-2017" TargetMode="External"/><Relationship Id="rId100" Type="http://schemas.openxmlformats.org/officeDocument/2006/relationships/hyperlink" Target="https://www.subredsuroccidente.gov.co/?q=transparencia/control/otros-informes-ley/informe-austeridad-del-gasto-tercer-trimestre-2017" TargetMode="External"/><Relationship Id="rId105" Type="http://schemas.openxmlformats.org/officeDocument/2006/relationships/hyperlink" Target="https://www.subredsuroccidente.gov.co/?q=transparencia/control/otros-informes-ley/informe-directiva-003-mayo-%E2%80%93-noviembre-2016" TargetMode="External"/><Relationship Id="rId126" Type="http://schemas.openxmlformats.org/officeDocument/2006/relationships/hyperlink" Target="https://www.subredsuroccidente.gov.co/?q=transparencia/control/seguimientos-y-evaluaciones/seguimiento-plan-mejora-auditoria-sistemas" TargetMode="External"/><Relationship Id="rId147" Type="http://schemas.openxmlformats.org/officeDocument/2006/relationships/hyperlink" Target="https://www.subredsuroccidente.gov.co/?q=planeaci%C3%B3n-clasificaci%C3%B3n-planes/plan-desarrollo-institucional" TargetMode="External"/><Relationship Id="rId168" Type="http://schemas.openxmlformats.org/officeDocument/2006/relationships/comments" Target="../comments2.xml"/><Relationship Id="rId8" Type="http://schemas.openxmlformats.org/officeDocument/2006/relationships/hyperlink" Target="https://www.subredsuroccidente.gov.co/?q=transparencia/control/auditor%C3%ADas-procesos/informe-auditoria-contrato-servicio-lavander%C3%ADa-vigencia" TargetMode="External"/><Relationship Id="rId51" Type="http://schemas.openxmlformats.org/officeDocument/2006/relationships/hyperlink" Target="https://www.subredsuroccidente.gov.co/?q=transparencia/control/informes-la-ley-1474/informepormenorizado-ci-julio-octubre-2018" TargetMode="External"/><Relationship Id="rId72" Type="http://schemas.openxmlformats.org/officeDocument/2006/relationships/hyperlink" Target="https://www.subredsuroccidente.gov.co/?q=transparencia/control/otros-informes-ley/informe-directiva-003-2013-nov-16-2017-mayo-15-2018" TargetMode="External"/><Relationship Id="rId93" Type="http://schemas.openxmlformats.org/officeDocument/2006/relationships/hyperlink" Target="https://www.subredsuroccidente.gov.co/?q=transparencia/control/otros-informes-ley/evaluacion-dependencial-2017-consolidadopara-publicar" TargetMode="External"/><Relationship Id="rId98" Type="http://schemas.openxmlformats.org/officeDocument/2006/relationships/hyperlink" Target="https://www.subredsuroccidente.gov.co/?q=transparencia/control/otros-informes-ley/informe-austeridad-del-gasto-iv-trimestre-2017" TargetMode="External"/><Relationship Id="rId121" Type="http://schemas.openxmlformats.org/officeDocument/2006/relationships/hyperlink" Target="https://www.subredsuroccidente.gov.co/?q=transparencia/control/seguimientos-y-evaluaciones/seguimiento-plan-mejoramiento-veedur%C3%ADa-distrital" TargetMode="External"/><Relationship Id="rId142" Type="http://schemas.openxmlformats.org/officeDocument/2006/relationships/hyperlink" Target="https://www.subredsuroccidente.gov.co/?q=transparencia/control/seguimientos-y-evaluaciones/informe-piga-iii-trimestre-2018" TargetMode="External"/><Relationship Id="rId163" Type="http://schemas.openxmlformats.org/officeDocument/2006/relationships/printerSettings" Target="../printerSettings/printerSettings1.bin"/><Relationship Id="rId3" Type="http://schemas.openxmlformats.org/officeDocument/2006/relationships/hyperlink" Target="https://www.subredsuroccidente.gov.co/?q=transparencia/control/auditor%C3%ADas-procesos/informe-auditoria-farmacia-2018" TargetMode="External"/><Relationship Id="rId25" Type="http://schemas.openxmlformats.org/officeDocument/2006/relationships/hyperlink" Target="https://www.subredsuroccidente.gov.co/?q=transparencia/control/informes-la-ley-1474/informe-peticiones-quejas-reclamos-y-sugerencias-i-0" TargetMode="External"/><Relationship Id="rId46" Type="http://schemas.openxmlformats.org/officeDocument/2006/relationships/hyperlink" Target="https://www.subredsuroccidente.gov.co/?q=transparencia/control/informes-la-ley-1474/informe-peticiones-quejas-reclamos-y-sugerencias-i" TargetMode="External"/><Relationship Id="rId67" Type="http://schemas.openxmlformats.org/officeDocument/2006/relationships/hyperlink" Target="https://www.subredsuroccidente.gov.co/?q=transparencia/control/otros-informes-ley/informe-furag-vigencia-2016" TargetMode="External"/><Relationship Id="rId116" Type="http://schemas.openxmlformats.org/officeDocument/2006/relationships/hyperlink" Target="https://www.subredsuroccidente.gov.co/?q=transparencia/control/seguimientos-y-evaluaciones/acta-mayo-8-2018-pspic-rips" TargetMode="External"/><Relationship Id="rId137" Type="http://schemas.openxmlformats.org/officeDocument/2006/relationships/hyperlink" Target="https://www.subredsuroccidente.gov.co/?q=transparencia/control/seguimientos-y-evaluaciones/seguimiento-contrato-216-y-221-2015" TargetMode="External"/><Relationship Id="rId158" Type="http://schemas.openxmlformats.org/officeDocument/2006/relationships/hyperlink" Target="https://intranet.subredsuroccidente.gov.co/index.php/component/edocman/informacion-demografica/pacientes-atendidos" TargetMode="External"/><Relationship Id="rId20" Type="http://schemas.openxmlformats.org/officeDocument/2006/relationships/hyperlink" Target="https://www.subredsuroccidente.gov.co/?q=transparencia/control/informes-la-ley-1474/informe-pormenorizado-del-estado-control-interno-marzo" TargetMode="External"/><Relationship Id="rId41" Type="http://schemas.openxmlformats.org/officeDocument/2006/relationships/hyperlink" Target="https://www.subredsuroccidente.gov.co/?q=transparencia/control/informes-la-ley-1474/seguimiento-paac-primer-cuatrimestre-vigencia-2018" TargetMode="External"/><Relationship Id="rId62" Type="http://schemas.openxmlformats.org/officeDocument/2006/relationships/hyperlink" Target="https://www.subredsuroccidente.gov.co/?q=transparencia/control/mecanismos-internos-y-externos-supervisi%C3%B3n-y-vigilancia-0" TargetMode="External"/><Relationship Id="rId83" Type="http://schemas.openxmlformats.org/officeDocument/2006/relationships/hyperlink" Target="https://www.subredsuroccidente.gov.co/?q=transparencia/control/otros-informes-ley/informe-austeridad-del-gasto-iv-trimestre2017" TargetMode="External"/><Relationship Id="rId88" Type="http://schemas.openxmlformats.org/officeDocument/2006/relationships/hyperlink" Target="https://www.subredsuroccidente.gov.co/?q=transparencia/control/otros-informes-ley/informedirectiva003-noviembre-2017-mayo-2018" TargetMode="External"/><Relationship Id="rId111" Type="http://schemas.openxmlformats.org/officeDocument/2006/relationships/hyperlink" Target="https://www.subredsuroccidente.gov.co/?q=transparencia/control/otros-informes-ley/informe-austeridad-del-gasto-i-trimestre-2017" TargetMode="External"/><Relationship Id="rId132" Type="http://schemas.openxmlformats.org/officeDocument/2006/relationships/hyperlink" Target="https://www.subredsuroccidente.gov.co/?q=transparencia/control/seguimientos-y-evaluaciones/informe-seguimiento-meci" TargetMode="External"/><Relationship Id="rId153" Type="http://schemas.openxmlformats.org/officeDocument/2006/relationships/hyperlink" Target="https://intranet.subredsuroccidente.gov.co/index.php/component/edocman/nuestros-contratos/contratacion-eapb%20%20%20y%20%20archivo%20de%20gesti&#243;n%20Oficina%20del%20Subproceso%20de%20Mercadeo" TargetMode="External"/><Relationship Id="rId15" Type="http://schemas.openxmlformats.org/officeDocument/2006/relationships/hyperlink" Target="https://www.subredsuroccidente.gov.co/?q=transparencia/control/auditor%C3%ADas-procesos/informe-final-auditoria-sistemas" TargetMode="External"/><Relationship Id="rId36" Type="http://schemas.openxmlformats.org/officeDocument/2006/relationships/hyperlink" Target="https://www.subredsuroccidente.gov.co/?q=transparencia/control/informes-la-ley-1474/informe-pormenorizado-estado-del-sistema-control-interno" TargetMode="External"/><Relationship Id="rId57" Type="http://schemas.openxmlformats.org/officeDocument/2006/relationships/hyperlink" Target="https://www.subredsuroccidente.gov.co/?q=transparencia/control/mecanismos-internos-y-externos-supervisi%C3%B3n-y-vigilancia-3" TargetMode="External"/><Relationship Id="rId106" Type="http://schemas.openxmlformats.org/officeDocument/2006/relationships/hyperlink" Target="https://www.subredsuroccidente.gov.co/?q=transparencia/control/otros-informes-ley/informe-directiva-003-mayo-%E2%80%93-noviembre-2016" TargetMode="External"/><Relationship Id="rId127" Type="http://schemas.openxmlformats.org/officeDocument/2006/relationships/hyperlink" Target="https://www.subredsuroccidente.gov.co/?q=transparencia/control/seguimientos-y-evaluaciones/seguimiento-plan-mejora-urgencias" TargetMode="External"/><Relationship Id="rId10" Type="http://schemas.openxmlformats.org/officeDocument/2006/relationships/hyperlink" Target="https://www.subredsuroccidente.gov.co/?q=transparencia/control/auditor%C3%ADas-procesos/informe-auditoria-financiera-2017" TargetMode="External"/><Relationship Id="rId31" Type="http://schemas.openxmlformats.org/officeDocument/2006/relationships/hyperlink" Target="https://www.subredsuroccidente.gov.co/?q=transparencia/control/informes-la-ley-1474/paac-15-agosto-2017" TargetMode="External"/><Relationship Id="rId52" Type="http://schemas.openxmlformats.org/officeDocument/2006/relationships/hyperlink" Target="https://www.subredsuroccidente.gov.co/?q=transparencia/control/informes-la-ley-1474/informepormenorizado-ci-julio-octubre-2018" TargetMode="External"/><Relationship Id="rId73" Type="http://schemas.openxmlformats.org/officeDocument/2006/relationships/hyperlink" Target="https://www.subredsuroccidente.gov.co/?q=transparencia/control/otros-informes-ley/informe-austeridad-gasto-ii-trimestre-2018" TargetMode="External"/><Relationship Id="rId78" Type="http://schemas.openxmlformats.org/officeDocument/2006/relationships/hyperlink" Target="https://www.subredsuroccidente.gov.co/?q=transparencia/control/otros-informes-ley/evaluacion-control-interno-contable-vigencia-2017" TargetMode="External"/><Relationship Id="rId94" Type="http://schemas.openxmlformats.org/officeDocument/2006/relationships/hyperlink" Target="https://www.subredsuroccidente.gov.co/?q=transparencia/control/otros-informes-ley/evaluacion-dependencial-2017-consolidadopara-publicar" TargetMode="External"/><Relationship Id="rId99" Type="http://schemas.openxmlformats.org/officeDocument/2006/relationships/hyperlink" Target="https://www.subredsuroccidente.gov.co/?q=transparencia/control/otros-informes-ley/informe-austeridad-del-gasto-tercer-trimestre-2017" TargetMode="External"/><Relationship Id="rId101" Type="http://schemas.openxmlformats.org/officeDocument/2006/relationships/hyperlink" Target="https://www.subredsuroccidente.gov.co/?q=transparencia/control/otros-informes-ley/informe-austeridad-del-gasto-iii-trimestre-2017" TargetMode="External"/><Relationship Id="rId122" Type="http://schemas.openxmlformats.org/officeDocument/2006/relationships/hyperlink" Target="https://www.subredsuroccidente.gov.co/?q=transparencia/control/seguimientos-y-evaluaciones/seguimiento-plan-mejoramiento-veedur%C3%ADa-distrital" TargetMode="External"/><Relationship Id="rId143" Type="http://schemas.openxmlformats.org/officeDocument/2006/relationships/hyperlink" Target="https://www.subredsuroccidente.gov.co/?q=transparencia/planeacion/planes/informe-gesti%C3%B3n-2018" TargetMode="External"/><Relationship Id="rId148" Type="http://schemas.openxmlformats.org/officeDocument/2006/relationships/hyperlink" Target="https://www.subredsuroccidente.gov.co/sites/default/files/planeacion/ACUERDO%20N%C2%B0%2035%20DE%202017-ACTUALIZACI%C3%93N%20PLAN%20DE%20DESARROLLO.pdf" TargetMode="External"/><Relationship Id="rId164" Type="http://schemas.openxmlformats.org/officeDocument/2006/relationships/drawing" Target="../drawings/drawing2.xml"/><Relationship Id="rId4" Type="http://schemas.openxmlformats.org/officeDocument/2006/relationships/hyperlink" Target="https://www.subredsuroccidente.gov.co/?q=transparencia/control/auditor%C3%ADas-procesos/informe-auditoria-farmacia-2018" TargetMode="External"/><Relationship Id="rId9" Type="http://schemas.openxmlformats.org/officeDocument/2006/relationships/hyperlink" Target="https://www.subredsuroccidente.gov.co/?q=transparencia/control/auditor%C3%ADas-procesos/informe-auditoria-financiera-2017" TargetMode="External"/><Relationship Id="rId26" Type="http://schemas.openxmlformats.org/officeDocument/2006/relationships/hyperlink" Target="https://www.subredsuroccidente.gov.co/?q=transparencia/control/informes-la-ley-1474/informe-peticiones-quejas-reclamos-y-sugerencias-i-0" TargetMode="External"/><Relationship Id="rId47" Type="http://schemas.openxmlformats.org/officeDocument/2006/relationships/hyperlink" Target="https://www.subredsuroccidente.gov.co/?q=transparencia/control/informes-la-ley-1474/seguimiento-paac-ii-cuatrimestre-2018" TargetMode="External"/><Relationship Id="rId68" Type="http://schemas.openxmlformats.org/officeDocument/2006/relationships/hyperlink" Target="https://www.subredsuroccidente.gov.co/?q=transparencia/control/otros-informes-ley/informe-furag-vigencia-2016" TargetMode="External"/><Relationship Id="rId89" Type="http://schemas.openxmlformats.org/officeDocument/2006/relationships/hyperlink" Target="https://www.subredsuroccidente.gov.co/?q=transparencia/control/otros-informes-ley/informe-gesti%C3%B3n-oficina-control-interno-vig-2017" TargetMode="External"/><Relationship Id="rId112" Type="http://schemas.openxmlformats.org/officeDocument/2006/relationships/hyperlink" Target="https://www.subredsuroccidente.gov.co/?q=transparencia/control/otros-informes-ley/informe-austeridad-del-gasto-i-trimestre-2017" TargetMode="External"/><Relationship Id="rId133" Type="http://schemas.openxmlformats.org/officeDocument/2006/relationships/hyperlink" Target="https://www.subredsuroccidente.gov.co/?q=transparencia/control/seguimientos-y-evaluaciones/evaluaci%C3%B3n-del-sistema-%C3%BAnico-acreditaci%C3%B3n" TargetMode="External"/><Relationship Id="rId154" Type="http://schemas.openxmlformats.org/officeDocument/2006/relationships/hyperlink" Target="https://intranet.subredsuroccidente.gov.co/index.php/component/edocman/estadisticas" TargetMode="External"/><Relationship Id="rId16" Type="http://schemas.openxmlformats.org/officeDocument/2006/relationships/hyperlink" Target="https://www.subredsuroccidente.gov.co/?q=transparencia/control/auditor%C3%ADas-procesos/informe-final-auditoria-sistemas" TargetMode="External"/><Relationship Id="rId37" Type="http://schemas.openxmlformats.org/officeDocument/2006/relationships/hyperlink" Target="https://www.subredsuroccidente.gov.co/?q=transparencia/control/informes-la-ley-1474/informe-pormenorizado-estado-sistema-control-interno" TargetMode="External"/><Relationship Id="rId58" Type="http://schemas.openxmlformats.org/officeDocument/2006/relationships/hyperlink" Target="https://www.subredsuroccidente.gov.co/?q=transparencia/control/mecanismos-internos-y-externos-supervisi%C3%B3n-y-vigilancia-3" TargetMode="External"/><Relationship Id="rId79" Type="http://schemas.openxmlformats.org/officeDocument/2006/relationships/hyperlink" Target="https://www.subredsuroccidente.gov.co/?q=transparencia/control/otros-informes-ley/seguimiento-2018-circular-017-2011-derechos-autor" TargetMode="External"/><Relationship Id="rId102" Type="http://schemas.openxmlformats.org/officeDocument/2006/relationships/hyperlink" Target="https://www.subredsuroccidente.gov.co/?q=transparencia/control/otros-informes-ley/informe-austeridad-del-gasto-iii-trimestre-2017" TargetMode="External"/><Relationship Id="rId123" Type="http://schemas.openxmlformats.org/officeDocument/2006/relationships/hyperlink" Target="https://www.subredsuroccidente.gov.co/?q=transparencia/control/seguimientos-y-evaluaciones/seguimiento-contrato-064-y-068-2015" TargetMode="External"/><Relationship Id="rId144" Type="http://schemas.openxmlformats.org/officeDocument/2006/relationships/hyperlink" Target="https://www.subredsuroccidente.gov.co/?q=transparencia/planeacion/metas-objetivos-indicadores" TargetMode="External"/><Relationship Id="rId90" Type="http://schemas.openxmlformats.org/officeDocument/2006/relationships/hyperlink" Target="https://www.subredsuroccidente.gov.co/?q=transparencia/control/otros-informes-ley/informe-gesti%C3%B3n-oficina-control-interno-vig-2017" TargetMode="External"/><Relationship Id="rId165" Type="http://schemas.openxmlformats.org/officeDocument/2006/relationships/vmlDrawing" Target="../drawings/vmlDrawing2.vml"/><Relationship Id="rId27" Type="http://schemas.openxmlformats.org/officeDocument/2006/relationships/hyperlink" Target="https://www.subredsuroccidente.gov.co/?q=transparencia/control/informes-la-ley-1474/informe-seguimiento-peticiones-quejas-reclamos-y" TargetMode="External"/><Relationship Id="rId48" Type="http://schemas.openxmlformats.org/officeDocument/2006/relationships/hyperlink" Target="https://www.subredsuroccidente.gov.co/?q=transparencia/control/informes-la-ley-1474/seguimiento-paac-ii-cuatrimestre-2018" TargetMode="External"/><Relationship Id="rId69" Type="http://schemas.openxmlformats.org/officeDocument/2006/relationships/hyperlink" Target="https://www.subredsuroccidente.gov.co/?q=transparencia/control/otros-informes-ley/informe-directiva-003-mayo-noviembre-2018" TargetMode="External"/><Relationship Id="rId113" Type="http://schemas.openxmlformats.org/officeDocument/2006/relationships/hyperlink" Target="https://www.subredsuroccidente.gov.co/?q=transparencia/control/otros-informes-ley/informe-gesti%C3%B3n-oficinas-control-interno-vigencia-2016" TargetMode="External"/><Relationship Id="rId134" Type="http://schemas.openxmlformats.org/officeDocument/2006/relationships/hyperlink" Target="https://www.subredsuroccidente.gov.co/?q=transparencia/control/seguimientos-y-evaluaciones/evaluaci%C3%B3n-del-sistema-%C3%BAnico-acreditaci%C3%B3n" TargetMode="External"/><Relationship Id="rId80" Type="http://schemas.openxmlformats.org/officeDocument/2006/relationships/hyperlink" Target="https://www.subredsuroccidente.gov.co/?q=transparencia/control/otros-informes-ley/seguimiento-2018-circular-017-2011-derechos-autor" TargetMode="External"/><Relationship Id="rId155" Type="http://schemas.openxmlformats.org/officeDocument/2006/relationships/hyperlink" Target="https://intranet.subredsuroccidente.gov.co/index.php/component/edocman/ano-2018/indicadores-normativos-oportunidad"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R39"/>
  <sheetViews>
    <sheetView topLeftCell="H1" workbookViewId="0">
      <selection activeCell="Q5" sqref="Q5"/>
    </sheetView>
  </sheetViews>
  <sheetFormatPr baseColWidth="10" defaultColWidth="9.140625" defaultRowHeight="15" x14ac:dyDescent="0.25"/>
  <cols>
    <col min="1" max="1" width="10.140625" customWidth="1"/>
    <col min="2" max="2" width="14.85546875" customWidth="1"/>
    <col min="3" max="3" width="17" customWidth="1"/>
    <col min="4" max="4" width="23" customWidth="1"/>
    <col min="5" max="5" width="30" customWidth="1"/>
    <col min="6" max="7" width="4" customWidth="1"/>
    <col min="8" max="8" width="4.140625" customWidth="1"/>
    <col min="9" max="10" width="3.85546875" customWidth="1"/>
    <col min="11" max="11" width="3" customWidth="1"/>
    <col min="12" max="12" width="33.140625" customWidth="1"/>
    <col min="13" max="15" width="5.7109375" customWidth="1"/>
    <col min="16" max="16" width="23.85546875" customWidth="1"/>
    <col min="17" max="17" width="12.5703125" customWidth="1"/>
    <col min="18" max="19" width="21.42578125" customWidth="1"/>
    <col min="20" max="20" width="17.5703125" customWidth="1"/>
    <col min="21" max="21" width="23.5703125" customWidth="1"/>
    <col min="22" max="22" width="27.28515625" customWidth="1"/>
    <col min="23" max="23" width="10.7109375" customWidth="1"/>
    <col min="24" max="24" width="13.28515625" customWidth="1"/>
    <col min="25" max="1025" width="10.7109375" customWidth="1"/>
  </cols>
  <sheetData>
    <row r="1" spans="1:44" x14ac:dyDescent="0.25">
      <c r="A1" s="1"/>
      <c r="B1" s="1"/>
      <c r="C1" s="1"/>
      <c r="D1" s="1"/>
      <c r="E1" s="1"/>
      <c r="F1" s="1"/>
      <c r="G1" s="1"/>
      <c r="H1" s="2"/>
      <c r="I1" s="2"/>
      <c r="J1" s="1"/>
      <c r="K1" s="1"/>
      <c r="L1" s="1"/>
      <c r="M1" s="3"/>
      <c r="N1" s="3"/>
      <c r="O1" s="3"/>
      <c r="P1" s="3"/>
      <c r="Q1" s="3"/>
      <c r="R1" s="4"/>
      <c r="S1" s="3"/>
      <c r="T1" s="5"/>
      <c r="U1" s="5"/>
      <c r="V1" s="5"/>
      <c r="W1" s="5"/>
      <c r="X1" s="5"/>
      <c r="Y1" s="5"/>
      <c r="Z1" s="5"/>
      <c r="AA1" s="6"/>
      <c r="AB1" s="6"/>
      <c r="AC1" s="6"/>
      <c r="AD1" s="6"/>
      <c r="AE1" s="7"/>
      <c r="AF1" s="6"/>
      <c r="AG1" s="8"/>
      <c r="AH1" s="8"/>
      <c r="AI1" s="8"/>
      <c r="AJ1" s="8"/>
      <c r="AK1" s="8"/>
      <c r="AL1" s="8"/>
      <c r="AM1" s="9"/>
      <c r="AN1" s="9"/>
      <c r="AO1" s="10"/>
      <c r="AP1" s="10"/>
      <c r="AQ1" s="10"/>
      <c r="AR1" s="10"/>
    </row>
    <row r="2" spans="1:44" ht="21" x14ac:dyDescent="0.35">
      <c r="A2" s="11"/>
      <c r="B2" s="11"/>
      <c r="C2" s="11"/>
      <c r="D2" s="11"/>
      <c r="E2" s="11"/>
      <c r="F2" s="555" t="s">
        <v>0</v>
      </c>
      <c r="G2" s="555"/>
      <c r="H2" s="555"/>
      <c r="I2" s="555"/>
      <c r="J2" s="555"/>
      <c r="K2" s="555"/>
      <c r="L2" s="555"/>
      <c r="M2" s="555"/>
      <c r="N2" s="555"/>
      <c r="O2" s="555"/>
      <c r="P2" s="555"/>
      <c r="Q2" s="555"/>
      <c r="R2" s="555" t="s">
        <v>1</v>
      </c>
      <c r="S2" s="555"/>
      <c r="T2" s="555" t="s">
        <v>2</v>
      </c>
      <c r="U2" s="555" t="s">
        <v>3</v>
      </c>
      <c r="V2" s="555"/>
    </row>
    <row r="3" spans="1:44" x14ac:dyDescent="0.25">
      <c r="A3" s="12" t="s">
        <v>4</v>
      </c>
      <c r="B3" s="12" t="s">
        <v>5</v>
      </c>
      <c r="C3" s="12" t="s">
        <v>6</v>
      </c>
      <c r="D3" s="12" t="s">
        <v>7</v>
      </c>
      <c r="E3" s="12" t="s">
        <v>8</v>
      </c>
      <c r="F3" s="556" t="s">
        <v>9</v>
      </c>
      <c r="G3" s="556"/>
      <c r="H3" s="556"/>
      <c r="I3" s="556"/>
      <c r="J3" s="556"/>
      <c r="K3" s="556"/>
      <c r="L3" s="557" t="s">
        <v>10</v>
      </c>
      <c r="M3" s="556" t="s">
        <v>11</v>
      </c>
      <c r="N3" s="556"/>
      <c r="O3" s="556"/>
      <c r="P3" s="557" t="s">
        <v>12</v>
      </c>
      <c r="Q3" s="557" t="s">
        <v>13</v>
      </c>
      <c r="R3" s="555"/>
      <c r="S3" s="555"/>
      <c r="T3" s="555"/>
      <c r="U3" s="555"/>
      <c r="V3" s="555"/>
    </row>
    <row r="4" spans="1:44" x14ac:dyDescent="0.25">
      <c r="A4" s="14"/>
      <c r="B4" s="14"/>
      <c r="C4" s="14"/>
      <c r="D4" s="14"/>
      <c r="E4" s="14"/>
      <c r="F4" s="13" t="s">
        <v>14</v>
      </c>
      <c r="G4" s="13" t="s">
        <v>15</v>
      </c>
      <c r="H4" s="13" t="s">
        <v>16</v>
      </c>
      <c r="I4" s="13" t="s">
        <v>17</v>
      </c>
      <c r="J4" s="13" t="s">
        <v>18</v>
      </c>
      <c r="K4" s="13" t="s">
        <v>19</v>
      </c>
      <c r="L4" s="557"/>
      <c r="M4" s="13" t="s">
        <v>20</v>
      </c>
      <c r="N4" s="13" t="s">
        <v>21</v>
      </c>
      <c r="O4" s="13" t="s">
        <v>22</v>
      </c>
      <c r="P4" s="557"/>
      <c r="Q4" s="557"/>
      <c r="R4" s="13" t="s">
        <v>23</v>
      </c>
      <c r="S4" s="13" t="s">
        <v>24</v>
      </c>
      <c r="T4" s="13" t="s">
        <v>25</v>
      </c>
      <c r="U4" s="13" t="s">
        <v>26</v>
      </c>
      <c r="V4" s="13" t="s">
        <v>27</v>
      </c>
    </row>
    <row r="5" spans="1:44" x14ac:dyDescent="0.25">
      <c r="A5" s="15"/>
      <c r="B5" s="15"/>
      <c r="C5" s="15"/>
      <c r="D5" s="15"/>
      <c r="E5" s="15"/>
      <c r="F5" s="15"/>
      <c r="G5" s="15"/>
      <c r="H5" s="15"/>
      <c r="I5" s="15"/>
      <c r="J5" s="15"/>
      <c r="K5" s="15"/>
      <c r="L5" s="15"/>
      <c r="M5" s="15" t="s">
        <v>28</v>
      </c>
      <c r="N5" s="15" t="s">
        <v>28</v>
      </c>
      <c r="O5" s="15" t="s">
        <v>28</v>
      </c>
      <c r="P5" s="15" t="s">
        <v>28</v>
      </c>
      <c r="Q5" s="15"/>
      <c r="R5" s="15"/>
      <c r="S5" s="15"/>
      <c r="T5" s="15"/>
      <c r="U5" s="15"/>
      <c r="V5" s="15"/>
    </row>
    <row r="6" spans="1:44" x14ac:dyDescent="0.25">
      <c r="A6" s="15"/>
      <c r="B6" s="15"/>
      <c r="C6" s="15"/>
      <c r="D6" s="15"/>
      <c r="E6" s="15"/>
      <c r="F6" s="15"/>
      <c r="G6" s="15"/>
      <c r="H6" s="15"/>
      <c r="I6" s="15"/>
      <c r="J6" s="15"/>
      <c r="K6" s="15"/>
      <c r="L6" s="15"/>
      <c r="M6" s="15"/>
      <c r="N6" s="15"/>
      <c r="O6" s="15"/>
      <c r="P6" s="15"/>
      <c r="Q6" s="15"/>
      <c r="R6" s="15"/>
      <c r="S6" s="15"/>
      <c r="T6" s="15"/>
      <c r="U6" s="15"/>
      <c r="V6" s="15"/>
    </row>
    <row r="7" spans="1:44" x14ac:dyDescent="0.25">
      <c r="A7" s="15"/>
      <c r="B7" s="15"/>
      <c r="C7" s="15"/>
      <c r="D7" s="15"/>
      <c r="E7" s="15"/>
      <c r="F7" s="15"/>
      <c r="G7" s="15"/>
      <c r="H7" s="15"/>
      <c r="I7" s="15"/>
      <c r="J7" s="15"/>
      <c r="K7" s="15"/>
      <c r="L7" s="15"/>
      <c r="M7" s="15"/>
      <c r="N7" s="15"/>
      <c r="O7" s="15"/>
      <c r="P7" s="15"/>
      <c r="Q7" s="15"/>
      <c r="R7" s="15"/>
      <c r="S7" s="15"/>
      <c r="T7" s="15"/>
      <c r="U7" s="15"/>
      <c r="V7" s="15"/>
    </row>
    <row r="8" spans="1:44" x14ac:dyDescent="0.25">
      <c r="A8" s="15"/>
      <c r="B8" s="15"/>
      <c r="C8" s="15"/>
      <c r="D8" s="15"/>
      <c r="E8" s="15"/>
      <c r="F8" s="15"/>
      <c r="G8" s="15"/>
      <c r="H8" s="15"/>
      <c r="I8" s="15"/>
      <c r="J8" s="15"/>
      <c r="K8" s="15"/>
      <c r="L8" s="15"/>
      <c r="M8" s="15"/>
      <c r="N8" s="15"/>
      <c r="O8" s="15"/>
      <c r="P8" s="15"/>
      <c r="Q8" s="15"/>
      <c r="R8" s="15"/>
      <c r="S8" s="15"/>
      <c r="T8" s="15"/>
      <c r="U8" s="15"/>
      <c r="V8" s="15"/>
    </row>
    <row r="9" spans="1:44" x14ac:dyDescent="0.25">
      <c r="A9" s="15"/>
      <c r="B9" s="15"/>
      <c r="C9" s="15"/>
      <c r="D9" s="15"/>
      <c r="E9" s="15"/>
      <c r="F9" s="15"/>
      <c r="G9" s="15"/>
      <c r="H9" s="15"/>
      <c r="I9" s="15"/>
      <c r="J9" s="15"/>
      <c r="K9" s="15"/>
      <c r="L9" s="15"/>
      <c r="M9" s="15"/>
      <c r="N9" s="15"/>
      <c r="O9" s="15"/>
      <c r="P9" s="15"/>
      <c r="Q9" s="15"/>
      <c r="R9" s="15"/>
      <c r="S9" s="15"/>
      <c r="T9" s="15"/>
      <c r="U9" s="15"/>
      <c r="V9" s="15"/>
    </row>
    <row r="10" spans="1:44" x14ac:dyDescent="0.25">
      <c r="A10" s="15"/>
      <c r="B10" s="15"/>
      <c r="C10" s="15"/>
      <c r="D10" s="15"/>
      <c r="E10" s="15"/>
      <c r="F10" s="15"/>
      <c r="G10" s="15"/>
      <c r="H10" s="15"/>
      <c r="I10" s="15"/>
      <c r="J10" s="15"/>
      <c r="K10" s="15"/>
      <c r="L10" s="15"/>
      <c r="M10" s="15"/>
      <c r="N10" s="15"/>
      <c r="O10" s="15"/>
      <c r="P10" s="15"/>
      <c r="Q10" s="15"/>
      <c r="R10" s="15"/>
      <c r="S10" s="15"/>
      <c r="T10" s="15"/>
      <c r="U10" s="15"/>
      <c r="V10" s="15"/>
    </row>
    <row r="11" spans="1:44" x14ac:dyDescent="0.25">
      <c r="A11" s="15"/>
      <c r="B11" s="15"/>
      <c r="C11" s="15"/>
      <c r="D11" s="15"/>
      <c r="E11" s="15"/>
      <c r="F11" s="15"/>
      <c r="G11" s="15"/>
      <c r="H11" s="15"/>
      <c r="I11" s="15"/>
      <c r="J11" s="15"/>
      <c r="K11" s="15"/>
      <c r="L11" s="15"/>
      <c r="M11" s="15"/>
      <c r="N11" s="15"/>
      <c r="O11" s="15"/>
      <c r="P11" s="15"/>
      <c r="Q11" s="15"/>
      <c r="R11" s="15"/>
      <c r="S11" s="15"/>
      <c r="T11" s="15"/>
      <c r="U11" s="15"/>
      <c r="V11" s="15"/>
    </row>
    <row r="12" spans="1:44" x14ac:dyDescent="0.25">
      <c r="A12" s="15"/>
      <c r="B12" s="15"/>
      <c r="C12" s="15"/>
      <c r="D12" s="15"/>
      <c r="E12" s="15"/>
      <c r="F12" s="15"/>
      <c r="G12" s="15"/>
      <c r="H12" s="15"/>
      <c r="I12" s="15"/>
      <c r="J12" s="15"/>
      <c r="K12" s="15"/>
      <c r="L12" s="15"/>
      <c r="M12" s="15"/>
      <c r="N12" s="15"/>
      <c r="O12" s="15"/>
      <c r="P12" s="15"/>
      <c r="Q12" s="15"/>
      <c r="R12" s="15"/>
      <c r="S12" s="15"/>
      <c r="T12" s="15"/>
      <c r="U12" s="15"/>
      <c r="V12" s="15"/>
    </row>
    <row r="13" spans="1:44" x14ac:dyDescent="0.25">
      <c r="A13" s="15"/>
      <c r="B13" s="15"/>
      <c r="C13" s="15"/>
      <c r="D13" s="15"/>
      <c r="E13" s="15"/>
      <c r="F13" s="15"/>
      <c r="G13" s="15"/>
      <c r="H13" s="15"/>
      <c r="I13" s="15"/>
      <c r="J13" s="15"/>
      <c r="K13" s="15"/>
      <c r="L13" s="15"/>
      <c r="M13" s="15"/>
      <c r="N13" s="15"/>
      <c r="O13" s="15"/>
      <c r="P13" s="15"/>
      <c r="Q13" s="15"/>
      <c r="R13" s="15"/>
      <c r="S13" s="15"/>
      <c r="T13" s="15"/>
      <c r="U13" s="15"/>
      <c r="V13" s="15"/>
    </row>
    <row r="14" spans="1:44" x14ac:dyDescent="0.25">
      <c r="A14" s="15"/>
      <c r="B14" s="15"/>
      <c r="C14" s="15"/>
      <c r="D14" s="15"/>
      <c r="E14" s="15"/>
      <c r="F14" s="15"/>
      <c r="G14" s="15"/>
      <c r="H14" s="15"/>
      <c r="I14" s="15"/>
      <c r="J14" s="15"/>
      <c r="K14" s="15"/>
      <c r="L14" s="15"/>
      <c r="M14" s="15"/>
      <c r="N14" s="15"/>
      <c r="O14" s="15"/>
      <c r="P14" s="15"/>
      <c r="Q14" s="15"/>
      <c r="R14" s="15"/>
      <c r="S14" s="15"/>
      <c r="T14" s="15"/>
      <c r="U14" s="15"/>
      <c r="V14" s="15"/>
    </row>
    <row r="15" spans="1:44" x14ac:dyDescent="0.25">
      <c r="A15" s="15"/>
      <c r="B15" s="15"/>
      <c r="C15" s="15"/>
      <c r="D15" s="15"/>
      <c r="E15" s="15"/>
      <c r="F15" s="15"/>
      <c r="G15" s="15"/>
      <c r="H15" s="15"/>
      <c r="I15" s="15"/>
      <c r="J15" s="15"/>
      <c r="K15" s="15"/>
      <c r="L15" s="15"/>
      <c r="M15" s="15"/>
      <c r="N15" s="15"/>
      <c r="O15" s="15"/>
      <c r="P15" s="15"/>
      <c r="Q15" s="15"/>
      <c r="R15" s="15"/>
      <c r="S15" s="15"/>
      <c r="T15" s="15"/>
      <c r="U15" s="15"/>
      <c r="V15" s="15"/>
    </row>
    <row r="16" spans="1:44" x14ac:dyDescent="0.25">
      <c r="A16" s="15"/>
      <c r="B16" s="15"/>
      <c r="C16" s="15"/>
      <c r="D16" s="15"/>
      <c r="E16" s="15"/>
      <c r="F16" s="15"/>
      <c r="G16" s="15"/>
      <c r="H16" s="15"/>
      <c r="I16" s="15"/>
      <c r="J16" s="15"/>
      <c r="K16" s="15"/>
      <c r="L16" s="15"/>
      <c r="M16" s="15"/>
      <c r="N16" s="15"/>
      <c r="O16" s="15"/>
      <c r="P16" s="15"/>
      <c r="Q16" s="15"/>
      <c r="R16" s="15"/>
      <c r="S16" s="15"/>
      <c r="T16" s="15"/>
      <c r="U16" s="15"/>
      <c r="V16" s="15"/>
    </row>
    <row r="17" spans="1:22" x14ac:dyDescent="0.25">
      <c r="A17" s="15"/>
      <c r="B17" s="15"/>
      <c r="C17" s="15"/>
      <c r="D17" s="15"/>
      <c r="E17" s="15"/>
      <c r="F17" s="15"/>
      <c r="G17" s="15"/>
      <c r="H17" s="15"/>
      <c r="I17" s="15"/>
      <c r="J17" s="15"/>
      <c r="K17" s="15"/>
      <c r="L17" s="15"/>
      <c r="M17" s="15"/>
      <c r="N17" s="15"/>
      <c r="O17" s="15"/>
      <c r="P17" s="15"/>
      <c r="Q17" s="15"/>
      <c r="R17" s="15"/>
      <c r="S17" s="15"/>
      <c r="T17" s="15"/>
      <c r="U17" s="15"/>
      <c r="V17" s="15"/>
    </row>
    <row r="18" spans="1:22" x14ac:dyDescent="0.25">
      <c r="A18" s="15"/>
      <c r="B18" s="15"/>
      <c r="C18" s="15"/>
      <c r="D18" s="15"/>
      <c r="E18" s="15"/>
      <c r="F18" s="15"/>
      <c r="G18" s="15"/>
      <c r="H18" s="15"/>
      <c r="I18" s="15"/>
      <c r="J18" s="15"/>
      <c r="K18" s="15"/>
      <c r="L18" s="15"/>
      <c r="M18" s="15"/>
      <c r="N18" s="15"/>
      <c r="O18" s="15"/>
      <c r="P18" s="15"/>
      <c r="Q18" s="15"/>
      <c r="R18" s="15"/>
      <c r="S18" s="15"/>
      <c r="T18" s="15"/>
      <c r="U18" s="15"/>
      <c r="V18" s="15"/>
    </row>
    <row r="19" spans="1:22" x14ac:dyDescent="0.25">
      <c r="A19" s="15"/>
      <c r="B19" s="15"/>
      <c r="C19" s="15"/>
      <c r="D19" s="15"/>
      <c r="E19" s="15"/>
      <c r="F19" s="15"/>
      <c r="G19" s="15"/>
      <c r="H19" s="15"/>
      <c r="I19" s="15"/>
      <c r="J19" s="15"/>
      <c r="K19" s="15"/>
      <c r="L19" s="15"/>
      <c r="M19" s="15"/>
      <c r="N19" s="15"/>
      <c r="O19" s="15"/>
      <c r="P19" s="15"/>
      <c r="Q19" s="15"/>
      <c r="R19" s="15"/>
      <c r="S19" s="15"/>
      <c r="T19" s="15"/>
      <c r="U19" s="15"/>
      <c r="V19" s="15"/>
    </row>
    <row r="20" spans="1:22" x14ac:dyDescent="0.25">
      <c r="A20" s="15"/>
      <c r="B20" s="15"/>
      <c r="C20" s="15"/>
      <c r="D20" s="15"/>
      <c r="E20" s="15"/>
      <c r="F20" s="15"/>
      <c r="G20" s="15"/>
      <c r="H20" s="15"/>
      <c r="I20" s="15"/>
      <c r="J20" s="15"/>
      <c r="K20" s="15"/>
      <c r="L20" s="15"/>
      <c r="M20" s="15"/>
      <c r="N20" s="15"/>
      <c r="O20" s="15"/>
      <c r="P20" s="15"/>
      <c r="Q20" s="15"/>
      <c r="R20" s="15"/>
      <c r="S20" s="15"/>
      <c r="T20" s="15"/>
      <c r="U20" s="15"/>
      <c r="V20" s="15"/>
    </row>
    <row r="21" spans="1:22" x14ac:dyDescent="0.25">
      <c r="A21" s="15"/>
      <c r="B21" s="15"/>
      <c r="C21" s="15"/>
      <c r="D21" s="15"/>
      <c r="E21" s="15"/>
      <c r="F21" s="15"/>
      <c r="G21" s="15"/>
      <c r="H21" s="15"/>
      <c r="I21" s="15"/>
      <c r="J21" s="15"/>
      <c r="K21" s="15"/>
      <c r="L21" s="15"/>
      <c r="M21" s="15"/>
      <c r="N21" s="15"/>
      <c r="O21" s="15"/>
      <c r="P21" s="15"/>
      <c r="Q21" s="15"/>
      <c r="R21" s="15"/>
      <c r="S21" s="15"/>
      <c r="T21" s="15"/>
      <c r="U21" s="15"/>
      <c r="V21" s="15"/>
    </row>
    <row r="22" spans="1:22" x14ac:dyDescent="0.25">
      <c r="A22" s="15"/>
      <c r="B22" s="15"/>
      <c r="C22" s="15"/>
      <c r="D22" s="15"/>
      <c r="E22" s="15"/>
      <c r="F22" s="15"/>
      <c r="G22" s="15"/>
      <c r="H22" s="15"/>
      <c r="I22" s="15"/>
      <c r="J22" s="15"/>
      <c r="K22" s="15"/>
      <c r="L22" s="15"/>
      <c r="M22" s="15"/>
      <c r="N22" s="15"/>
      <c r="O22" s="15"/>
      <c r="P22" s="15"/>
      <c r="Q22" s="15"/>
      <c r="R22" s="15"/>
      <c r="S22" s="15"/>
      <c r="T22" s="15"/>
      <c r="U22" s="15"/>
      <c r="V22" s="15"/>
    </row>
    <row r="23" spans="1:22" x14ac:dyDescent="0.25">
      <c r="A23" s="15"/>
      <c r="B23" s="15"/>
      <c r="C23" s="15"/>
      <c r="D23" s="15"/>
      <c r="E23" s="15"/>
      <c r="F23" s="15"/>
      <c r="G23" s="15"/>
      <c r="H23" s="15"/>
      <c r="I23" s="15"/>
      <c r="J23" s="15"/>
      <c r="K23" s="15"/>
      <c r="L23" s="15"/>
      <c r="M23" s="15"/>
      <c r="N23" s="15"/>
      <c r="O23" s="15"/>
      <c r="P23" s="15"/>
      <c r="Q23" s="15"/>
      <c r="R23" s="15"/>
      <c r="S23" s="15"/>
      <c r="T23" s="15"/>
      <c r="U23" s="15"/>
      <c r="V23" s="15"/>
    </row>
    <row r="24" spans="1:22" x14ac:dyDescent="0.25">
      <c r="A24" s="15"/>
      <c r="B24" s="15"/>
      <c r="C24" s="15"/>
      <c r="D24" s="15"/>
      <c r="E24" s="15"/>
      <c r="F24" s="15"/>
      <c r="G24" s="15"/>
      <c r="H24" s="15"/>
      <c r="I24" s="15"/>
      <c r="J24" s="15"/>
      <c r="K24" s="15"/>
      <c r="L24" s="15"/>
      <c r="M24" s="15"/>
      <c r="N24" s="15"/>
      <c r="O24" s="15"/>
      <c r="P24" s="15"/>
      <c r="Q24" s="15"/>
      <c r="R24" s="15"/>
      <c r="S24" s="15"/>
      <c r="T24" s="15"/>
      <c r="U24" s="15"/>
      <c r="V24" s="15"/>
    </row>
    <row r="25" spans="1:22" x14ac:dyDescent="0.25">
      <c r="A25" s="15"/>
      <c r="B25" s="15"/>
      <c r="C25" s="15"/>
      <c r="D25" s="15"/>
      <c r="E25" s="15"/>
      <c r="F25" s="15"/>
      <c r="G25" s="15"/>
      <c r="H25" s="15"/>
      <c r="I25" s="15"/>
      <c r="J25" s="15"/>
      <c r="K25" s="15"/>
      <c r="L25" s="15"/>
      <c r="M25" s="15"/>
      <c r="N25" s="15"/>
      <c r="O25" s="15"/>
      <c r="P25" s="15"/>
      <c r="Q25" s="15"/>
      <c r="R25" s="15"/>
      <c r="S25" s="15"/>
      <c r="T25" s="15"/>
      <c r="U25" s="15"/>
      <c r="V25" s="15"/>
    </row>
    <row r="26" spans="1:22" x14ac:dyDescent="0.25">
      <c r="A26" s="15"/>
      <c r="B26" s="15"/>
      <c r="C26" s="15"/>
      <c r="D26" s="15"/>
      <c r="E26" s="15"/>
      <c r="F26" s="15"/>
      <c r="G26" s="15"/>
      <c r="H26" s="15"/>
      <c r="I26" s="15"/>
      <c r="J26" s="15"/>
      <c r="K26" s="15"/>
      <c r="L26" s="15"/>
      <c r="M26" s="15"/>
      <c r="N26" s="15"/>
      <c r="O26" s="15"/>
      <c r="P26" s="15"/>
      <c r="Q26" s="15"/>
      <c r="R26" s="15"/>
      <c r="S26" s="15"/>
      <c r="T26" s="15"/>
      <c r="U26" s="15"/>
      <c r="V26" s="15"/>
    </row>
    <row r="27" spans="1:22" x14ac:dyDescent="0.25">
      <c r="A27" s="15"/>
      <c r="B27" s="15"/>
      <c r="C27" s="15"/>
      <c r="D27" s="15"/>
      <c r="E27" s="15"/>
      <c r="F27" s="15"/>
      <c r="G27" s="15"/>
      <c r="H27" s="15"/>
      <c r="I27" s="15"/>
      <c r="J27" s="15"/>
      <c r="K27" s="15"/>
      <c r="L27" s="15"/>
      <c r="M27" s="15"/>
      <c r="N27" s="15"/>
      <c r="O27" s="15"/>
      <c r="P27" s="15"/>
      <c r="Q27" s="15"/>
      <c r="R27" s="15"/>
      <c r="S27" s="15"/>
      <c r="T27" s="15"/>
      <c r="U27" s="15"/>
      <c r="V27" s="15"/>
    </row>
    <row r="28" spans="1:22" x14ac:dyDescent="0.25">
      <c r="A28" s="15"/>
      <c r="B28" s="15"/>
      <c r="C28" s="15"/>
      <c r="D28" s="15"/>
      <c r="E28" s="15"/>
      <c r="F28" s="15"/>
      <c r="G28" s="15"/>
      <c r="H28" s="15"/>
      <c r="I28" s="15"/>
      <c r="J28" s="15"/>
      <c r="K28" s="15"/>
      <c r="L28" s="15"/>
      <c r="M28" s="15"/>
      <c r="N28" s="15"/>
      <c r="O28" s="15"/>
      <c r="P28" s="15"/>
      <c r="Q28" s="15"/>
      <c r="R28" s="15"/>
      <c r="S28" s="15"/>
      <c r="T28" s="15"/>
      <c r="U28" s="15"/>
      <c r="V28" s="15"/>
    </row>
    <row r="29" spans="1:22" x14ac:dyDescent="0.25">
      <c r="A29" s="15"/>
      <c r="B29" s="15"/>
      <c r="C29" s="15"/>
      <c r="D29" s="15"/>
      <c r="E29" s="15"/>
      <c r="F29" s="15"/>
      <c r="G29" s="15"/>
      <c r="H29" s="15"/>
      <c r="I29" s="15"/>
      <c r="J29" s="15"/>
      <c r="K29" s="15"/>
      <c r="L29" s="15"/>
      <c r="M29" s="15"/>
      <c r="N29" s="15"/>
      <c r="O29" s="15"/>
      <c r="P29" s="15"/>
      <c r="Q29" s="15"/>
      <c r="R29" s="15"/>
      <c r="S29" s="15"/>
      <c r="T29" s="15"/>
      <c r="U29" s="15"/>
      <c r="V29" s="15"/>
    </row>
    <row r="30" spans="1:22" x14ac:dyDescent="0.25">
      <c r="A30" s="15"/>
      <c r="B30" s="15"/>
      <c r="C30" s="15"/>
      <c r="D30" s="15"/>
      <c r="E30" s="15"/>
      <c r="F30" s="15"/>
      <c r="G30" s="15"/>
      <c r="H30" s="15"/>
      <c r="I30" s="15"/>
      <c r="J30" s="15"/>
      <c r="K30" s="15"/>
      <c r="L30" s="15"/>
      <c r="M30" s="15"/>
      <c r="N30" s="15"/>
      <c r="O30" s="15"/>
      <c r="P30" s="15"/>
      <c r="Q30" s="15"/>
      <c r="R30" s="15"/>
      <c r="S30" s="15"/>
      <c r="T30" s="15"/>
      <c r="U30" s="15"/>
      <c r="V30" s="15"/>
    </row>
    <row r="31" spans="1:22" x14ac:dyDescent="0.25">
      <c r="A31" s="15"/>
      <c r="B31" s="15"/>
      <c r="C31" s="15"/>
      <c r="D31" s="15"/>
      <c r="E31" s="15"/>
      <c r="F31" s="15"/>
      <c r="G31" s="15"/>
      <c r="H31" s="15"/>
      <c r="I31" s="15"/>
      <c r="J31" s="15"/>
      <c r="K31" s="15"/>
      <c r="L31" s="15"/>
      <c r="M31" s="15"/>
      <c r="N31" s="15"/>
      <c r="O31" s="15"/>
      <c r="P31" s="15"/>
      <c r="Q31" s="15"/>
      <c r="R31" s="15"/>
      <c r="S31" s="15"/>
      <c r="T31" s="15"/>
      <c r="U31" s="15"/>
      <c r="V31" s="15"/>
    </row>
    <row r="32" spans="1:22" x14ac:dyDescent="0.25">
      <c r="A32" s="15"/>
      <c r="B32" s="15"/>
      <c r="C32" s="15"/>
      <c r="D32" s="15"/>
      <c r="E32" s="15"/>
      <c r="F32" s="15"/>
      <c r="G32" s="15"/>
      <c r="H32" s="15"/>
      <c r="I32" s="15"/>
      <c r="J32" s="15"/>
      <c r="K32" s="15"/>
      <c r="L32" s="15"/>
      <c r="M32" s="15"/>
      <c r="N32" s="15"/>
      <c r="O32" s="15"/>
      <c r="P32" s="15"/>
      <c r="Q32" s="15"/>
      <c r="R32" s="15"/>
      <c r="S32" s="15"/>
      <c r="T32" s="15"/>
      <c r="U32" s="15"/>
      <c r="V32" s="15"/>
    </row>
    <row r="33" spans="1:22" x14ac:dyDescent="0.25">
      <c r="A33" s="15"/>
      <c r="B33" s="15"/>
      <c r="C33" s="15"/>
      <c r="D33" s="15"/>
      <c r="E33" s="15"/>
      <c r="F33" s="15"/>
      <c r="G33" s="15"/>
      <c r="H33" s="15"/>
      <c r="I33" s="15"/>
      <c r="J33" s="15"/>
      <c r="K33" s="15"/>
      <c r="L33" s="15"/>
      <c r="M33" s="15"/>
      <c r="N33" s="15"/>
      <c r="O33" s="15"/>
      <c r="P33" s="15"/>
      <c r="Q33" s="15"/>
      <c r="R33" s="15"/>
      <c r="S33" s="15"/>
      <c r="T33" s="15"/>
      <c r="U33" s="15"/>
      <c r="V33" s="15"/>
    </row>
    <row r="34" spans="1:22" x14ac:dyDescent="0.25">
      <c r="A34" s="15"/>
      <c r="B34" s="15"/>
      <c r="C34" s="15"/>
      <c r="D34" s="15"/>
      <c r="E34" s="15"/>
      <c r="F34" s="15"/>
      <c r="G34" s="15"/>
      <c r="H34" s="15"/>
      <c r="I34" s="15"/>
      <c r="J34" s="15"/>
      <c r="K34" s="15"/>
      <c r="L34" s="15"/>
      <c r="M34" s="15"/>
      <c r="N34" s="15"/>
      <c r="O34" s="15"/>
      <c r="P34" s="15"/>
      <c r="Q34" s="15"/>
      <c r="R34" s="15"/>
      <c r="S34" s="15"/>
      <c r="T34" s="15"/>
      <c r="U34" s="15"/>
      <c r="V34" s="15"/>
    </row>
    <row r="35" spans="1:22" x14ac:dyDescent="0.25">
      <c r="A35" s="15"/>
      <c r="B35" s="15"/>
      <c r="C35" s="15"/>
      <c r="D35" s="15"/>
      <c r="E35" s="15"/>
      <c r="F35" s="15"/>
      <c r="G35" s="15"/>
      <c r="H35" s="15"/>
      <c r="I35" s="15"/>
      <c r="J35" s="15"/>
      <c r="K35" s="15"/>
      <c r="L35" s="15"/>
      <c r="M35" s="15"/>
      <c r="N35" s="15"/>
      <c r="O35" s="15"/>
      <c r="P35" s="15"/>
      <c r="Q35" s="15"/>
      <c r="R35" s="15"/>
      <c r="S35" s="15"/>
      <c r="T35" s="15"/>
      <c r="U35" s="15"/>
      <c r="V35" s="15"/>
    </row>
    <row r="36" spans="1:22" x14ac:dyDescent="0.25">
      <c r="A36" s="15"/>
      <c r="B36" s="15"/>
      <c r="C36" s="15"/>
      <c r="D36" s="15"/>
      <c r="E36" s="15"/>
      <c r="F36" s="15"/>
      <c r="G36" s="15"/>
      <c r="H36" s="15"/>
      <c r="I36" s="15"/>
      <c r="J36" s="15"/>
      <c r="K36" s="15"/>
      <c r="L36" s="15"/>
      <c r="M36" s="15"/>
      <c r="N36" s="15"/>
      <c r="O36" s="15"/>
      <c r="P36" s="15"/>
      <c r="Q36" s="15"/>
      <c r="R36" s="15"/>
      <c r="S36" s="15"/>
      <c r="T36" s="15"/>
      <c r="U36" s="15"/>
      <c r="V36" s="15"/>
    </row>
    <row r="37" spans="1:22" x14ac:dyDescent="0.25">
      <c r="A37" s="15"/>
      <c r="B37" s="15"/>
      <c r="C37" s="15"/>
      <c r="D37" s="15"/>
      <c r="E37" s="15"/>
      <c r="F37" s="15"/>
      <c r="G37" s="15"/>
      <c r="H37" s="15"/>
      <c r="I37" s="15"/>
      <c r="J37" s="15"/>
      <c r="K37" s="15"/>
      <c r="L37" s="15"/>
      <c r="M37" s="15"/>
      <c r="N37" s="15"/>
      <c r="O37" s="15"/>
      <c r="P37" s="15"/>
      <c r="Q37" s="15"/>
      <c r="R37" s="15"/>
      <c r="S37" s="15"/>
      <c r="T37" s="15"/>
      <c r="U37" s="15"/>
      <c r="V37" s="15"/>
    </row>
    <row r="38" spans="1:22" x14ac:dyDescent="0.25">
      <c r="A38" s="15"/>
      <c r="B38" s="15"/>
      <c r="C38" s="15"/>
      <c r="D38" s="15"/>
      <c r="E38" s="15"/>
      <c r="F38" s="15"/>
      <c r="G38" s="15"/>
      <c r="H38" s="15"/>
      <c r="I38" s="15"/>
      <c r="J38" s="15"/>
      <c r="K38" s="15"/>
      <c r="L38" s="15"/>
      <c r="M38" s="15"/>
      <c r="N38" s="15"/>
      <c r="O38" s="15"/>
      <c r="P38" s="15"/>
      <c r="Q38" s="15"/>
      <c r="R38" s="15"/>
      <c r="S38" s="15"/>
      <c r="T38" s="15"/>
      <c r="U38" s="15"/>
      <c r="V38" s="15"/>
    </row>
    <row r="39" spans="1:22" x14ac:dyDescent="0.25">
      <c r="A39" s="15"/>
      <c r="B39" s="15"/>
      <c r="C39" s="15"/>
      <c r="D39" s="15"/>
      <c r="E39" s="15"/>
      <c r="F39" s="15"/>
      <c r="G39" s="15"/>
      <c r="H39" s="15"/>
      <c r="I39" s="15"/>
      <c r="J39" s="15"/>
      <c r="K39" s="15"/>
      <c r="L39" s="15"/>
      <c r="M39" s="15"/>
      <c r="N39" s="15"/>
      <c r="O39" s="15"/>
      <c r="P39" s="15"/>
      <c r="Q39" s="15"/>
      <c r="R39" s="15"/>
      <c r="S39" s="15"/>
      <c r="T39" s="15"/>
      <c r="U39" s="15"/>
      <c r="V39" s="15"/>
    </row>
  </sheetData>
  <mergeCells count="9">
    <mergeCell ref="F2:Q2"/>
    <mergeCell ref="R2:S3"/>
    <mergeCell ref="T2:T3"/>
    <mergeCell ref="U2:V3"/>
    <mergeCell ref="F3:K3"/>
    <mergeCell ref="L3:L4"/>
    <mergeCell ref="M3:O3"/>
    <mergeCell ref="P3:P4"/>
    <mergeCell ref="Q3:Q4"/>
  </mergeCells>
  <pageMargins left="0.7" right="0.7" top="0.75" bottom="0.75" header="0.51180555555555496" footer="0.51180555555555496"/>
  <pageSetup paperSize="9" firstPageNumber="0" orientation="portrait" horizontalDpi="300" verticalDpi="300"/>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AX719"/>
  <sheetViews>
    <sheetView showGridLines="0" tabSelected="1" zoomScale="65" zoomScaleNormal="65" workbookViewId="0">
      <pane ySplit="8" topLeftCell="A9" activePane="bottomLeft" state="frozen"/>
      <selection pane="bottomLeft" activeCell="B688" sqref="B688"/>
    </sheetView>
  </sheetViews>
  <sheetFormatPr baseColWidth="10" defaultColWidth="9.140625" defaultRowHeight="15" x14ac:dyDescent="0.25"/>
  <cols>
    <col min="1" max="1" width="12.85546875" style="23" customWidth="1"/>
    <col min="2" max="2" width="22.28515625" style="23" customWidth="1"/>
    <col min="3" max="3" width="22.85546875" style="23" customWidth="1"/>
    <col min="4" max="4" width="26.42578125" style="23" customWidth="1"/>
    <col min="5" max="5" width="31.28515625" style="23" customWidth="1"/>
    <col min="6" max="6" width="23.5703125" style="23" customWidth="1"/>
    <col min="7" max="7" width="15.28515625" style="23" customWidth="1"/>
    <col min="8" max="8" width="10" style="473" bestFit="1" customWidth="1"/>
    <col min="9" max="9" width="56.140625" style="23" customWidth="1"/>
    <col min="10" max="10" width="22.140625" style="23" bestFit="1" customWidth="1"/>
    <col min="11" max="11" width="21.42578125" style="23" bestFit="1" customWidth="1"/>
    <col min="12" max="12" width="8.42578125" style="23" bestFit="1" customWidth="1"/>
    <col min="13" max="13" width="22.28515625" style="23" bestFit="1" customWidth="1"/>
    <col min="14" max="14" width="30.140625" style="23" customWidth="1"/>
    <col min="15" max="15" width="10.7109375" style="23" customWidth="1"/>
    <col min="16" max="17" width="14" style="23" bestFit="1" customWidth="1"/>
    <col min="18" max="18" width="18.42578125" style="23" bestFit="1" customWidth="1"/>
    <col min="19" max="19" width="22.7109375" style="23" customWidth="1"/>
    <col min="20" max="20" width="12.28515625" style="23" bestFit="1" customWidth="1"/>
    <col min="21" max="21" width="10.7109375" style="23" customWidth="1"/>
    <col min="22" max="22" width="27" style="23" customWidth="1"/>
    <col min="23" max="23" width="12.5703125" style="23" customWidth="1"/>
    <col min="24" max="24" width="13.140625" style="23" customWidth="1"/>
    <col min="25" max="25" width="16.42578125" style="23" bestFit="1" customWidth="1"/>
    <col min="26" max="26" width="13.28515625" style="23" bestFit="1" customWidth="1"/>
    <col min="27" max="27" width="16.42578125" style="23" bestFit="1" customWidth="1"/>
    <col min="28" max="28" width="15.140625" style="23" bestFit="1" customWidth="1"/>
    <col min="29" max="29" width="24.5703125" style="23" bestFit="1" customWidth="1"/>
    <col min="30" max="30" width="18.5703125" style="23" bestFit="1" customWidth="1"/>
    <col min="31" max="31" width="10.7109375" style="23" customWidth="1"/>
    <col min="32" max="32" width="31.7109375" style="23" customWidth="1"/>
    <col min="33" max="33" width="18.42578125" style="23" customWidth="1"/>
    <col min="34" max="34" width="27.42578125" style="23" customWidth="1"/>
    <col min="35" max="35" width="11.42578125" style="23"/>
    <col min="36" max="36" width="16.85546875" style="23" bestFit="1" customWidth="1"/>
    <col min="37" max="38" width="14.7109375" style="23" bestFit="1" customWidth="1"/>
    <col min="39" max="40" width="10.7109375" style="23" customWidth="1"/>
    <col min="41" max="41" width="14.85546875" style="23" bestFit="1" customWidth="1"/>
    <col min="42" max="42" width="16.42578125" style="23" customWidth="1"/>
    <col min="43" max="43" width="14.42578125" style="23" customWidth="1"/>
    <col min="44" max="45" width="10.7109375" style="23" customWidth="1"/>
    <col min="46" max="46" width="17.7109375" style="23" customWidth="1"/>
    <col min="47" max="49" width="10.7109375" style="23" customWidth="1"/>
    <col min="50" max="50" width="14" style="23" customWidth="1"/>
  </cols>
  <sheetData>
    <row r="1" spans="1:50" s="25" customFormat="1" ht="24.95" customHeight="1" x14ac:dyDescent="0.25">
      <c r="A1" s="605"/>
      <c r="B1" s="605"/>
      <c r="C1" s="614" t="s">
        <v>1205</v>
      </c>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615"/>
      <c r="AI1" s="615"/>
      <c r="AJ1" s="615"/>
      <c r="AK1" s="615"/>
      <c r="AL1" s="615"/>
      <c r="AM1" s="615"/>
      <c r="AN1" s="615"/>
      <c r="AO1" s="615"/>
      <c r="AP1" s="615"/>
      <c r="AQ1" s="615"/>
      <c r="AR1" s="615"/>
      <c r="AS1" s="611" t="s">
        <v>1202</v>
      </c>
      <c r="AT1" s="611"/>
      <c r="AU1" s="609">
        <v>1</v>
      </c>
      <c r="AV1" s="609"/>
      <c r="AW1" s="608"/>
      <c r="AX1" s="608"/>
    </row>
    <row r="2" spans="1:50" s="25" customFormat="1" ht="24.95" customHeight="1" x14ac:dyDescent="0.25">
      <c r="A2" s="606"/>
      <c r="B2" s="606"/>
      <c r="C2" s="616"/>
      <c r="D2" s="616"/>
      <c r="E2" s="616"/>
      <c r="F2" s="616"/>
      <c r="G2" s="616"/>
      <c r="H2" s="616"/>
      <c r="I2" s="616"/>
      <c r="J2" s="616"/>
      <c r="K2" s="616"/>
      <c r="L2" s="616"/>
      <c r="M2" s="616"/>
      <c r="N2" s="616"/>
      <c r="O2" s="616"/>
      <c r="P2" s="616"/>
      <c r="Q2" s="616"/>
      <c r="R2" s="616"/>
      <c r="S2" s="616"/>
      <c r="T2" s="616"/>
      <c r="U2" s="616"/>
      <c r="V2" s="616"/>
      <c r="W2" s="616"/>
      <c r="X2" s="616"/>
      <c r="Y2" s="616"/>
      <c r="Z2" s="616"/>
      <c r="AA2" s="616"/>
      <c r="AB2" s="616"/>
      <c r="AC2" s="616"/>
      <c r="AD2" s="616"/>
      <c r="AE2" s="616"/>
      <c r="AF2" s="616"/>
      <c r="AG2" s="616"/>
      <c r="AH2" s="616"/>
      <c r="AI2" s="616"/>
      <c r="AJ2" s="616"/>
      <c r="AK2" s="616"/>
      <c r="AL2" s="616"/>
      <c r="AM2" s="616"/>
      <c r="AN2" s="616"/>
      <c r="AO2" s="616"/>
      <c r="AP2" s="616"/>
      <c r="AQ2" s="616"/>
      <c r="AR2" s="616"/>
      <c r="AS2" s="612" t="s">
        <v>1203</v>
      </c>
      <c r="AT2" s="612"/>
      <c r="AU2" s="610">
        <v>43413</v>
      </c>
      <c r="AV2" s="609"/>
      <c r="AW2" s="608"/>
      <c r="AX2" s="608"/>
    </row>
    <row r="3" spans="1:50" s="25" customFormat="1" ht="24.95" customHeight="1" x14ac:dyDescent="0.25">
      <c r="A3" s="607"/>
      <c r="B3" s="607"/>
      <c r="C3" s="617"/>
      <c r="D3" s="617"/>
      <c r="E3" s="617"/>
      <c r="F3" s="617"/>
      <c r="G3" s="617"/>
      <c r="H3" s="617"/>
      <c r="I3" s="61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c r="AL3" s="617"/>
      <c r="AM3" s="617"/>
      <c r="AN3" s="617"/>
      <c r="AO3" s="617"/>
      <c r="AP3" s="617"/>
      <c r="AQ3" s="617"/>
      <c r="AR3" s="617"/>
      <c r="AS3" s="613" t="s">
        <v>1204</v>
      </c>
      <c r="AT3" s="613"/>
      <c r="AU3" s="609" t="s">
        <v>1206</v>
      </c>
      <c r="AV3" s="609"/>
      <c r="AW3" s="608"/>
      <c r="AX3" s="608"/>
    </row>
    <row r="4" spans="1:50" ht="18" x14ac:dyDescent="0.25">
      <c r="A4" s="563">
        <v>43829</v>
      </c>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row>
    <row r="5" spans="1:50" x14ac:dyDescent="0.25">
      <c r="A5" s="565" t="s">
        <v>1195</v>
      </c>
      <c r="B5" s="566"/>
      <c r="C5" s="566"/>
      <c r="D5" s="566"/>
      <c r="E5" s="566"/>
      <c r="F5" s="566"/>
      <c r="G5" s="566"/>
      <c r="H5" s="566"/>
      <c r="I5" s="566"/>
      <c r="J5" s="566"/>
      <c r="K5" s="566"/>
      <c r="L5" s="566"/>
      <c r="M5" s="566"/>
      <c r="N5" s="566"/>
      <c r="O5" s="566"/>
      <c r="P5" s="566"/>
      <c r="Q5" s="567"/>
      <c r="R5" s="574" t="s">
        <v>1196</v>
      </c>
      <c r="S5" s="575"/>
      <c r="T5" s="575"/>
      <c r="U5" s="575"/>
      <c r="V5" s="575"/>
      <c r="W5" s="575"/>
      <c r="X5" s="576"/>
      <c r="Y5" s="583" t="s">
        <v>1197</v>
      </c>
      <c r="Z5" s="584"/>
      <c r="AA5" s="584"/>
      <c r="AB5" s="584"/>
      <c r="AC5" s="584"/>
      <c r="AD5" s="584"/>
      <c r="AE5" s="585"/>
      <c r="AF5" s="592" t="s">
        <v>1157</v>
      </c>
      <c r="AG5" s="593"/>
      <c r="AH5" s="593"/>
      <c r="AI5" s="593"/>
      <c r="AJ5" s="593"/>
      <c r="AK5" s="594"/>
      <c r="AL5" s="601" t="s">
        <v>1198</v>
      </c>
      <c r="AM5" s="601"/>
      <c r="AN5" s="601"/>
      <c r="AO5" s="601"/>
      <c r="AP5" s="601"/>
      <c r="AQ5" s="601"/>
      <c r="AR5" s="603" t="s">
        <v>1199</v>
      </c>
      <c r="AS5" s="603"/>
      <c r="AT5" s="558" t="s">
        <v>1200</v>
      </c>
      <c r="AU5" s="558"/>
      <c r="AV5" s="558"/>
      <c r="AW5" s="558"/>
      <c r="AX5" s="560" t="s">
        <v>1201</v>
      </c>
    </row>
    <row r="6" spans="1:50" ht="30" customHeight="1" x14ac:dyDescent="0.25">
      <c r="A6" s="568"/>
      <c r="B6" s="569"/>
      <c r="C6" s="569"/>
      <c r="D6" s="569"/>
      <c r="E6" s="569"/>
      <c r="F6" s="569"/>
      <c r="G6" s="569"/>
      <c r="H6" s="569"/>
      <c r="I6" s="569"/>
      <c r="J6" s="569"/>
      <c r="K6" s="569"/>
      <c r="L6" s="569"/>
      <c r="M6" s="569"/>
      <c r="N6" s="569"/>
      <c r="O6" s="569"/>
      <c r="P6" s="569"/>
      <c r="Q6" s="570"/>
      <c r="R6" s="577"/>
      <c r="S6" s="578"/>
      <c r="T6" s="578"/>
      <c r="U6" s="578"/>
      <c r="V6" s="578"/>
      <c r="W6" s="578"/>
      <c r="X6" s="579"/>
      <c r="Y6" s="586"/>
      <c r="Z6" s="587"/>
      <c r="AA6" s="587"/>
      <c r="AB6" s="587"/>
      <c r="AC6" s="587"/>
      <c r="AD6" s="587"/>
      <c r="AE6" s="588"/>
      <c r="AF6" s="595"/>
      <c r="AG6" s="596"/>
      <c r="AH6" s="596"/>
      <c r="AI6" s="596"/>
      <c r="AJ6" s="596"/>
      <c r="AK6" s="597"/>
      <c r="AL6" s="602"/>
      <c r="AM6" s="602"/>
      <c r="AN6" s="602"/>
      <c r="AO6" s="602"/>
      <c r="AP6" s="602"/>
      <c r="AQ6" s="602"/>
      <c r="AR6" s="604"/>
      <c r="AS6" s="604"/>
      <c r="AT6" s="559"/>
      <c r="AU6" s="559"/>
      <c r="AV6" s="559"/>
      <c r="AW6" s="559"/>
      <c r="AX6" s="561"/>
    </row>
    <row r="7" spans="1:50" x14ac:dyDescent="0.25">
      <c r="A7" s="571"/>
      <c r="B7" s="572"/>
      <c r="C7" s="572"/>
      <c r="D7" s="572"/>
      <c r="E7" s="572"/>
      <c r="F7" s="572"/>
      <c r="G7" s="572"/>
      <c r="H7" s="572"/>
      <c r="I7" s="572"/>
      <c r="J7" s="572"/>
      <c r="K7" s="572"/>
      <c r="L7" s="572"/>
      <c r="M7" s="572"/>
      <c r="N7" s="572"/>
      <c r="O7" s="572"/>
      <c r="P7" s="572"/>
      <c r="Q7" s="573"/>
      <c r="R7" s="580"/>
      <c r="S7" s="581"/>
      <c r="T7" s="581"/>
      <c r="U7" s="581"/>
      <c r="V7" s="581"/>
      <c r="W7" s="581"/>
      <c r="X7" s="582"/>
      <c r="Y7" s="589"/>
      <c r="Z7" s="590"/>
      <c r="AA7" s="590"/>
      <c r="AB7" s="590"/>
      <c r="AC7" s="590"/>
      <c r="AD7" s="590"/>
      <c r="AE7" s="591"/>
      <c r="AF7" s="598"/>
      <c r="AG7" s="599"/>
      <c r="AH7" s="599"/>
      <c r="AI7" s="599"/>
      <c r="AJ7" s="599"/>
      <c r="AK7" s="600"/>
      <c r="AL7" s="602"/>
      <c r="AM7" s="602"/>
      <c r="AN7" s="602"/>
      <c r="AO7" s="602"/>
      <c r="AP7" s="602"/>
      <c r="AQ7" s="602"/>
      <c r="AR7" s="604"/>
      <c r="AS7" s="604"/>
      <c r="AT7" s="559"/>
      <c r="AU7" s="559"/>
      <c r="AV7" s="559"/>
      <c r="AW7" s="559"/>
      <c r="AX7" s="562"/>
    </row>
    <row r="8" spans="1:50" ht="72" x14ac:dyDescent="0.25">
      <c r="A8" s="429" t="s">
        <v>305</v>
      </c>
      <c r="B8" s="429" t="s">
        <v>30</v>
      </c>
      <c r="C8" s="429" t="s">
        <v>221</v>
      </c>
      <c r="D8" s="429" t="s">
        <v>31</v>
      </c>
      <c r="E8" s="429" t="s">
        <v>1176</v>
      </c>
      <c r="F8" s="429" t="s">
        <v>1177</v>
      </c>
      <c r="G8" s="429" t="s">
        <v>1192</v>
      </c>
      <c r="H8" s="429" t="s">
        <v>1190</v>
      </c>
      <c r="I8" s="429" t="s">
        <v>307</v>
      </c>
      <c r="J8" s="429" t="s">
        <v>308</v>
      </c>
      <c r="K8" s="429" t="s">
        <v>306</v>
      </c>
      <c r="L8" s="429" t="s">
        <v>32</v>
      </c>
      <c r="M8" s="429" t="s">
        <v>33</v>
      </c>
      <c r="N8" s="429" t="s">
        <v>34</v>
      </c>
      <c r="O8" s="429" t="s">
        <v>35</v>
      </c>
      <c r="P8" s="429" t="s">
        <v>36</v>
      </c>
      <c r="Q8" s="429" t="s">
        <v>37</v>
      </c>
      <c r="R8" s="430" t="s">
        <v>1155</v>
      </c>
      <c r="S8" s="430" t="s">
        <v>309</v>
      </c>
      <c r="T8" s="430" t="s">
        <v>40</v>
      </c>
      <c r="U8" s="430" t="s">
        <v>41</v>
      </c>
      <c r="V8" s="430" t="s">
        <v>1156</v>
      </c>
      <c r="W8" s="431" t="s">
        <v>42</v>
      </c>
      <c r="X8" s="430" t="s">
        <v>43</v>
      </c>
      <c r="Y8" s="432" t="s">
        <v>44</v>
      </c>
      <c r="Z8" s="432" t="s">
        <v>45</v>
      </c>
      <c r="AA8" s="432" t="s">
        <v>46</v>
      </c>
      <c r="AB8" s="432" t="s">
        <v>47</v>
      </c>
      <c r="AC8" s="432" t="s">
        <v>48</v>
      </c>
      <c r="AD8" s="432" t="s">
        <v>49</v>
      </c>
      <c r="AE8" s="432" t="s">
        <v>50</v>
      </c>
      <c r="AF8" s="433" t="s">
        <v>1158</v>
      </c>
      <c r="AG8" s="433" t="s">
        <v>51</v>
      </c>
      <c r="AH8" s="433" t="s">
        <v>1174</v>
      </c>
      <c r="AI8" s="433" t="s">
        <v>52</v>
      </c>
      <c r="AJ8" s="434" t="s">
        <v>53</v>
      </c>
      <c r="AK8" s="433" t="s">
        <v>54</v>
      </c>
      <c r="AL8" s="435" t="s">
        <v>55</v>
      </c>
      <c r="AM8" s="435" t="s">
        <v>56</v>
      </c>
      <c r="AN8" s="435" t="s">
        <v>57</v>
      </c>
      <c r="AO8" s="435" t="s">
        <v>58</v>
      </c>
      <c r="AP8" s="435" t="s">
        <v>59</v>
      </c>
      <c r="AQ8" s="435" t="s">
        <v>60</v>
      </c>
      <c r="AR8" s="436" t="s">
        <v>61</v>
      </c>
      <c r="AS8" s="436" t="s">
        <v>62</v>
      </c>
      <c r="AT8" s="437" t="s">
        <v>63</v>
      </c>
      <c r="AU8" s="437" t="s">
        <v>64</v>
      </c>
      <c r="AV8" s="437" t="s">
        <v>65</v>
      </c>
      <c r="AW8" s="437" t="s">
        <v>66</v>
      </c>
      <c r="AX8" s="438" t="s">
        <v>67</v>
      </c>
    </row>
    <row r="9" spans="1:50" ht="120" x14ac:dyDescent="0.25">
      <c r="A9" s="439">
        <v>1</v>
      </c>
      <c r="B9" s="440" t="s">
        <v>322</v>
      </c>
      <c r="C9" s="440" t="s">
        <v>280</v>
      </c>
      <c r="D9" s="440" t="s">
        <v>165</v>
      </c>
      <c r="E9" s="440" t="s">
        <v>726</v>
      </c>
      <c r="F9" s="441">
        <v>430</v>
      </c>
      <c r="G9" s="441" t="s">
        <v>398</v>
      </c>
      <c r="H9" s="441">
        <f>IFERROR(VLOOKUP(G9,[2]TablaRetencion!H$1:I$90,2,FALSE),"")</f>
        <v>2</v>
      </c>
      <c r="I9" s="442" t="s">
        <v>1105</v>
      </c>
      <c r="J9" s="439" t="s">
        <v>304</v>
      </c>
      <c r="K9" s="439" t="s">
        <v>1207</v>
      </c>
      <c r="L9" s="440" t="s">
        <v>70</v>
      </c>
      <c r="M9" s="440" t="s">
        <v>109</v>
      </c>
      <c r="N9" s="440" t="s">
        <v>108</v>
      </c>
      <c r="O9" s="440" t="s">
        <v>188</v>
      </c>
      <c r="P9" s="440" t="s">
        <v>111</v>
      </c>
      <c r="Q9" s="440" t="s">
        <v>75</v>
      </c>
      <c r="R9" s="441" t="s">
        <v>89</v>
      </c>
      <c r="S9" s="440" t="s">
        <v>140</v>
      </c>
      <c r="T9" s="440" t="s">
        <v>79</v>
      </c>
      <c r="U9" s="440" t="s">
        <v>79</v>
      </c>
      <c r="V9" s="443" t="s">
        <v>1208</v>
      </c>
      <c r="W9" s="444">
        <f t="shared" ref="W9:W20" si="0">VLOOKUP(S9,Confidencialidad,2,0)+VLOOKUP(T9,Integridad,2,0)+VLOOKUP(U9,Disponibilidad,2,0)</f>
        <v>5</v>
      </c>
      <c r="X9" s="444" t="str">
        <f t="shared" ref="X9:X28" si="1">IF(AND(W9&gt;=7), "ALTA", IF(AND(W9&lt;7, W9&gt;3), "MEDIO", IF(AND(W9&lt;=3), "BAJA", " ")))</f>
        <v>MEDIO</v>
      </c>
      <c r="Y9" s="439" t="s">
        <v>1209</v>
      </c>
      <c r="Z9" s="443" t="s">
        <v>1210</v>
      </c>
      <c r="AA9" s="440" t="s">
        <v>201</v>
      </c>
      <c r="AB9" s="440" t="s">
        <v>201</v>
      </c>
      <c r="AC9" s="439" t="s">
        <v>1211</v>
      </c>
      <c r="AD9" s="445">
        <v>43434</v>
      </c>
      <c r="AE9" s="446" t="s">
        <v>82</v>
      </c>
      <c r="AF9" s="447" t="s">
        <v>69</v>
      </c>
      <c r="AG9" s="447" t="s">
        <v>69</v>
      </c>
      <c r="AH9" s="447" t="s">
        <v>69</v>
      </c>
      <c r="AI9" s="447" t="s">
        <v>114</v>
      </c>
      <c r="AJ9" s="445">
        <v>43434</v>
      </c>
      <c r="AK9" s="447" t="s">
        <v>389</v>
      </c>
      <c r="AL9" s="447" t="s">
        <v>155</v>
      </c>
      <c r="AM9" s="447" t="s">
        <v>115</v>
      </c>
      <c r="AN9" s="447" t="s">
        <v>116</v>
      </c>
      <c r="AO9" s="447" t="s">
        <v>116</v>
      </c>
      <c r="AP9" s="447" t="s">
        <v>1152</v>
      </c>
      <c r="AQ9" s="447" t="s">
        <v>1153</v>
      </c>
      <c r="AR9" s="446" t="s">
        <v>87</v>
      </c>
      <c r="AS9" s="446" t="s">
        <v>87</v>
      </c>
      <c r="AT9" s="447" t="s">
        <v>69</v>
      </c>
      <c r="AU9" s="447" t="s">
        <v>89</v>
      </c>
      <c r="AV9" s="447" t="s">
        <v>69</v>
      </c>
      <c r="AW9" s="447" t="s">
        <v>107</v>
      </c>
      <c r="AX9" s="447" t="s">
        <v>90</v>
      </c>
    </row>
    <row r="10" spans="1:50" ht="150" x14ac:dyDescent="0.25">
      <c r="A10" s="439">
        <v>2</v>
      </c>
      <c r="B10" s="440" t="s">
        <v>322</v>
      </c>
      <c r="C10" s="440" t="s">
        <v>280</v>
      </c>
      <c r="D10" s="440" t="s">
        <v>165</v>
      </c>
      <c r="E10" s="440" t="s">
        <v>726</v>
      </c>
      <c r="F10" s="441">
        <v>430</v>
      </c>
      <c r="G10" s="441" t="s">
        <v>398</v>
      </c>
      <c r="H10" s="441">
        <f>IFERROR(VLOOKUP(G10,[2]TablaRetencion!H$1:I$90,2,FALSE),"")</f>
        <v>2</v>
      </c>
      <c r="I10" s="442" t="s">
        <v>1107</v>
      </c>
      <c r="J10" s="439" t="s">
        <v>1212</v>
      </c>
      <c r="K10" s="439" t="s">
        <v>1207</v>
      </c>
      <c r="L10" s="440" t="s">
        <v>70</v>
      </c>
      <c r="M10" s="440" t="s">
        <v>109</v>
      </c>
      <c r="N10" s="440" t="s">
        <v>108</v>
      </c>
      <c r="O10" s="440" t="s">
        <v>185</v>
      </c>
      <c r="P10" s="440" t="s">
        <v>74</v>
      </c>
      <c r="Q10" s="440" t="s">
        <v>75</v>
      </c>
      <c r="R10" s="441" t="s">
        <v>89</v>
      </c>
      <c r="S10" s="440" t="s">
        <v>77</v>
      </c>
      <c r="T10" s="440" t="s">
        <v>78</v>
      </c>
      <c r="U10" s="440" t="s">
        <v>141</v>
      </c>
      <c r="V10" s="443" t="s">
        <v>1213</v>
      </c>
      <c r="W10" s="444">
        <f t="shared" si="0"/>
        <v>7</v>
      </c>
      <c r="X10" s="444" t="str">
        <f t="shared" si="1"/>
        <v>ALTA</v>
      </c>
      <c r="Y10" s="439" t="s">
        <v>1209</v>
      </c>
      <c r="Z10" s="443" t="s">
        <v>1210</v>
      </c>
      <c r="AA10" s="440" t="s">
        <v>201</v>
      </c>
      <c r="AB10" s="440" t="s">
        <v>201</v>
      </c>
      <c r="AC10" s="439" t="s">
        <v>1211</v>
      </c>
      <c r="AD10" s="445">
        <v>43434</v>
      </c>
      <c r="AE10" s="446" t="s">
        <v>82</v>
      </c>
      <c r="AF10" s="447" t="s">
        <v>1175</v>
      </c>
      <c r="AG10" s="447" t="s">
        <v>1172</v>
      </c>
      <c r="AH10" s="447" t="s">
        <v>1172</v>
      </c>
      <c r="AI10" s="447" t="s">
        <v>84</v>
      </c>
      <c r="AJ10" s="445">
        <v>43434</v>
      </c>
      <c r="AK10" s="447" t="s">
        <v>389</v>
      </c>
      <c r="AL10" s="447" t="s">
        <v>155</v>
      </c>
      <c r="AM10" s="447" t="s">
        <v>115</v>
      </c>
      <c r="AN10" s="447" t="s">
        <v>145</v>
      </c>
      <c r="AO10" s="447" t="s">
        <v>145</v>
      </c>
      <c r="AP10" s="447" t="s">
        <v>29</v>
      </c>
      <c r="AQ10" s="447" t="s">
        <v>1153</v>
      </c>
      <c r="AR10" s="446" t="s">
        <v>87</v>
      </c>
      <c r="AS10" s="446" t="s">
        <v>87</v>
      </c>
      <c r="AT10" s="447" t="s">
        <v>69</v>
      </c>
      <c r="AU10" s="447" t="s">
        <v>89</v>
      </c>
      <c r="AV10" s="447" t="s">
        <v>69</v>
      </c>
      <c r="AW10" s="447" t="s">
        <v>107</v>
      </c>
      <c r="AX10" s="447" t="s">
        <v>90</v>
      </c>
    </row>
    <row r="11" spans="1:50" ht="120" x14ac:dyDescent="0.25">
      <c r="A11" s="439">
        <v>3</v>
      </c>
      <c r="B11" s="440" t="s">
        <v>322</v>
      </c>
      <c r="C11" s="440" t="s">
        <v>280</v>
      </c>
      <c r="D11" s="440" t="s">
        <v>165</v>
      </c>
      <c r="E11" s="440" t="s">
        <v>726</v>
      </c>
      <c r="F11" s="441">
        <v>430</v>
      </c>
      <c r="G11" s="441" t="s">
        <v>690</v>
      </c>
      <c r="H11" s="441">
        <f>IFERROR(VLOOKUP(G11,[2]TablaRetencion!H$1:I$90,2,FALSE),"")</f>
        <v>73</v>
      </c>
      <c r="I11" s="442"/>
      <c r="J11" s="439" t="s">
        <v>1214</v>
      </c>
      <c r="K11" s="441" t="s">
        <v>1215</v>
      </c>
      <c r="L11" s="440" t="s">
        <v>70</v>
      </c>
      <c r="M11" s="440" t="s">
        <v>109</v>
      </c>
      <c r="N11" s="440" t="s">
        <v>108</v>
      </c>
      <c r="O11" s="440" t="s">
        <v>185</v>
      </c>
      <c r="P11" s="440" t="s">
        <v>111</v>
      </c>
      <c r="Q11" s="440" t="s">
        <v>75</v>
      </c>
      <c r="R11" s="441" t="s">
        <v>89</v>
      </c>
      <c r="S11" s="440" t="s">
        <v>140</v>
      </c>
      <c r="T11" s="440" t="s">
        <v>79</v>
      </c>
      <c r="U11" s="440" t="s">
        <v>79</v>
      </c>
      <c r="V11" s="443" t="s">
        <v>1208</v>
      </c>
      <c r="W11" s="444">
        <f t="shared" si="0"/>
        <v>5</v>
      </c>
      <c r="X11" s="444" t="str">
        <f t="shared" si="1"/>
        <v>MEDIO</v>
      </c>
      <c r="Y11" s="439" t="s">
        <v>1209</v>
      </c>
      <c r="Z11" s="443" t="s">
        <v>1210</v>
      </c>
      <c r="AA11" s="440" t="s">
        <v>201</v>
      </c>
      <c r="AB11" s="440" t="s">
        <v>201</v>
      </c>
      <c r="AC11" s="439" t="s">
        <v>1211</v>
      </c>
      <c r="AD11" s="445">
        <v>43434</v>
      </c>
      <c r="AE11" s="446" t="s">
        <v>82</v>
      </c>
      <c r="AF11" s="447" t="s">
        <v>69</v>
      </c>
      <c r="AG11" s="447" t="s">
        <v>69</v>
      </c>
      <c r="AH11" s="447" t="s">
        <v>69</v>
      </c>
      <c r="AI11" s="447" t="s">
        <v>114</v>
      </c>
      <c r="AJ11" s="445">
        <v>43434</v>
      </c>
      <c r="AK11" s="447" t="s">
        <v>389</v>
      </c>
      <c r="AL11" s="447" t="s">
        <v>155</v>
      </c>
      <c r="AM11" s="447" t="s">
        <v>115</v>
      </c>
      <c r="AN11" s="447" t="s">
        <v>116</v>
      </c>
      <c r="AO11" s="447" t="s">
        <v>117</v>
      </c>
      <c r="AP11" s="447" t="s">
        <v>1152</v>
      </c>
      <c r="AQ11" s="447" t="s">
        <v>1153</v>
      </c>
      <c r="AR11" s="446" t="s">
        <v>87</v>
      </c>
      <c r="AS11" s="446" t="s">
        <v>87</v>
      </c>
      <c r="AT11" s="447" t="s">
        <v>69</v>
      </c>
      <c r="AU11" s="447" t="s">
        <v>89</v>
      </c>
      <c r="AV11" s="447" t="s">
        <v>69</v>
      </c>
      <c r="AW11" s="447" t="s">
        <v>107</v>
      </c>
      <c r="AX11" s="447" t="s">
        <v>90</v>
      </c>
    </row>
    <row r="12" spans="1:50" ht="120" x14ac:dyDescent="0.25">
      <c r="A12" s="439">
        <v>4</v>
      </c>
      <c r="B12" s="440" t="s">
        <v>322</v>
      </c>
      <c r="C12" s="440" t="s">
        <v>280</v>
      </c>
      <c r="D12" s="440" t="s">
        <v>165</v>
      </c>
      <c r="E12" s="440" t="s">
        <v>726</v>
      </c>
      <c r="F12" s="441">
        <v>430</v>
      </c>
      <c r="G12" s="441" t="s">
        <v>398</v>
      </c>
      <c r="H12" s="441">
        <f>IFERROR(VLOOKUP(G12,[2]TablaRetencion!H$1:I$90,2,FALSE),"")</f>
        <v>2</v>
      </c>
      <c r="I12" s="442" t="s">
        <v>1106</v>
      </c>
      <c r="J12" s="439" t="s">
        <v>304</v>
      </c>
      <c r="K12" s="439" t="s">
        <v>1207</v>
      </c>
      <c r="L12" s="440" t="s">
        <v>70</v>
      </c>
      <c r="M12" s="440" t="s">
        <v>109</v>
      </c>
      <c r="N12" s="440" t="s">
        <v>108</v>
      </c>
      <c r="O12" s="440" t="s">
        <v>185</v>
      </c>
      <c r="P12" s="440" t="s">
        <v>111</v>
      </c>
      <c r="Q12" s="440" t="s">
        <v>112</v>
      </c>
      <c r="R12" s="441" t="s">
        <v>89</v>
      </c>
      <c r="S12" s="440" t="s">
        <v>140</v>
      </c>
      <c r="T12" s="440" t="s">
        <v>79</v>
      </c>
      <c r="U12" s="440" t="s">
        <v>141</v>
      </c>
      <c r="V12" s="443" t="s">
        <v>1208</v>
      </c>
      <c r="W12" s="444">
        <f t="shared" si="0"/>
        <v>4</v>
      </c>
      <c r="X12" s="444" t="str">
        <f t="shared" si="1"/>
        <v>MEDIO</v>
      </c>
      <c r="Y12" s="439" t="s">
        <v>1209</v>
      </c>
      <c r="Z12" s="443" t="s">
        <v>1210</v>
      </c>
      <c r="AA12" s="440" t="s">
        <v>168</v>
      </c>
      <c r="AB12" s="440" t="s">
        <v>201</v>
      </c>
      <c r="AC12" s="439" t="s">
        <v>1211</v>
      </c>
      <c r="AD12" s="445">
        <v>43434</v>
      </c>
      <c r="AE12" s="446" t="s">
        <v>82</v>
      </c>
      <c r="AF12" s="447" t="s">
        <v>69</v>
      </c>
      <c r="AG12" s="447" t="s">
        <v>69</v>
      </c>
      <c r="AH12" s="447" t="s">
        <v>69</v>
      </c>
      <c r="AI12" s="447" t="s">
        <v>114</v>
      </c>
      <c r="AJ12" s="445">
        <v>43434</v>
      </c>
      <c r="AK12" s="447" t="s">
        <v>389</v>
      </c>
      <c r="AL12" s="447" t="s">
        <v>155</v>
      </c>
      <c r="AM12" s="447" t="s">
        <v>115</v>
      </c>
      <c r="AN12" s="447" t="s">
        <v>116</v>
      </c>
      <c r="AO12" s="447" t="s">
        <v>117</v>
      </c>
      <c r="AP12" s="447" t="s">
        <v>1152</v>
      </c>
      <c r="AQ12" s="447" t="s">
        <v>1153</v>
      </c>
      <c r="AR12" s="446" t="s">
        <v>87</v>
      </c>
      <c r="AS12" s="446" t="s">
        <v>87</v>
      </c>
      <c r="AT12" s="447" t="s">
        <v>69</v>
      </c>
      <c r="AU12" s="447" t="s">
        <v>89</v>
      </c>
      <c r="AV12" s="447" t="s">
        <v>69</v>
      </c>
      <c r="AW12" s="447" t="s">
        <v>107</v>
      </c>
      <c r="AX12" s="447" t="s">
        <v>90</v>
      </c>
    </row>
    <row r="13" spans="1:50" ht="120" x14ac:dyDescent="0.25">
      <c r="A13" s="439">
        <v>5</v>
      </c>
      <c r="B13" s="443" t="s">
        <v>322</v>
      </c>
      <c r="C13" s="440" t="s">
        <v>280</v>
      </c>
      <c r="D13" s="440" t="s">
        <v>165</v>
      </c>
      <c r="E13" s="440" t="s">
        <v>726</v>
      </c>
      <c r="F13" s="441">
        <f>IFERROR(VLOOKUP(E13,[2]TablaRetencion!A$1:B$22,2,FALSE),"")</f>
        <v>430</v>
      </c>
      <c r="G13" s="441" t="s">
        <v>398</v>
      </c>
      <c r="H13" s="441">
        <f>IFERROR(VLOOKUP(G13,[2]TablaRetencion!H$1:I$90,2,FALSE),"")</f>
        <v>2</v>
      </c>
      <c r="I13" s="442" t="s">
        <v>1108</v>
      </c>
      <c r="J13" s="439" t="s">
        <v>304</v>
      </c>
      <c r="K13" s="439" t="s">
        <v>1207</v>
      </c>
      <c r="L13" s="440" t="s">
        <v>70</v>
      </c>
      <c r="M13" s="440" t="s">
        <v>109</v>
      </c>
      <c r="N13" s="440" t="s">
        <v>108</v>
      </c>
      <c r="O13" s="440" t="s">
        <v>188</v>
      </c>
      <c r="P13" s="440" t="s">
        <v>111</v>
      </c>
      <c r="Q13" s="440" t="s">
        <v>112</v>
      </c>
      <c r="R13" s="441" t="s">
        <v>89</v>
      </c>
      <c r="S13" s="440" t="s">
        <v>140</v>
      </c>
      <c r="T13" s="440" t="s">
        <v>79</v>
      </c>
      <c r="U13" s="440" t="s">
        <v>79</v>
      </c>
      <c r="V13" s="443" t="s">
        <v>1208</v>
      </c>
      <c r="W13" s="444">
        <f t="shared" si="0"/>
        <v>5</v>
      </c>
      <c r="X13" s="444" t="str">
        <f t="shared" si="1"/>
        <v>MEDIO</v>
      </c>
      <c r="Y13" s="439" t="s">
        <v>1209</v>
      </c>
      <c r="Z13" s="443" t="s">
        <v>1210</v>
      </c>
      <c r="AA13" s="440" t="s">
        <v>128</v>
      </c>
      <c r="AB13" s="440" t="s">
        <v>201</v>
      </c>
      <c r="AC13" s="439" t="s">
        <v>1211</v>
      </c>
      <c r="AD13" s="445">
        <v>43434</v>
      </c>
      <c r="AE13" s="446" t="s">
        <v>82</v>
      </c>
      <c r="AF13" s="447" t="s">
        <v>69</v>
      </c>
      <c r="AG13" s="447" t="s">
        <v>69</v>
      </c>
      <c r="AH13" s="447" t="s">
        <v>69</v>
      </c>
      <c r="AI13" s="447" t="s">
        <v>114</v>
      </c>
      <c r="AJ13" s="445">
        <v>43434</v>
      </c>
      <c r="AK13" s="447" t="s">
        <v>389</v>
      </c>
      <c r="AL13" s="447" t="s">
        <v>155</v>
      </c>
      <c r="AM13" s="447" t="s">
        <v>115</v>
      </c>
      <c r="AN13" s="447" t="s">
        <v>116</v>
      </c>
      <c r="AO13" s="447" t="s">
        <v>117</v>
      </c>
      <c r="AP13" s="447" t="s">
        <v>1152</v>
      </c>
      <c r="AQ13" s="447" t="s">
        <v>1153</v>
      </c>
      <c r="AR13" s="446" t="s">
        <v>87</v>
      </c>
      <c r="AS13" s="446" t="s">
        <v>87</v>
      </c>
      <c r="AT13" s="447" t="s">
        <v>69</v>
      </c>
      <c r="AU13" s="447" t="s">
        <v>89</v>
      </c>
      <c r="AV13" s="447" t="s">
        <v>69</v>
      </c>
      <c r="AW13" s="447" t="s">
        <v>107</v>
      </c>
      <c r="AX13" s="447" t="s">
        <v>90</v>
      </c>
    </row>
    <row r="14" spans="1:50" ht="120" x14ac:dyDescent="0.25">
      <c r="A14" s="439">
        <v>6</v>
      </c>
      <c r="B14" s="440" t="s">
        <v>322</v>
      </c>
      <c r="C14" s="440" t="s">
        <v>280</v>
      </c>
      <c r="D14" s="440" t="s">
        <v>165</v>
      </c>
      <c r="E14" s="440" t="s">
        <v>726</v>
      </c>
      <c r="F14" s="441">
        <f>IFERROR(VLOOKUP(E14,[2]TablaRetencion!A$1:B$22,2,FALSE),"")</f>
        <v>430</v>
      </c>
      <c r="G14" s="441" t="s">
        <v>398</v>
      </c>
      <c r="H14" s="441">
        <f>IFERROR(VLOOKUP(G14,[2]TablaRetencion!H$1:I$90,2,FALSE),"")</f>
        <v>2</v>
      </c>
      <c r="I14" s="442" t="s">
        <v>1109</v>
      </c>
      <c r="J14" s="439" t="s">
        <v>304</v>
      </c>
      <c r="K14" s="439" t="s">
        <v>1207</v>
      </c>
      <c r="L14" s="440" t="s">
        <v>70</v>
      </c>
      <c r="M14" s="440" t="s">
        <v>109</v>
      </c>
      <c r="N14" s="440" t="s">
        <v>108</v>
      </c>
      <c r="O14" s="440" t="s">
        <v>188</v>
      </c>
      <c r="P14" s="440" t="s">
        <v>111</v>
      </c>
      <c r="Q14" s="440" t="s">
        <v>112</v>
      </c>
      <c r="R14" s="441" t="s">
        <v>89</v>
      </c>
      <c r="S14" s="440" t="s">
        <v>140</v>
      </c>
      <c r="T14" s="440" t="s">
        <v>79</v>
      </c>
      <c r="U14" s="440" t="s">
        <v>79</v>
      </c>
      <c r="V14" s="443" t="s">
        <v>1208</v>
      </c>
      <c r="W14" s="444">
        <f t="shared" si="0"/>
        <v>5</v>
      </c>
      <c r="X14" s="444" t="str">
        <f t="shared" si="1"/>
        <v>MEDIO</v>
      </c>
      <c r="Y14" s="439" t="s">
        <v>1209</v>
      </c>
      <c r="Z14" s="443" t="s">
        <v>1210</v>
      </c>
      <c r="AA14" s="440" t="s">
        <v>168</v>
      </c>
      <c r="AB14" s="440" t="s">
        <v>201</v>
      </c>
      <c r="AC14" s="439" t="s">
        <v>1211</v>
      </c>
      <c r="AD14" s="445">
        <v>43434</v>
      </c>
      <c r="AE14" s="446" t="s">
        <v>82</v>
      </c>
      <c r="AF14" s="447" t="s">
        <v>69</v>
      </c>
      <c r="AG14" s="447" t="s">
        <v>69</v>
      </c>
      <c r="AH14" s="447" t="s">
        <v>69</v>
      </c>
      <c r="AI14" s="447" t="s">
        <v>114</v>
      </c>
      <c r="AJ14" s="445">
        <v>43434</v>
      </c>
      <c r="AK14" s="447" t="s">
        <v>389</v>
      </c>
      <c r="AL14" s="447" t="s">
        <v>155</v>
      </c>
      <c r="AM14" s="447" t="s">
        <v>115</v>
      </c>
      <c r="AN14" s="447" t="s">
        <v>116</v>
      </c>
      <c r="AO14" s="447" t="s">
        <v>117</v>
      </c>
      <c r="AP14" s="447" t="s">
        <v>1152</v>
      </c>
      <c r="AQ14" s="447" t="s">
        <v>1153</v>
      </c>
      <c r="AR14" s="446" t="s">
        <v>87</v>
      </c>
      <c r="AS14" s="446" t="s">
        <v>87</v>
      </c>
      <c r="AT14" s="447" t="s">
        <v>69</v>
      </c>
      <c r="AU14" s="447" t="s">
        <v>89</v>
      </c>
      <c r="AV14" s="447" t="s">
        <v>69</v>
      </c>
      <c r="AW14" s="447" t="s">
        <v>107</v>
      </c>
      <c r="AX14" s="447" t="s">
        <v>90</v>
      </c>
    </row>
    <row r="15" spans="1:50" ht="120" x14ac:dyDescent="0.25">
      <c r="A15" s="439">
        <v>7</v>
      </c>
      <c r="B15" s="440" t="s">
        <v>322</v>
      </c>
      <c r="C15" s="440" t="s">
        <v>280</v>
      </c>
      <c r="D15" s="440" t="s">
        <v>165</v>
      </c>
      <c r="E15" s="440" t="s">
        <v>726</v>
      </c>
      <c r="F15" s="441">
        <f>IFERROR(VLOOKUP(E15,[2]TablaRetencion!A$1:B$22,2,FALSE),"")</f>
        <v>430</v>
      </c>
      <c r="G15" s="441" t="s">
        <v>398</v>
      </c>
      <c r="H15" s="441">
        <f>IFERROR(VLOOKUP(G15,[2]TablaRetencion!H$1:I$90,2,FALSE),"")</f>
        <v>2</v>
      </c>
      <c r="I15" s="442" t="s">
        <v>734</v>
      </c>
      <c r="J15" s="439" t="s">
        <v>304</v>
      </c>
      <c r="K15" s="439" t="s">
        <v>1207</v>
      </c>
      <c r="L15" s="440" t="s">
        <v>70</v>
      </c>
      <c r="M15" s="440" t="s">
        <v>109</v>
      </c>
      <c r="N15" s="440" t="s">
        <v>108</v>
      </c>
      <c r="O15" s="440" t="s">
        <v>188</v>
      </c>
      <c r="P15" s="440" t="s">
        <v>111</v>
      </c>
      <c r="Q15" s="440" t="s">
        <v>75</v>
      </c>
      <c r="R15" s="441" t="s">
        <v>89</v>
      </c>
      <c r="S15" s="440" t="s">
        <v>140</v>
      </c>
      <c r="T15" s="440" t="s">
        <v>79</v>
      </c>
      <c r="U15" s="440" t="s">
        <v>79</v>
      </c>
      <c r="V15" s="443" t="s">
        <v>1208</v>
      </c>
      <c r="W15" s="444">
        <f t="shared" si="0"/>
        <v>5</v>
      </c>
      <c r="X15" s="444" t="str">
        <f t="shared" si="1"/>
        <v>MEDIO</v>
      </c>
      <c r="Y15" s="439" t="s">
        <v>1209</v>
      </c>
      <c r="Z15" s="443" t="s">
        <v>1210</v>
      </c>
      <c r="AA15" s="440" t="s">
        <v>201</v>
      </c>
      <c r="AB15" s="440" t="s">
        <v>201</v>
      </c>
      <c r="AC15" s="439" t="s">
        <v>1211</v>
      </c>
      <c r="AD15" s="445">
        <v>43434</v>
      </c>
      <c r="AE15" s="446" t="s">
        <v>82</v>
      </c>
      <c r="AF15" s="447" t="s">
        <v>69</v>
      </c>
      <c r="AG15" s="447" t="s">
        <v>69</v>
      </c>
      <c r="AH15" s="447" t="s">
        <v>69</v>
      </c>
      <c r="AI15" s="447" t="s">
        <v>114</v>
      </c>
      <c r="AJ15" s="445">
        <v>43434</v>
      </c>
      <c r="AK15" s="447" t="s">
        <v>389</v>
      </c>
      <c r="AL15" s="447" t="s">
        <v>155</v>
      </c>
      <c r="AM15" s="447" t="s">
        <v>115</v>
      </c>
      <c r="AN15" s="447" t="s">
        <v>116</v>
      </c>
      <c r="AO15" s="447" t="s">
        <v>117</v>
      </c>
      <c r="AP15" s="447" t="s">
        <v>1152</v>
      </c>
      <c r="AQ15" s="447" t="s">
        <v>1153</v>
      </c>
      <c r="AR15" s="446" t="s">
        <v>87</v>
      </c>
      <c r="AS15" s="446" t="s">
        <v>87</v>
      </c>
      <c r="AT15" s="447" t="s">
        <v>69</v>
      </c>
      <c r="AU15" s="447" t="s">
        <v>89</v>
      </c>
      <c r="AV15" s="447" t="s">
        <v>69</v>
      </c>
      <c r="AW15" s="447" t="s">
        <v>107</v>
      </c>
      <c r="AX15" s="447" t="s">
        <v>90</v>
      </c>
    </row>
    <row r="16" spans="1:50" ht="120" x14ac:dyDescent="0.25">
      <c r="A16" s="439">
        <v>8</v>
      </c>
      <c r="B16" s="440" t="s">
        <v>322</v>
      </c>
      <c r="C16" s="440" t="s">
        <v>280</v>
      </c>
      <c r="D16" s="440" t="s">
        <v>165</v>
      </c>
      <c r="E16" s="440" t="s">
        <v>726</v>
      </c>
      <c r="F16" s="441">
        <f>IFERROR(VLOOKUP(E16,[2]TablaRetencion!A$1:B$22,2,FALSE),"")</f>
        <v>430</v>
      </c>
      <c r="G16" s="441" t="s">
        <v>679</v>
      </c>
      <c r="H16" s="441">
        <f>IFERROR(VLOOKUP(G16,[2]TablaRetencion!H$1:I$90,2,FALSE),"")</f>
        <v>48</v>
      </c>
      <c r="I16" s="442" t="s">
        <v>1112</v>
      </c>
      <c r="J16" s="439" t="s">
        <v>1216</v>
      </c>
      <c r="K16" s="439" t="s">
        <v>1216</v>
      </c>
      <c r="L16" s="440" t="s">
        <v>70</v>
      </c>
      <c r="M16" s="440" t="s">
        <v>109</v>
      </c>
      <c r="N16" s="440" t="s">
        <v>108</v>
      </c>
      <c r="O16" s="440" t="s">
        <v>188</v>
      </c>
      <c r="P16" s="440" t="s">
        <v>74</v>
      </c>
      <c r="Q16" s="440" t="s">
        <v>75</v>
      </c>
      <c r="R16" s="441" t="s">
        <v>89</v>
      </c>
      <c r="S16" s="440" t="s">
        <v>77</v>
      </c>
      <c r="T16" s="440" t="s">
        <v>78</v>
      </c>
      <c r="U16" s="440" t="s">
        <v>141</v>
      </c>
      <c r="V16" s="443" t="s">
        <v>1213</v>
      </c>
      <c r="W16" s="444">
        <f t="shared" si="0"/>
        <v>7</v>
      </c>
      <c r="X16" s="444" t="str">
        <f t="shared" si="1"/>
        <v>ALTA</v>
      </c>
      <c r="Y16" s="439" t="s">
        <v>1209</v>
      </c>
      <c r="Z16" s="443" t="s">
        <v>1210</v>
      </c>
      <c r="AA16" s="440" t="s">
        <v>201</v>
      </c>
      <c r="AB16" s="440" t="s">
        <v>201</v>
      </c>
      <c r="AC16" s="439" t="s">
        <v>1211</v>
      </c>
      <c r="AD16" s="445">
        <v>43434</v>
      </c>
      <c r="AE16" s="446" t="s">
        <v>82</v>
      </c>
      <c r="AF16" s="447" t="s">
        <v>1175</v>
      </c>
      <c r="AG16" s="447" t="s">
        <v>69</v>
      </c>
      <c r="AH16" s="447" t="s">
        <v>69</v>
      </c>
      <c r="AI16" s="447" t="s">
        <v>84</v>
      </c>
      <c r="AJ16" s="445">
        <v>43434</v>
      </c>
      <c r="AK16" s="447" t="s">
        <v>389</v>
      </c>
      <c r="AL16" s="447" t="s">
        <v>143</v>
      </c>
      <c r="AM16" s="447" t="s">
        <v>162</v>
      </c>
      <c r="AN16" s="447" t="s">
        <v>86</v>
      </c>
      <c r="AO16" s="447" t="s">
        <v>146</v>
      </c>
      <c r="AP16" s="447" t="s">
        <v>29</v>
      </c>
      <c r="AQ16" s="447" t="s">
        <v>1153</v>
      </c>
      <c r="AR16" s="446" t="s">
        <v>87</v>
      </c>
      <c r="AS16" s="446" t="s">
        <v>87</v>
      </c>
      <c r="AT16" s="447" t="s">
        <v>69</v>
      </c>
      <c r="AU16" s="447" t="s">
        <v>89</v>
      </c>
      <c r="AV16" s="447" t="s">
        <v>69</v>
      </c>
      <c r="AW16" s="447" t="s">
        <v>107</v>
      </c>
      <c r="AX16" s="447" t="s">
        <v>90</v>
      </c>
    </row>
    <row r="17" spans="1:50" ht="60" x14ac:dyDescent="0.25">
      <c r="A17" s="439">
        <v>9</v>
      </c>
      <c r="B17" s="440" t="s">
        <v>322</v>
      </c>
      <c r="C17" s="440" t="s">
        <v>280</v>
      </c>
      <c r="D17" s="440" t="s">
        <v>165</v>
      </c>
      <c r="E17" s="440" t="s">
        <v>726</v>
      </c>
      <c r="F17" s="441">
        <f>IFERROR(VLOOKUP(E17,[2]TablaRetencion!A$1:B$22,2,FALSE),"")</f>
        <v>430</v>
      </c>
      <c r="G17" s="441" t="s">
        <v>406</v>
      </c>
      <c r="H17" s="441">
        <f>IFERROR(VLOOKUP(G17,[2]TablaRetencion!H$1:I$90,2,FALSE),"")</f>
        <v>50</v>
      </c>
      <c r="I17" s="442" t="s">
        <v>739</v>
      </c>
      <c r="J17" s="439" t="s">
        <v>1217</v>
      </c>
      <c r="K17" s="439" t="s">
        <v>1217</v>
      </c>
      <c r="L17" s="440" t="s">
        <v>70</v>
      </c>
      <c r="M17" s="440" t="s">
        <v>109</v>
      </c>
      <c r="N17" s="440" t="s">
        <v>108</v>
      </c>
      <c r="O17" s="440" t="s">
        <v>188</v>
      </c>
      <c r="P17" s="440" t="s">
        <v>111</v>
      </c>
      <c r="Q17" s="440" t="s">
        <v>126</v>
      </c>
      <c r="R17" s="441" t="s">
        <v>89</v>
      </c>
      <c r="S17" s="440" t="s">
        <v>140</v>
      </c>
      <c r="T17" s="440" t="s">
        <v>78</v>
      </c>
      <c r="U17" s="440" t="s">
        <v>78</v>
      </c>
      <c r="V17" s="443" t="s">
        <v>1213</v>
      </c>
      <c r="W17" s="444">
        <f t="shared" si="0"/>
        <v>7</v>
      </c>
      <c r="X17" s="444" t="str">
        <f t="shared" si="1"/>
        <v>ALTA</v>
      </c>
      <c r="Y17" s="439" t="s">
        <v>1209</v>
      </c>
      <c r="Z17" s="443" t="s">
        <v>1210</v>
      </c>
      <c r="AA17" s="440" t="s">
        <v>189</v>
      </c>
      <c r="AB17" s="440" t="s">
        <v>189</v>
      </c>
      <c r="AC17" s="439" t="s">
        <v>1211</v>
      </c>
      <c r="AD17" s="445">
        <v>43434</v>
      </c>
      <c r="AE17" s="446" t="s">
        <v>82</v>
      </c>
      <c r="AF17" s="447" t="s">
        <v>69</v>
      </c>
      <c r="AG17" s="447" t="s">
        <v>69</v>
      </c>
      <c r="AH17" s="447" t="s">
        <v>69</v>
      </c>
      <c r="AI17" s="447" t="s">
        <v>114</v>
      </c>
      <c r="AJ17" s="445">
        <v>43434</v>
      </c>
      <c r="AK17" s="447" t="s">
        <v>389</v>
      </c>
      <c r="AL17" s="447" t="s">
        <v>1152</v>
      </c>
      <c r="AM17" s="447" t="s">
        <v>69</v>
      </c>
      <c r="AN17" s="447" t="s">
        <v>1152</v>
      </c>
      <c r="AO17" s="447" t="s">
        <v>146</v>
      </c>
      <c r="AP17" s="447" t="s">
        <v>1152</v>
      </c>
      <c r="AQ17" s="447" t="s">
        <v>1153</v>
      </c>
      <c r="AR17" s="446" t="s">
        <v>119</v>
      </c>
      <c r="AS17" s="446" t="s">
        <v>119</v>
      </c>
      <c r="AT17" s="447" t="s">
        <v>193</v>
      </c>
      <c r="AU17" s="448" t="s">
        <v>1218</v>
      </c>
      <c r="AV17" s="447" t="s">
        <v>1189</v>
      </c>
      <c r="AW17" s="447" t="s">
        <v>107</v>
      </c>
      <c r="AX17" s="447" t="s">
        <v>90</v>
      </c>
    </row>
    <row r="18" spans="1:50" ht="60" x14ac:dyDescent="0.25">
      <c r="A18" s="439">
        <v>10</v>
      </c>
      <c r="B18" s="440" t="s">
        <v>322</v>
      </c>
      <c r="C18" s="440" t="s">
        <v>280</v>
      </c>
      <c r="D18" s="440" t="s">
        <v>165</v>
      </c>
      <c r="E18" s="440" t="s">
        <v>726</v>
      </c>
      <c r="F18" s="441">
        <f>IFERROR(VLOOKUP(E18,[2]TablaRetencion!A$1:B$22,2,FALSE),"")</f>
        <v>430</v>
      </c>
      <c r="G18" s="441" t="s">
        <v>406</v>
      </c>
      <c r="H18" s="441">
        <f>IFERROR(VLOOKUP(G18,[2]TablaRetencion!H$1:I$90,2,FALSE),"")</f>
        <v>50</v>
      </c>
      <c r="I18" s="442" t="s">
        <v>741</v>
      </c>
      <c r="J18" s="439" t="s">
        <v>409</v>
      </c>
      <c r="K18" s="439" t="s">
        <v>409</v>
      </c>
      <c r="L18" s="440" t="s">
        <v>70</v>
      </c>
      <c r="M18" s="440" t="s">
        <v>109</v>
      </c>
      <c r="N18" s="440" t="s">
        <v>108</v>
      </c>
      <c r="O18" s="440" t="s">
        <v>188</v>
      </c>
      <c r="P18" s="440" t="s">
        <v>111</v>
      </c>
      <c r="Q18" s="440" t="s">
        <v>126</v>
      </c>
      <c r="R18" s="441" t="s">
        <v>89</v>
      </c>
      <c r="S18" s="440" t="s">
        <v>140</v>
      </c>
      <c r="T18" s="440" t="s">
        <v>78</v>
      </c>
      <c r="U18" s="440" t="s">
        <v>78</v>
      </c>
      <c r="V18" s="443" t="s">
        <v>1213</v>
      </c>
      <c r="W18" s="444">
        <f t="shared" si="0"/>
        <v>7</v>
      </c>
      <c r="X18" s="444" t="str">
        <f t="shared" si="1"/>
        <v>ALTA</v>
      </c>
      <c r="Y18" s="439" t="s">
        <v>1209</v>
      </c>
      <c r="Z18" s="443" t="s">
        <v>1210</v>
      </c>
      <c r="AA18" s="440" t="s">
        <v>189</v>
      </c>
      <c r="AB18" s="440" t="s">
        <v>189</v>
      </c>
      <c r="AC18" s="439" t="s">
        <v>1211</v>
      </c>
      <c r="AD18" s="445">
        <v>43434</v>
      </c>
      <c r="AE18" s="446" t="s">
        <v>82</v>
      </c>
      <c r="AF18" s="447" t="s">
        <v>69</v>
      </c>
      <c r="AG18" s="447" t="s">
        <v>69</v>
      </c>
      <c r="AH18" s="447" t="s">
        <v>69</v>
      </c>
      <c r="AI18" s="447" t="s">
        <v>114</v>
      </c>
      <c r="AJ18" s="445">
        <v>43434</v>
      </c>
      <c r="AK18" s="447" t="s">
        <v>389</v>
      </c>
      <c r="AL18" s="447" t="s">
        <v>1152</v>
      </c>
      <c r="AM18" s="447" t="s">
        <v>69</v>
      </c>
      <c r="AN18" s="447" t="s">
        <v>1152</v>
      </c>
      <c r="AO18" s="447" t="s">
        <v>146</v>
      </c>
      <c r="AP18" s="447" t="s">
        <v>1152</v>
      </c>
      <c r="AQ18" s="447" t="s">
        <v>1153</v>
      </c>
      <c r="AR18" s="446" t="s">
        <v>119</v>
      </c>
      <c r="AS18" s="446" t="s">
        <v>119</v>
      </c>
      <c r="AT18" s="447" t="s">
        <v>193</v>
      </c>
      <c r="AU18" s="448" t="s">
        <v>1218</v>
      </c>
      <c r="AV18" s="447" t="s">
        <v>1189</v>
      </c>
      <c r="AW18" s="447" t="s">
        <v>107</v>
      </c>
      <c r="AX18" s="447" t="s">
        <v>90</v>
      </c>
    </row>
    <row r="19" spans="1:50" ht="75" x14ac:dyDescent="0.25">
      <c r="A19" s="439">
        <v>11</v>
      </c>
      <c r="B19" s="440" t="s">
        <v>322</v>
      </c>
      <c r="C19" s="440" t="s">
        <v>280</v>
      </c>
      <c r="D19" s="440" t="s">
        <v>165</v>
      </c>
      <c r="E19" s="440" t="s">
        <v>726</v>
      </c>
      <c r="F19" s="441">
        <f>IFERROR(VLOOKUP(E19,[2]TablaRetencion!A$1:B$22,2,FALSE),"")</f>
        <v>430</v>
      </c>
      <c r="G19" s="441" t="s">
        <v>461</v>
      </c>
      <c r="H19" s="441">
        <f>IFERROR(VLOOKUP(G19,[2]TablaRetencion!H$1:I$90,2,FALSE),"")</f>
        <v>60</v>
      </c>
      <c r="I19" s="442" t="s">
        <v>1119</v>
      </c>
      <c r="J19" s="439" t="s">
        <v>1219</v>
      </c>
      <c r="K19" s="439" t="s">
        <v>1219</v>
      </c>
      <c r="L19" s="440" t="s">
        <v>70</v>
      </c>
      <c r="M19" s="440" t="s">
        <v>151</v>
      </c>
      <c r="N19" s="440" t="s">
        <v>72</v>
      </c>
      <c r="O19" s="440" t="s">
        <v>188</v>
      </c>
      <c r="P19" s="440" t="s">
        <v>111</v>
      </c>
      <c r="Q19" s="440" t="s">
        <v>126</v>
      </c>
      <c r="R19" s="441" t="s">
        <v>89</v>
      </c>
      <c r="S19" s="440" t="s">
        <v>140</v>
      </c>
      <c r="T19" s="440" t="s">
        <v>78</v>
      </c>
      <c r="U19" s="440" t="s">
        <v>79</v>
      </c>
      <c r="V19" s="443" t="s">
        <v>1213</v>
      </c>
      <c r="W19" s="444">
        <f t="shared" si="0"/>
        <v>6</v>
      </c>
      <c r="X19" s="444" t="str">
        <f t="shared" si="1"/>
        <v>MEDIO</v>
      </c>
      <c r="Y19" s="439" t="s">
        <v>1209</v>
      </c>
      <c r="Z19" s="443" t="s">
        <v>1210</v>
      </c>
      <c r="AA19" s="440" t="s">
        <v>201</v>
      </c>
      <c r="AB19" s="440" t="s">
        <v>201</v>
      </c>
      <c r="AC19" s="439" t="s">
        <v>1211</v>
      </c>
      <c r="AD19" s="445">
        <v>43434</v>
      </c>
      <c r="AE19" s="446" t="s">
        <v>82</v>
      </c>
      <c r="AF19" s="447" t="s">
        <v>69</v>
      </c>
      <c r="AG19" s="447" t="s">
        <v>69</v>
      </c>
      <c r="AH19" s="447" t="s">
        <v>69</v>
      </c>
      <c r="AI19" s="447" t="s">
        <v>114</v>
      </c>
      <c r="AJ19" s="445">
        <v>43434</v>
      </c>
      <c r="AK19" s="447" t="s">
        <v>389</v>
      </c>
      <c r="AL19" s="447" t="s">
        <v>1152</v>
      </c>
      <c r="AM19" s="447" t="s">
        <v>69</v>
      </c>
      <c r="AN19" s="447" t="s">
        <v>1152</v>
      </c>
      <c r="AO19" s="447" t="s">
        <v>146</v>
      </c>
      <c r="AP19" s="447" t="s">
        <v>1152</v>
      </c>
      <c r="AQ19" s="447" t="s">
        <v>1153</v>
      </c>
      <c r="AR19" s="446" t="s">
        <v>119</v>
      </c>
      <c r="AS19" s="446" t="s">
        <v>119</v>
      </c>
      <c r="AT19" s="447" t="s">
        <v>193</v>
      </c>
      <c r="AU19" s="448" t="s">
        <v>1218</v>
      </c>
      <c r="AV19" s="447" t="s">
        <v>1189</v>
      </c>
      <c r="AW19" s="447" t="s">
        <v>107</v>
      </c>
      <c r="AX19" s="447" t="s">
        <v>90</v>
      </c>
    </row>
    <row r="20" spans="1:50" ht="75" x14ac:dyDescent="0.25">
      <c r="A20" s="439">
        <v>12</v>
      </c>
      <c r="B20" s="440" t="s">
        <v>322</v>
      </c>
      <c r="C20" s="440" t="s">
        <v>280</v>
      </c>
      <c r="D20" s="440" t="s">
        <v>165</v>
      </c>
      <c r="E20" s="440" t="s">
        <v>726</v>
      </c>
      <c r="F20" s="441">
        <f>IFERROR(VLOOKUP(E20,[2]TablaRetencion!A$1:B$22,2,FALSE),"")</f>
        <v>430</v>
      </c>
      <c r="G20" s="441" t="s">
        <v>411</v>
      </c>
      <c r="H20" s="441">
        <f>IFERROR(VLOOKUP(G20,[2]TablaRetencion!H$1:I$90,2,FALSE),"")</f>
        <v>67</v>
      </c>
      <c r="I20" s="442" t="s">
        <v>1123</v>
      </c>
      <c r="J20" s="439" t="s">
        <v>1220</v>
      </c>
      <c r="K20" s="439" t="s">
        <v>1220</v>
      </c>
      <c r="L20" s="440" t="s">
        <v>70</v>
      </c>
      <c r="M20" s="440" t="s">
        <v>71</v>
      </c>
      <c r="N20" s="440" t="s">
        <v>72</v>
      </c>
      <c r="O20" s="440" t="s">
        <v>188</v>
      </c>
      <c r="P20" s="440" t="s">
        <v>111</v>
      </c>
      <c r="Q20" s="440" t="s">
        <v>126</v>
      </c>
      <c r="R20" s="441" t="s">
        <v>89</v>
      </c>
      <c r="S20" s="440" t="s">
        <v>140</v>
      </c>
      <c r="T20" s="440" t="s">
        <v>78</v>
      </c>
      <c r="U20" s="440" t="s">
        <v>79</v>
      </c>
      <c r="V20" s="443" t="s">
        <v>1213</v>
      </c>
      <c r="W20" s="444">
        <f t="shared" si="0"/>
        <v>6</v>
      </c>
      <c r="X20" s="444" t="str">
        <f t="shared" si="1"/>
        <v>MEDIO</v>
      </c>
      <c r="Y20" s="439" t="s">
        <v>1209</v>
      </c>
      <c r="Z20" s="443" t="s">
        <v>1210</v>
      </c>
      <c r="AA20" s="440" t="s">
        <v>189</v>
      </c>
      <c r="AB20" s="440" t="s">
        <v>189</v>
      </c>
      <c r="AC20" s="439" t="s">
        <v>1211</v>
      </c>
      <c r="AD20" s="445">
        <v>43434</v>
      </c>
      <c r="AE20" s="446" t="s">
        <v>82</v>
      </c>
      <c r="AF20" s="447" t="s">
        <v>69</v>
      </c>
      <c r="AG20" s="447" t="s">
        <v>69</v>
      </c>
      <c r="AH20" s="447" t="s">
        <v>69</v>
      </c>
      <c r="AI20" s="447" t="s">
        <v>114</v>
      </c>
      <c r="AJ20" s="445">
        <v>43434</v>
      </c>
      <c r="AK20" s="447" t="s">
        <v>389</v>
      </c>
      <c r="AL20" s="447" t="s">
        <v>1152</v>
      </c>
      <c r="AM20" s="447" t="s">
        <v>69</v>
      </c>
      <c r="AN20" s="447" t="s">
        <v>1152</v>
      </c>
      <c r="AO20" s="447" t="s">
        <v>146</v>
      </c>
      <c r="AP20" s="447" t="s">
        <v>1152</v>
      </c>
      <c r="AQ20" s="447" t="s">
        <v>1153</v>
      </c>
      <c r="AR20" s="446" t="s">
        <v>119</v>
      </c>
      <c r="AS20" s="446" t="s">
        <v>119</v>
      </c>
      <c r="AT20" s="447" t="s">
        <v>193</v>
      </c>
      <c r="AU20" s="448" t="s">
        <v>1218</v>
      </c>
      <c r="AV20" s="447" t="s">
        <v>1189</v>
      </c>
      <c r="AW20" s="447" t="s">
        <v>107</v>
      </c>
      <c r="AX20" s="447" t="s">
        <v>90</v>
      </c>
    </row>
    <row r="21" spans="1:50" ht="75" x14ac:dyDescent="0.25">
      <c r="A21" s="439">
        <v>13</v>
      </c>
      <c r="B21" s="440" t="s">
        <v>322</v>
      </c>
      <c r="C21" s="440" t="s">
        <v>280</v>
      </c>
      <c r="D21" s="440" t="s">
        <v>165</v>
      </c>
      <c r="E21" s="440" t="s">
        <v>726</v>
      </c>
      <c r="F21" s="441">
        <f>IFERROR(VLOOKUP(E21,[2]TablaRetencion!A$1:B$22,2,FALSE),"")</f>
        <v>430</v>
      </c>
      <c r="G21" s="441" t="s">
        <v>411</v>
      </c>
      <c r="H21" s="441">
        <f>IFERROR(VLOOKUP(G21,[2]TablaRetencion!H$1:I$90,2,FALSE),"")</f>
        <v>67</v>
      </c>
      <c r="I21" s="442" t="s">
        <v>1124</v>
      </c>
      <c r="J21" s="439" t="s">
        <v>1221</v>
      </c>
      <c r="K21" s="439" t="s">
        <v>1221</v>
      </c>
      <c r="L21" s="440" t="s">
        <v>70</v>
      </c>
      <c r="M21" s="440" t="s">
        <v>71</v>
      </c>
      <c r="N21" s="440" t="s">
        <v>72</v>
      </c>
      <c r="O21" s="440" t="s">
        <v>188</v>
      </c>
      <c r="P21" s="440" t="s">
        <v>111</v>
      </c>
      <c r="Q21" s="440" t="s">
        <v>126</v>
      </c>
      <c r="R21" s="441" t="s">
        <v>89</v>
      </c>
      <c r="S21" s="440" t="s">
        <v>140</v>
      </c>
      <c r="T21" s="440" t="s">
        <v>78</v>
      </c>
      <c r="U21" s="440" t="s">
        <v>79</v>
      </c>
      <c r="V21" s="443" t="s">
        <v>1208</v>
      </c>
      <c r="W21" s="444">
        <f t="shared" ref="W21" si="2">VLOOKUP(S21,Confidencialidad,2,0)+VLOOKUP(T21,Integridad,2,0)+VLOOKUP(U21,Disponibilidad,2,0)</f>
        <v>6</v>
      </c>
      <c r="X21" s="444" t="str">
        <f t="shared" si="1"/>
        <v>MEDIO</v>
      </c>
      <c r="Y21" s="439" t="s">
        <v>1209</v>
      </c>
      <c r="Z21" s="443" t="s">
        <v>1210</v>
      </c>
      <c r="AA21" s="440" t="s">
        <v>189</v>
      </c>
      <c r="AB21" s="440" t="s">
        <v>189</v>
      </c>
      <c r="AC21" s="439" t="s">
        <v>1211</v>
      </c>
      <c r="AD21" s="445">
        <v>43434</v>
      </c>
      <c r="AE21" s="446" t="s">
        <v>82</v>
      </c>
      <c r="AF21" s="447" t="s">
        <v>69</v>
      </c>
      <c r="AG21" s="447" t="s">
        <v>69</v>
      </c>
      <c r="AH21" s="447" t="s">
        <v>69</v>
      </c>
      <c r="AI21" s="447" t="s">
        <v>114</v>
      </c>
      <c r="AJ21" s="445">
        <v>43434</v>
      </c>
      <c r="AK21" s="447" t="s">
        <v>389</v>
      </c>
      <c r="AL21" s="447" t="s">
        <v>1152</v>
      </c>
      <c r="AM21" s="447" t="s">
        <v>69</v>
      </c>
      <c r="AN21" s="447" t="s">
        <v>1152</v>
      </c>
      <c r="AO21" s="447" t="s">
        <v>146</v>
      </c>
      <c r="AP21" s="447" t="s">
        <v>1152</v>
      </c>
      <c r="AQ21" s="447" t="s">
        <v>1153</v>
      </c>
      <c r="AR21" s="446" t="s">
        <v>119</v>
      </c>
      <c r="AS21" s="446" t="s">
        <v>119</v>
      </c>
      <c r="AT21" s="447" t="s">
        <v>193</v>
      </c>
      <c r="AU21" s="448" t="s">
        <v>1218</v>
      </c>
      <c r="AV21" s="447" t="s">
        <v>1189</v>
      </c>
      <c r="AW21" s="447" t="s">
        <v>107</v>
      </c>
      <c r="AX21" s="447" t="s">
        <v>90</v>
      </c>
    </row>
    <row r="22" spans="1:50" ht="75" x14ac:dyDescent="0.25">
      <c r="A22" s="439">
        <v>14</v>
      </c>
      <c r="B22" s="440" t="s">
        <v>322</v>
      </c>
      <c r="C22" s="440" t="s">
        <v>280</v>
      </c>
      <c r="D22" s="440" t="s">
        <v>165</v>
      </c>
      <c r="E22" s="440" t="s">
        <v>726</v>
      </c>
      <c r="F22" s="441">
        <f>IFERROR(VLOOKUP(E22,[2]TablaRetencion!A$1:B$22,2,FALSE),"")</f>
        <v>430</v>
      </c>
      <c r="G22" s="441" t="s">
        <v>411</v>
      </c>
      <c r="H22" s="441">
        <f>IFERROR(VLOOKUP(G22,[2]TablaRetencion!H$1:I$90,2,FALSE),"")</f>
        <v>67</v>
      </c>
      <c r="I22" s="442" t="s">
        <v>1125</v>
      </c>
      <c r="J22" s="439" t="s">
        <v>1222</v>
      </c>
      <c r="K22" s="439" t="s">
        <v>1222</v>
      </c>
      <c r="L22" s="440" t="s">
        <v>70</v>
      </c>
      <c r="M22" s="440" t="s">
        <v>71</v>
      </c>
      <c r="N22" s="440" t="s">
        <v>72</v>
      </c>
      <c r="O22" s="440" t="s">
        <v>188</v>
      </c>
      <c r="P22" s="440" t="s">
        <v>111</v>
      </c>
      <c r="Q22" s="440" t="s">
        <v>126</v>
      </c>
      <c r="R22" s="441" t="s">
        <v>89</v>
      </c>
      <c r="S22" s="440" t="s">
        <v>140</v>
      </c>
      <c r="T22" s="440" t="s">
        <v>78</v>
      </c>
      <c r="U22" s="440" t="s">
        <v>79</v>
      </c>
      <c r="V22" s="443" t="s">
        <v>1208</v>
      </c>
      <c r="W22" s="444">
        <f t="shared" ref="W22" si="3">VLOOKUP(S22,Confidencialidad,2,0)+VLOOKUP(T22,Integridad,2,0)+VLOOKUP(U22,Disponibilidad,2,0)</f>
        <v>6</v>
      </c>
      <c r="X22" s="444" t="str">
        <f t="shared" si="1"/>
        <v>MEDIO</v>
      </c>
      <c r="Y22" s="439" t="s">
        <v>1209</v>
      </c>
      <c r="Z22" s="443" t="s">
        <v>1210</v>
      </c>
      <c r="AA22" s="440" t="s">
        <v>189</v>
      </c>
      <c r="AB22" s="440" t="s">
        <v>189</v>
      </c>
      <c r="AC22" s="439" t="s">
        <v>1211</v>
      </c>
      <c r="AD22" s="445">
        <v>43434</v>
      </c>
      <c r="AE22" s="446" t="s">
        <v>82</v>
      </c>
      <c r="AF22" s="447" t="s">
        <v>69</v>
      </c>
      <c r="AG22" s="447" t="s">
        <v>69</v>
      </c>
      <c r="AH22" s="447" t="s">
        <v>69</v>
      </c>
      <c r="AI22" s="447" t="s">
        <v>114</v>
      </c>
      <c r="AJ22" s="445">
        <v>43434</v>
      </c>
      <c r="AK22" s="447" t="s">
        <v>389</v>
      </c>
      <c r="AL22" s="447" t="s">
        <v>1152</v>
      </c>
      <c r="AM22" s="447" t="s">
        <v>69</v>
      </c>
      <c r="AN22" s="447" t="s">
        <v>1152</v>
      </c>
      <c r="AO22" s="447" t="s">
        <v>146</v>
      </c>
      <c r="AP22" s="447" t="s">
        <v>1152</v>
      </c>
      <c r="AQ22" s="447" t="s">
        <v>1153</v>
      </c>
      <c r="AR22" s="446" t="s">
        <v>119</v>
      </c>
      <c r="AS22" s="446" t="s">
        <v>119</v>
      </c>
      <c r="AT22" s="447" t="s">
        <v>193</v>
      </c>
      <c r="AU22" s="448" t="s">
        <v>1218</v>
      </c>
      <c r="AV22" s="447" t="s">
        <v>1189</v>
      </c>
      <c r="AW22" s="447" t="s">
        <v>107</v>
      </c>
      <c r="AX22" s="447" t="s">
        <v>90</v>
      </c>
    </row>
    <row r="23" spans="1:50" ht="150" x14ac:dyDescent="0.25">
      <c r="A23" s="439">
        <v>15</v>
      </c>
      <c r="B23" s="440" t="s">
        <v>322</v>
      </c>
      <c r="C23" s="440" t="s">
        <v>280</v>
      </c>
      <c r="D23" s="440" t="s">
        <v>106</v>
      </c>
      <c r="E23" s="440" t="s">
        <v>726</v>
      </c>
      <c r="F23" s="441">
        <v>430</v>
      </c>
      <c r="G23" s="441" t="s">
        <v>678</v>
      </c>
      <c r="H23" s="441">
        <v>29</v>
      </c>
      <c r="I23" s="442" t="s">
        <v>1111</v>
      </c>
      <c r="J23" s="439" t="s">
        <v>1223</v>
      </c>
      <c r="K23" s="439" t="s">
        <v>1223</v>
      </c>
      <c r="L23" s="440" t="s">
        <v>70</v>
      </c>
      <c r="M23" s="440" t="s">
        <v>109</v>
      </c>
      <c r="N23" s="440" t="s">
        <v>108</v>
      </c>
      <c r="O23" s="440" t="s">
        <v>188</v>
      </c>
      <c r="P23" s="440" t="s">
        <v>111</v>
      </c>
      <c r="Q23" s="440" t="s">
        <v>75</v>
      </c>
      <c r="R23" s="441" t="s">
        <v>89</v>
      </c>
      <c r="S23" s="440" t="s">
        <v>77</v>
      </c>
      <c r="T23" s="440" t="s">
        <v>79</v>
      </c>
      <c r="U23" s="440" t="s">
        <v>79</v>
      </c>
      <c r="V23" s="443" t="s">
        <v>1224</v>
      </c>
      <c r="W23" s="444">
        <f t="shared" ref="W23" si="4">VLOOKUP(S23,Confidencialidad,2,0)+VLOOKUP(T23,Integridad,2,0)+VLOOKUP(U23,Disponibilidad,2,0)</f>
        <v>7</v>
      </c>
      <c r="X23" s="444" t="str">
        <f t="shared" si="1"/>
        <v>ALTA</v>
      </c>
      <c r="Y23" s="439" t="s">
        <v>1209</v>
      </c>
      <c r="Z23" s="443" t="s">
        <v>1210</v>
      </c>
      <c r="AA23" s="440" t="s">
        <v>201</v>
      </c>
      <c r="AB23" s="440" t="s">
        <v>201</v>
      </c>
      <c r="AC23" s="439" t="s">
        <v>1211</v>
      </c>
      <c r="AD23" s="445">
        <v>43434</v>
      </c>
      <c r="AE23" s="446" t="s">
        <v>82</v>
      </c>
      <c r="AF23" s="447" t="s">
        <v>1175</v>
      </c>
      <c r="AG23" s="447" t="s">
        <v>1172</v>
      </c>
      <c r="AH23" s="447" t="s">
        <v>1172</v>
      </c>
      <c r="AI23" s="447" t="s">
        <v>84</v>
      </c>
      <c r="AJ23" s="445">
        <v>43434</v>
      </c>
      <c r="AK23" s="447" t="s">
        <v>1152</v>
      </c>
      <c r="AL23" s="447" t="s">
        <v>143</v>
      </c>
      <c r="AM23" s="447" t="s">
        <v>69</v>
      </c>
      <c r="AN23" s="447" t="s">
        <v>116</v>
      </c>
      <c r="AO23" s="447" t="s">
        <v>1152</v>
      </c>
      <c r="AP23" s="447" t="s">
        <v>1152</v>
      </c>
      <c r="AQ23" s="447" t="s">
        <v>1153</v>
      </c>
      <c r="AR23" s="446" t="s">
        <v>87</v>
      </c>
      <c r="AS23" s="446" t="s">
        <v>87</v>
      </c>
      <c r="AT23" s="447" t="s">
        <v>69</v>
      </c>
      <c r="AU23" s="447" t="s">
        <v>89</v>
      </c>
      <c r="AV23" s="447" t="s">
        <v>69</v>
      </c>
      <c r="AW23" s="447" t="s">
        <v>123</v>
      </c>
      <c r="AX23" s="447" t="s">
        <v>90</v>
      </c>
    </row>
    <row r="24" spans="1:50" ht="150" x14ac:dyDescent="0.25">
      <c r="A24" s="439">
        <v>16</v>
      </c>
      <c r="B24" s="440" t="s">
        <v>322</v>
      </c>
      <c r="C24" s="440" t="s">
        <v>280</v>
      </c>
      <c r="D24" s="440" t="s">
        <v>106</v>
      </c>
      <c r="E24" s="440" t="s">
        <v>726</v>
      </c>
      <c r="F24" s="441">
        <v>430</v>
      </c>
      <c r="G24" s="441" t="s">
        <v>680</v>
      </c>
      <c r="H24" s="441">
        <v>58</v>
      </c>
      <c r="I24" s="442" t="s">
        <v>1117</v>
      </c>
      <c r="J24" s="439" t="s">
        <v>1225</v>
      </c>
      <c r="K24" s="439" t="s">
        <v>1225</v>
      </c>
      <c r="L24" s="440" t="s">
        <v>70</v>
      </c>
      <c r="M24" s="440" t="s">
        <v>109</v>
      </c>
      <c r="N24" s="440" t="s">
        <v>108</v>
      </c>
      <c r="O24" s="440" t="s">
        <v>185</v>
      </c>
      <c r="P24" s="440" t="s">
        <v>111</v>
      </c>
      <c r="Q24" s="440" t="s">
        <v>75</v>
      </c>
      <c r="R24" s="441" t="s">
        <v>89</v>
      </c>
      <c r="S24" s="440" t="s">
        <v>77</v>
      </c>
      <c r="T24" s="440" t="s">
        <v>78</v>
      </c>
      <c r="U24" s="440" t="s">
        <v>153</v>
      </c>
      <c r="V24" s="439" t="s">
        <v>1225</v>
      </c>
      <c r="W24" s="444">
        <f t="shared" ref="W24" si="5">VLOOKUP(S24,Confidencialidad,2,0)+VLOOKUP(T24,Integridad,2,0)+VLOOKUP(U24,Disponibilidad,2,0)</f>
        <v>9</v>
      </c>
      <c r="X24" s="444" t="str">
        <f t="shared" si="1"/>
        <v>ALTA</v>
      </c>
      <c r="Y24" s="439" t="s">
        <v>1209</v>
      </c>
      <c r="Z24" s="443" t="s">
        <v>1210</v>
      </c>
      <c r="AA24" s="440" t="s">
        <v>81</v>
      </c>
      <c r="AB24" s="440" t="s">
        <v>201</v>
      </c>
      <c r="AC24" s="439" t="s">
        <v>1211</v>
      </c>
      <c r="AD24" s="445">
        <v>43434</v>
      </c>
      <c r="AE24" s="446" t="s">
        <v>82</v>
      </c>
      <c r="AF24" s="447" t="s">
        <v>1175</v>
      </c>
      <c r="AG24" s="447" t="s">
        <v>1172</v>
      </c>
      <c r="AH24" s="447" t="s">
        <v>1172</v>
      </c>
      <c r="AI24" s="447" t="s">
        <v>84</v>
      </c>
      <c r="AJ24" s="445">
        <v>43434</v>
      </c>
      <c r="AK24" s="447" t="s">
        <v>1152</v>
      </c>
      <c r="AL24" s="447" t="s">
        <v>143</v>
      </c>
      <c r="AM24" s="447" t="s">
        <v>130</v>
      </c>
      <c r="AN24" s="447" t="s">
        <v>163</v>
      </c>
      <c r="AO24" s="447" t="s">
        <v>163</v>
      </c>
      <c r="AP24" s="447" t="s">
        <v>29</v>
      </c>
      <c r="AQ24" s="447" t="s">
        <v>1153</v>
      </c>
      <c r="AR24" s="446" t="s">
        <v>87</v>
      </c>
      <c r="AS24" s="446" t="s">
        <v>87</v>
      </c>
      <c r="AT24" s="447" t="s">
        <v>69</v>
      </c>
      <c r="AU24" s="447" t="s">
        <v>89</v>
      </c>
      <c r="AV24" s="447" t="s">
        <v>69</v>
      </c>
      <c r="AW24" s="447" t="s">
        <v>136</v>
      </c>
      <c r="AX24" s="447" t="s">
        <v>90</v>
      </c>
    </row>
    <row r="25" spans="1:50" ht="150" x14ac:dyDescent="0.25">
      <c r="A25" s="439">
        <v>17</v>
      </c>
      <c r="B25" s="440" t="s">
        <v>322</v>
      </c>
      <c r="C25" s="440" t="s">
        <v>280</v>
      </c>
      <c r="D25" s="440" t="s">
        <v>106</v>
      </c>
      <c r="E25" s="440" t="s">
        <v>726</v>
      </c>
      <c r="F25" s="441">
        <v>430</v>
      </c>
      <c r="G25" s="441" t="s">
        <v>681</v>
      </c>
      <c r="H25" s="441">
        <v>59</v>
      </c>
      <c r="I25" s="442" t="s">
        <v>1118</v>
      </c>
      <c r="J25" s="439" t="s">
        <v>1226</v>
      </c>
      <c r="K25" s="439" t="s">
        <v>1226</v>
      </c>
      <c r="L25" s="440" t="s">
        <v>70</v>
      </c>
      <c r="M25" s="440" t="s">
        <v>109</v>
      </c>
      <c r="N25" s="440" t="s">
        <v>108</v>
      </c>
      <c r="O25" s="440" t="s">
        <v>188</v>
      </c>
      <c r="P25" s="440" t="s">
        <v>111</v>
      </c>
      <c r="Q25" s="440" t="s">
        <v>75</v>
      </c>
      <c r="R25" s="441" t="s">
        <v>89</v>
      </c>
      <c r="S25" s="440" t="s">
        <v>140</v>
      </c>
      <c r="T25" s="440" t="s">
        <v>79</v>
      </c>
      <c r="U25" s="440" t="s">
        <v>79</v>
      </c>
      <c r="V25" s="439" t="s">
        <v>1226</v>
      </c>
      <c r="W25" s="444">
        <f t="shared" ref="W25" si="6">VLOOKUP(S25,Confidencialidad,2,0)+VLOOKUP(T25,Integridad,2,0)+VLOOKUP(U25,Disponibilidad,2,0)</f>
        <v>5</v>
      </c>
      <c r="X25" s="444" t="str">
        <f t="shared" si="1"/>
        <v>MEDIO</v>
      </c>
      <c r="Y25" s="439" t="s">
        <v>1209</v>
      </c>
      <c r="Z25" s="443" t="s">
        <v>1210</v>
      </c>
      <c r="AA25" s="440" t="s">
        <v>168</v>
      </c>
      <c r="AB25" s="440" t="s">
        <v>168</v>
      </c>
      <c r="AC25" s="439" t="s">
        <v>1211</v>
      </c>
      <c r="AD25" s="445">
        <v>43434</v>
      </c>
      <c r="AE25" s="446" t="s">
        <v>82</v>
      </c>
      <c r="AF25" s="447" t="s">
        <v>1175</v>
      </c>
      <c r="AG25" s="447" t="s">
        <v>1172</v>
      </c>
      <c r="AH25" s="447" t="s">
        <v>1172</v>
      </c>
      <c r="AI25" s="447" t="s">
        <v>84</v>
      </c>
      <c r="AJ25" s="445">
        <v>43434</v>
      </c>
      <c r="AK25" s="447" t="s">
        <v>1152</v>
      </c>
      <c r="AL25" s="447" t="s">
        <v>143</v>
      </c>
      <c r="AM25" s="447" t="s">
        <v>130</v>
      </c>
      <c r="AN25" s="447" t="s">
        <v>163</v>
      </c>
      <c r="AO25" s="447" t="s">
        <v>163</v>
      </c>
      <c r="AP25" s="447" t="s">
        <v>29</v>
      </c>
      <c r="AQ25" s="447" t="s">
        <v>1153</v>
      </c>
      <c r="AR25" s="446" t="s">
        <v>87</v>
      </c>
      <c r="AS25" s="446" t="s">
        <v>87</v>
      </c>
      <c r="AT25" s="447" t="s">
        <v>69</v>
      </c>
      <c r="AU25" s="447" t="s">
        <v>89</v>
      </c>
      <c r="AV25" s="447" t="s">
        <v>69</v>
      </c>
      <c r="AW25" s="447" t="s">
        <v>136</v>
      </c>
      <c r="AX25" s="447" t="s">
        <v>90</v>
      </c>
    </row>
    <row r="26" spans="1:50" ht="150" x14ac:dyDescent="0.25">
      <c r="A26" s="439">
        <v>18</v>
      </c>
      <c r="B26" s="440" t="s">
        <v>322</v>
      </c>
      <c r="C26" s="440" t="s">
        <v>280</v>
      </c>
      <c r="D26" s="440" t="s">
        <v>106</v>
      </c>
      <c r="E26" s="440" t="s">
        <v>726</v>
      </c>
      <c r="F26" s="441">
        <v>430</v>
      </c>
      <c r="G26" s="441" t="s">
        <v>683</v>
      </c>
      <c r="H26" s="441">
        <f>IFERROR(VLOOKUP(G26,[3]TablaRetencion!H$1:I$90,2,FALSE),"")</f>
        <v>63</v>
      </c>
      <c r="I26" s="442" t="s">
        <v>1120</v>
      </c>
      <c r="J26" s="439" t="s">
        <v>1227</v>
      </c>
      <c r="K26" s="439" t="s">
        <v>1227</v>
      </c>
      <c r="L26" s="440" t="s">
        <v>70</v>
      </c>
      <c r="M26" s="440" t="s">
        <v>109</v>
      </c>
      <c r="N26" s="440" t="s">
        <v>108</v>
      </c>
      <c r="O26" s="440" t="s">
        <v>188</v>
      </c>
      <c r="P26" s="440" t="s">
        <v>111</v>
      </c>
      <c r="Q26" s="440" t="s">
        <v>75</v>
      </c>
      <c r="R26" s="441" t="s">
        <v>89</v>
      </c>
      <c r="S26" s="440" t="s">
        <v>140</v>
      </c>
      <c r="T26" s="440" t="s">
        <v>79</v>
      </c>
      <c r="U26" s="440" t="s">
        <v>79</v>
      </c>
      <c r="V26" s="439" t="s">
        <v>1226</v>
      </c>
      <c r="W26" s="444">
        <f t="shared" ref="W26" si="7">VLOOKUP(S26,Confidencialidad,2,0)+VLOOKUP(T26,Integridad,2,0)+VLOOKUP(U26,Disponibilidad,2,0)</f>
        <v>5</v>
      </c>
      <c r="X26" s="444" t="str">
        <f t="shared" si="1"/>
        <v>MEDIO</v>
      </c>
      <c r="Y26" s="439" t="s">
        <v>1209</v>
      </c>
      <c r="Z26" s="443" t="s">
        <v>1210</v>
      </c>
      <c r="AA26" s="440" t="s">
        <v>168</v>
      </c>
      <c r="AB26" s="440" t="s">
        <v>168</v>
      </c>
      <c r="AC26" s="439" t="s">
        <v>1211</v>
      </c>
      <c r="AD26" s="445">
        <v>43434</v>
      </c>
      <c r="AE26" s="446" t="s">
        <v>82</v>
      </c>
      <c r="AF26" s="447" t="s">
        <v>1175</v>
      </c>
      <c r="AG26" s="447" t="s">
        <v>1172</v>
      </c>
      <c r="AH26" s="447" t="s">
        <v>1172</v>
      </c>
      <c r="AI26" s="447" t="s">
        <v>84</v>
      </c>
      <c r="AJ26" s="445">
        <v>43434</v>
      </c>
      <c r="AK26" s="447" t="s">
        <v>1152</v>
      </c>
      <c r="AL26" s="447" t="s">
        <v>143</v>
      </c>
      <c r="AM26" s="447" t="s">
        <v>130</v>
      </c>
      <c r="AN26" s="447" t="s">
        <v>131</v>
      </c>
      <c r="AO26" s="447" t="s">
        <v>131</v>
      </c>
      <c r="AP26" s="447" t="s">
        <v>29</v>
      </c>
      <c r="AQ26" s="447" t="s">
        <v>1153</v>
      </c>
      <c r="AR26" s="446" t="s">
        <v>87</v>
      </c>
      <c r="AS26" s="446" t="s">
        <v>87</v>
      </c>
      <c r="AT26" s="447" t="s">
        <v>69</v>
      </c>
      <c r="AU26" s="447" t="s">
        <v>89</v>
      </c>
      <c r="AV26" s="447" t="s">
        <v>69</v>
      </c>
      <c r="AW26" s="447" t="s">
        <v>136</v>
      </c>
      <c r="AX26" s="447" t="s">
        <v>90</v>
      </c>
    </row>
    <row r="27" spans="1:50" ht="45" x14ac:dyDescent="0.25">
      <c r="A27" s="439">
        <v>19</v>
      </c>
      <c r="B27" s="440" t="s">
        <v>322</v>
      </c>
      <c r="C27" s="440" t="s">
        <v>280</v>
      </c>
      <c r="D27" s="440" t="s">
        <v>165</v>
      </c>
      <c r="E27" s="440" t="s">
        <v>726</v>
      </c>
      <c r="F27" s="441">
        <f>IFERROR(VLOOKUP(E27,[4]TablaRetencion!A$1:B$22,2,FALSE),"")</f>
        <v>430</v>
      </c>
      <c r="G27" s="441" t="s">
        <v>411</v>
      </c>
      <c r="H27" s="441">
        <f>IFERROR(VLOOKUP(G27,[4]TablaRetencion!H$1:I$90,2,FALSE),"")</f>
        <v>67</v>
      </c>
      <c r="I27" s="442" t="s">
        <v>1993</v>
      </c>
      <c r="J27" s="439" t="s">
        <v>1228</v>
      </c>
      <c r="K27" s="439" t="s">
        <v>1228</v>
      </c>
      <c r="L27" s="440" t="s">
        <v>70</v>
      </c>
      <c r="M27" s="440" t="s">
        <v>71</v>
      </c>
      <c r="N27" s="440"/>
      <c r="O27" s="440" t="s">
        <v>205</v>
      </c>
      <c r="P27" s="440" t="s">
        <v>111</v>
      </c>
      <c r="Q27" s="440" t="s">
        <v>112</v>
      </c>
      <c r="R27" s="441" t="s">
        <v>89</v>
      </c>
      <c r="S27" s="440" t="s">
        <v>140</v>
      </c>
      <c r="T27" s="440" t="s">
        <v>78</v>
      </c>
      <c r="U27" s="440" t="s">
        <v>79</v>
      </c>
      <c r="V27" s="443" t="s">
        <v>1208</v>
      </c>
      <c r="W27" s="444">
        <f t="shared" ref="W27:W28" si="8">VLOOKUP(S27,Confidencialidad,2,0)+VLOOKUP(T27,Integridad,2,0)+VLOOKUP(U27,Disponibilidad,2,0)</f>
        <v>6</v>
      </c>
      <c r="X27" s="444" t="str">
        <f t="shared" si="1"/>
        <v>MEDIO</v>
      </c>
      <c r="Y27" s="439" t="s">
        <v>1209</v>
      </c>
      <c r="Z27" s="443" t="s">
        <v>1210</v>
      </c>
      <c r="AA27" s="440" t="s">
        <v>142</v>
      </c>
      <c r="AB27" s="440" t="s">
        <v>142</v>
      </c>
      <c r="AC27" s="439" t="s">
        <v>1211</v>
      </c>
      <c r="AD27" s="445">
        <v>43434</v>
      </c>
      <c r="AE27" s="446" t="s">
        <v>82</v>
      </c>
      <c r="AF27" s="447" t="s">
        <v>69</v>
      </c>
      <c r="AG27" s="447" t="s">
        <v>69</v>
      </c>
      <c r="AH27" s="447" t="s">
        <v>69</v>
      </c>
      <c r="AI27" s="447" t="s">
        <v>114</v>
      </c>
      <c r="AJ27" s="445">
        <v>43434</v>
      </c>
      <c r="AK27" s="447" t="s">
        <v>389</v>
      </c>
      <c r="AL27" s="447" t="s">
        <v>1152</v>
      </c>
      <c r="AM27" s="447" t="s">
        <v>69</v>
      </c>
      <c r="AN27" s="447" t="s">
        <v>1152</v>
      </c>
      <c r="AO27" s="447" t="s">
        <v>146</v>
      </c>
      <c r="AP27" s="447" t="s">
        <v>1152</v>
      </c>
      <c r="AQ27" s="447" t="s">
        <v>1153</v>
      </c>
      <c r="AR27" s="446" t="s">
        <v>87</v>
      </c>
      <c r="AS27" s="446" t="s">
        <v>87</v>
      </c>
      <c r="AT27" s="447" t="s">
        <v>69</v>
      </c>
      <c r="AU27" s="447" t="s">
        <v>89</v>
      </c>
      <c r="AV27" s="447" t="s">
        <v>69</v>
      </c>
      <c r="AW27" s="447" t="s">
        <v>107</v>
      </c>
      <c r="AX27" s="447" t="s">
        <v>1229</v>
      </c>
    </row>
    <row r="28" spans="1:50" ht="120" x14ac:dyDescent="0.25">
      <c r="A28" s="439">
        <v>20</v>
      </c>
      <c r="B28" s="440" t="s">
        <v>322</v>
      </c>
      <c r="C28" s="440" t="s">
        <v>280</v>
      </c>
      <c r="D28" s="440" t="s">
        <v>165</v>
      </c>
      <c r="E28" s="440" t="s">
        <v>726</v>
      </c>
      <c r="F28" s="441">
        <f>IFERROR(VLOOKUP(E28,[4]TablaRetencion!A$1:B$22,2,FALSE),"")</f>
        <v>430</v>
      </c>
      <c r="G28" s="441" t="s">
        <v>461</v>
      </c>
      <c r="H28" s="441">
        <f>IFERROR(VLOOKUP(G28,[4]TablaRetencion!H$1:I$90,2,FALSE),"")</f>
        <v>60</v>
      </c>
      <c r="I28" s="442" t="s">
        <v>1994</v>
      </c>
      <c r="J28" s="439" t="s">
        <v>1230</v>
      </c>
      <c r="K28" s="439" t="s">
        <v>1230</v>
      </c>
      <c r="L28" s="440" t="s">
        <v>70</v>
      </c>
      <c r="M28" s="440" t="s">
        <v>151</v>
      </c>
      <c r="N28" s="440" t="s">
        <v>108</v>
      </c>
      <c r="O28" s="440" t="s">
        <v>205</v>
      </c>
      <c r="P28" s="440" t="s">
        <v>111</v>
      </c>
      <c r="Q28" s="440" t="s">
        <v>112</v>
      </c>
      <c r="R28" s="441" t="s">
        <v>89</v>
      </c>
      <c r="S28" s="440" t="s">
        <v>140</v>
      </c>
      <c r="T28" s="440" t="s">
        <v>78</v>
      </c>
      <c r="U28" s="440" t="s">
        <v>79</v>
      </c>
      <c r="V28" s="443" t="s">
        <v>1208</v>
      </c>
      <c r="W28" s="444">
        <f t="shared" si="8"/>
        <v>6</v>
      </c>
      <c r="X28" s="444" t="str">
        <f t="shared" si="1"/>
        <v>MEDIO</v>
      </c>
      <c r="Y28" s="439" t="s">
        <v>1209</v>
      </c>
      <c r="Z28" s="443" t="s">
        <v>1210</v>
      </c>
      <c r="AA28" s="440" t="s">
        <v>189</v>
      </c>
      <c r="AB28" s="440" t="s">
        <v>189</v>
      </c>
      <c r="AC28" s="439" t="s">
        <v>1211</v>
      </c>
      <c r="AD28" s="445">
        <v>43434</v>
      </c>
      <c r="AE28" s="446" t="s">
        <v>82</v>
      </c>
      <c r="AF28" s="447" t="s">
        <v>69</v>
      </c>
      <c r="AG28" s="447" t="s">
        <v>69</v>
      </c>
      <c r="AH28" s="447" t="s">
        <v>69</v>
      </c>
      <c r="AI28" s="447" t="s">
        <v>114</v>
      </c>
      <c r="AJ28" s="445">
        <v>43434</v>
      </c>
      <c r="AK28" s="447" t="s">
        <v>389</v>
      </c>
      <c r="AL28" s="447" t="s">
        <v>143</v>
      </c>
      <c r="AM28" s="447" t="s">
        <v>115</v>
      </c>
      <c r="AN28" s="447" t="s">
        <v>116</v>
      </c>
      <c r="AO28" s="447" t="s">
        <v>117</v>
      </c>
      <c r="AP28" s="447" t="s">
        <v>1152</v>
      </c>
      <c r="AQ28" s="447" t="s">
        <v>1153</v>
      </c>
      <c r="AR28" s="446" t="s">
        <v>87</v>
      </c>
      <c r="AS28" s="446" t="s">
        <v>87</v>
      </c>
      <c r="AT28" s="447" t="s">
        <v>69</v>
      </c>
      <c r="AU28" s="447" t="s">
        <v>89</v>
      </c>
      <c r="AV28" s="447" t="s">
        <v>69</v>
      </c>
      <c r="AW28" s="447" t="s">
        <v>107</v>
      </c>
      <c r="AX28" s="447" t="s">
        <v>1229</v>
      </c>
    </row>
    <row r="29" spans="1:50" ht="45" x14ac:dyDescent="0.25">
      <c r="A29" s="439">
        <v>21</v>
      </c>
      <c r="B29" s="449" t="s">
        <v>320</v>
      </c>
      <c r="C29" s="449" t="s">
        <v>269</v>
      </c>
      <c r="D29" s="449" t="s">
        <v>106</v>
      </c>
      <c r="E29" s="449" t="s">
        <v>725</v>
      </c>
      <c r="F29" s="418">
        <f>IFERROR(VLOOKUP(E29,[5]TablaRetencion!A$1:B$22,2,FALSE),"")</f>
        <v>420</v>
      </c>
      <c r="G29" s="418" t="s">
        <v>398</v>
      </c>
      <c r="H29" s="418">
        <f>IFERROR(VLOOKUP(G29,[5]TablaRetencion!H$1:I$90,2,FALSE),"")</f>
        <v>2</v>
      </c>
      <c r="I29" s="450" t="s">
        <v>1057</v>
      </c>
      <c r="J29" s="451" t="s">
        <v>304</v>
      </c>
      <c r="K29" s="451" t="s">
        <v>1231</v>
      </c>
      <c r="L29" s="449" t="s">
        <v>70</v>
      </c>
      <c r="M29" s="449" t="s">
        <v>109</v>
      </c>
      <c r="N29" s="449" t="s">
        <v>150</v>
      </c>
      <c r="O29" s="449" t="s">
        <v>152</v>
      </c>
      <c r="P29" s="449" t="s">
        <v>111</v>
      </c>
      <c r="Q29" s="449" t="s">
        <v>112</v>
      </c>
      <c r="R29" s="418" t="s">
        <v>89</v>
      </c>
      <c r="S29" s="449" t="s">
        <v>140</v>
      </c>
      <c r="T29" s="449" t="s">
        <v>79</v>
      </c>
      <c r="U29" s="449" t="s">
        <v>79</v>
      </c>
      <c r="V29" s="452" t="s">
        <v>1232</v>
      </c>
      <c r="W29" s="453">
        <f t="shared" ref="W29:W38" si="9">VLOOKUP(S29,Confidencialidad,2,0)+VLOOKUP(T29,Integridad,2,0)+VLOOKUP(U29,Disponibilidad,2,0)</f>
        <v>5</v>
      </c>
      <c r="X29" s="453" t="str">
        <f>IF(AND(W29&gt;=7), "ALTA", IF(AND(W29&lt;7, W29&gt;3), "MEDIO", IF(AND(W29&lt;=3), "BAJA", " ")))</f>
        <v>MEDIO</v>
      </c>
      <c r="Y29" s="451" t="s">
        <v>1233</v>
      </c>
      <c r="Z29" s="452" t="s">
        <v>269</v>
      </c>
      <c r="AA29" s="449" t="s">
        <v>168</v>
      </c>
      <c r="AB29" s="449" t="s">
        <v>201</v>
      </c>
      <c r="AC29" s="451" t="s">
        <v>1234</v>
      </c>
      <c r="AD29" s="445">
        <v>43434</v>
      </c>
      <c r="AE29" s="454" t="s">
        <v>82</v>
      </c>
      <c r="AF29" s="455" t="s">
        <v>69</v>
      </c>
      <c r="AG29" s="455" t="s">
        <v>69</v>
      </c>
      <c r="AH29" s="455" t="s">
        <v>69</v>
      </c>
      <c r="AI29" s="455" t="s">
        <v>114</v>
      </c>
      <c r="AJ29" s="445">
        <v>43434</v>
      </c>
      <c r="AK29" s="455" t="s">
        <v>1152</v>
      </c>
      <c r="AL29" s="455" t="s">
        <v>1152</v>
      </c>
      <c r="AM29" s="455" t="s">
        <v>69</v>
      </c>
      <c r="AN29" s="455" t="s">
        <v>1152</v>
      </c>
      <c r="AO29" s="455" t="s">
        <v>69</v>
      </c>
      <c r="AP29" s="455" t="s">
        <v>1152</v>
      </c>
      <c r="AQ29" s="455" t="s">
        <v>69</v>
      </c>
      <c r="AR29" s="454" t="s">
        <v>87</v>
      </c>
      <c r="AS29" s="454" t="s">
        <v>119</v>
      </c>
      <c r="AT29" s="455" t="s">
        <v>88</v>
      </c>
      <c r="AU29" s="455" t="s">
        <v>89</v>
      </c>
      <c r="AV29" s="455" t="s">
        <v>69</v>
      </c>
      <c r="AW29" s="447" t="s">
        <v>69</v>
      </c>
      <c r="AX29" s="455" t="s">
        <v>90</v>
      </c>
    </row>
    <row r="30" spans="1:50" ht="60" x14ac:dyDescent="0.25">
      <c r="A30" s="439">
        <v>22</v>
      </c>
      <c r="B30" s="449" t="s">
        <v>320</v>
      </c>
      <c r="C30" s="449" t="s">
        <v>268</v>
      </c>
      <c r="D30" s="449" t="s">
        <v>106</v>
      </c>
      <c r="E30" s="449" t="s">
        <v>725</v>
      </c>
      <c r="F30" s="418">
        <v>420</v>
      </c>
      <c r="G30" s="418" t="s">
        <v>398</v>
      </c>
      <c r="H30" s="418">
        <v>2</v>
      </c>
      <c r="I30" s="450" t="s">
        <v>1058</v>
      </c>
      <c r="J30" s="451" t="s">
        <v>304</v>
      </c>
      <c r="K30" s="451" t="s">
        <v>1231</v>
      </c>
      <c r="L30" s="449" t="s">
        <v>70</v>
      </c>
      <c r="M30" s="449" t="s">
        <v>109</v>
      </c>
      <c r="N30" s="449" t="s">
        <v>150</v>
      </c>
      <c r="O30" s="449" t="s">
        <v>152</v>
      </c>
      <c r="P30" s="449" t="s">
        <v>111</v>
      </c>
      <c r="Q30" s="449" t="s">
        <v>112</v>
      </c>
      <c r="R30" s="418" t="s">
        <v>89</v>
      </c>
      <c r="S30" s="449" t="s">
        <v>140</v>
      </c>
      <c r="T30" s="449" t="s">
        <v>79</v>
      </c>
      <c r="U30" s="449" t="s">
        <v>79</v>
      </c>
      <c r="V30" s="452" t="s">
        <v>1232</v>
      </c>
      <c r="W30" s="453">
        <f t="shared" si="9"/>
        <v>5</v>
      </c>
      <c r="X30" s="453" t="str">
        <f t="shared" ref="X30:X77" si="10">IF(AND(W30&gt;=7), "ALTA", IF(AND(W30&lt;7, W30&gt;3), "MEDIO", IF(AND(W30&lt;=3), "BAJA", " ")))</f>
        <v>MEDIO</v>
      </c>
      <c r="Y30" s="451" t="s">
        <v>1235</v>
      </c>
      <c r="Z30" s="452" t="s">
        <v>1236</v>
      </c>
      <c r="AA30" s="449" t="s">
        <v>168</v>
      </c>
      <c r="AB30" s="449" t="s">
        <v>201</v>
      </c>
      <c r="AC30" s="451" t="s">
        <v>1237</v>
      </c>
      <c r="AD30" s="445">
        <v>43434</v>
      </c>
      <c r="AE30" s="454" t="s">
        <v>82</v>
      </c>
      <c r="AF30" s="455" t="s">
        <v>69</v>
      </c>
      <c r="AG30" s="455" t="s">
        <v>69</v>
      </c>
      <c r="AH30" s="455" t="s">
        <v>69</v>
      </c>
      <c r="AI30" s="455" t="s">
        <v>114</v>
      </c>
      <c r="AJ30" s="445">
        <v>43434</v>
      </c>
      <c r="AK30" s="455" t="s">
        <v>1152</v>
      </c>
      <c r="AL30" s="455" t="s">
        <v>1152</v>
      </c>
      <c r="AM30" s="455" t="s">
        <v>69</v>
      </c>
      <c r="AN30" s="455" t="s">
        <v>1152</v>
      </c>
      <c r="AO30" s="455" t="s">
        <v>69</v>
      </c>
      <c r="AP30" s="455" t="s">
        <v>1152</v>
      </c>
      <c r="AQ30" s="455" t="s">
        <v>69</v>
      </c>
      <c r="AR30" s="454" t="s">
        <v>87</v>
      </c>
      <c r="AS30" s="454" t="s">
        <v>119</v>
      </c>
      <c r="AT30" s="455" t="s">
        <v>88</v>
      </c>
      <c r="AU30" s="455" t="s">
        <v>89</v>
      </c>
      <c r="AV30" s="455" t="s">
        <v>69</v>
      </c>
      <c r="AW30" s="447" t="s">
        <v>69</v>
      </c>
      <c r="AX30" s="455" t="s">
        <v>90</v>
      </c>
    </row>
    <row r="31" spans="1:50" ht="45" x14ac:dyDescent="0.25">
      <c r="A31" s="439">
        <v>23</v>
      </c>
      <c r="B31" s="449" t="s">
        <v>320</v>
      </c>
      <c r="C31" s="449" t="s">
        <v>271</v>
      </c>
      <c r="D31" s="449" t="s">
        <v>106</v>
      </c>
      <c r="E31" s="449" t="s">
        <v>725</v>
      </c>
      <c r="F31" s="418">
        <v>420</v>
      </c>
      <c r="G31" s="418" t="s">
        <v>398</v>
      </c>
      <c r="H31" s="418">
        <v>2</v>
      </c>
      <c r="I31" s="450" t="s">
        <v>1059</v>
      </c>
      <c r="J31" s="451" t="s">
        <v>304</v>
      </c>
      <c r="K31" s="451" t="s">
        <v>1231</v>
      </c>
      <c r="L31" s="449" t="s">
        <v>70</v>
      </c>
      <c r="M31" s="449" t="s">
        <v>109</v>
      </c>
      <c r="N31" s="449" t="s">
        <v>150</v>
      </c>
      <c r="O31" s="449" t="s">
        <v>152</v>
      </c>
      <c r="P31" s="449" t="s">
        <v>111</v>
      </c>
      <c r="Q31" s="449" t="s">
        <v>112</v>
      </c>
      <c r="R31" s="418" t="s">
        <v>89</v>
      </c>
      <c r="S31" s="449" t="s">
        <v>140</v>
      </c>
      <c r="T31" s="449" t="s">
        <v>79</v>
      </c>
      <c r="U31" s="449" t="s">
        <v>79</v>
      </c>
      <c r="V31" s="452" t="s">
        <v>1232</v>
      </c>
      <c r="W31" s="453">
        <f t="shared" si="9"/>
        <v>5</v>
      </c>
      <c r="X31" s="453" t="str">
        <f t="shared" si="10"/>
        <v>MEDIO</v>
      </c>
      <c r="Y31" s="451" t="s">
        <v>1233</v>
      </c>
      <c r="Z31" s="452" t="s">
        <v>1238</v>
      </c>
      <c r="AA31" s="449" t="s">
        <v>168</v>
      </c>
      <c r="AB31" s="449" t="s">
        <v>201</v>
      </c>
      <c r="AC31" s="451" t="s">
        <v>1239</v>
      </c>
      <c r="AD31" s="445">
        <v>43434</v>
      </c>
      <c r="AE31" s="454" t="s">
        <v>82</v>
      </c>
      <c r="AF31" s="455" t="s">
        <v>69</v>
      </c>
      <c r="AG31" s="455" t="s">
        <v>69</v>
      </c>
      <c r="AH31" s="455" t="s">
        <v>69</v>
      </c>
      <c r="AI31" s="455" t="s">
        <v>114</v>
      </c>
      <c r="AJ31" s="445">
        <v>43434</v>
      </c>
      <c r="AK31" s="455" t="s">
        <v>1152</v>
      </c>
      <c r="AL31" s="455" t="s">
        <v>1152</v>
      </c>
      <c r="AM31" s="455" t="s">
        <v>69</v>
      </c>
      <c r="AN31" s="455" t="s">
        <v>1152</v>
      </c>
      <c r="AO31" s="455" t="s">
        <v>69</v>
      </c>
      <c r="AP31" s="455" t="s">
        <v>1152</v>
      </c>
      <c r="AQ31" s="455" t="s">
        <v>69</v>
      </c>
      <c r="AR31" s="454" t="s">
        <v>87</v>
      </c>
      <c r="AS31" s="454" t="s">
        <v>119</v>
      </c>
      <c r="AT31" s="455" t="s">
        <v>88</v>
      </c>
      <c r="AU31" s="455" t="s">
        <v>89</v>
      </c>
      <c r="AV31" s="455" t="s">
        <v>69</v>
      </c>
      <c r="AW31" s="447" t="s">
        <v>69</v>
      </c>
      <c r="AX31" s="455" t="s">
        <v>90</v>
      </c>
    </row>
    <row r="32" spans="1:50" ht="45" x14ac:dyDescent="0.25">
      <c r="A32" s="439">
        <v>24</v>
      </c>
      <c r="B32" s="449" t="s">
        <v>320</v>
      </c>
      <c r="C32" s="449" t="s">
        <v>271</v>
      </c>
      <c r="D32" s="449" t="s">
        <v>106</v>
      </c>
      <c r="E32" s="449" t="s">
        <v>725</v>
      </c>
      <c r="F32" s="418">
        <v>420</v>
      </c>
      <c r="G32" s="418" t="s">
        <v>398</v>
      </c>
      <c r="H32" s="418">
        <v>2</v>
      </c>
      <c r="I32" s="450" t="s">
        <v>1060</v>
      </c>
      <c r="J32" s="451" t="s">
        <v>304</v>
      </c>
      <c r="K32" s="451" t="s">
        <v>1231</v>
      </c>
      <c r="L32" s="449" t="s">
        <v>70</v>
      </c>
      <c r="M32" s="449" t="s">
        <v>109</v>
      </c>
      <c r="N32" s="449" t="s">
        <v>150</v>
      </c>
      <c r="O32" s="449" t="s">
        <v>152</v>
      </c>
      <c r="P32" s="449" t="s">
        <v>111</v>
      </c>
      <c r="Q32" s="449" t="s">
        <v>112</v>
      </c>
      <c r="R32" s="418" t="s">
        <v>89</v>
      </c>
      <c r="S32" s="449" t="s">
        <v>140</v>
      </c>
      <c r="T32" s="449" t="s">
        <v>79</v>
      </c>
      <c r="U32" s="449" t="s">
        <v>79</v>
      </c>
      <c r="V32" s="452" t="s">
        <v>1232</v>
      </c>
      <c r="W32" s="453">
        <f t="shared" si="9"/>
        <v>5</v>
      </c>
      <c r="X32" s="453" t="str">
        <f t="shared" si="10"/>
        <v>MEDIO</v>
      </c>
      <c r="Y32" s="451" t="s">
        <v>1233</v>
      </c>
      <c r="Z32" s="452" t="s">
        <v>1238</v>
      </c>
      <c r="AA32" s="449" t="s">
        <v>182</v>
      </c>
      <c r="AB32" s="449" t="s">
        <v>201</v>
      </c>
      <c r="AC32" s="451" t="s">
        <v>1239</v>
      </c>
      <c r="AD32" s="445">
        <v>43434</v>
      </c>
      <c r="AE32" s="454" t="s">
        <v>82</v>
      </c>
      <c r="AF32" s="455" t="s">
        <v>69</v>
      </c>
      <c r="AG32" s="455" t="s">
        <v>69</v>
      </c>
      <c r="AH32" s="455" t="s">
        <v>69</v>
      </c>
      <c r="AI32" s="455" t="s">
        <v>114</v>
      </c>
      <c r="AJ32" s="445">
        <v>43434</v>
      </c>
      <c r="AK32" s="455" t="s">
        <v>1152</v>
      </c>
      <c r="AL32" s="455" t="s">
        <v>1152</v>
      </c>
      <c r="AM32" s="455" t="s">
        <v>69</v>
      </c>
      <c r="AN32" s="455" t="s">
        <v>1152</v>
      </c>
      <c r="AO32" s="455" t="s">
        <v>69</v>
      </c>
      <c r="AP32" s="455" t="s">
        <v>1152</v>
      </c>
      <c r="AQ32" s="455" t="s">
        <v>69</v>
      </c>
      <c r="AR32" s="454" t="s">
        <v>87</v>
      </c>
      <c r="AS32" s="454" t="s">
        <v>119</v>
      </c>
      <c r="AT32" s="455" t="s">
        <v>88</v>
      </c>
      <c r="AU32" s="455" t="s">
        <v>89</v>
      </c>
      <c r="AV32" s="455" t="s">
        <v>69</v>
      </c>
      <c r="AW32" s="447" t="s">
        <v>69</v>
      </c>
      <c r="AX32" s="455" t="s">
        <v>90</v>
      </c>
    </row>
    <row r="33" spans="1:50" ht="45" x14ac:dyDescent="0.25">
      <c r="A33" s="439">
        <v>25</v>
      </c>
      <c r="B33" s="449" t="s">
        <v>320</v>
      </c>
      <c r="C33" s="449" t="s">
        <v>271</v>
      </c>
      <c r="D33" s="449" t="s">
        <v>106</v>
      </c>
      <c r="E33" s="449" t="s">
        <v>725</v>
      </c>
      <c r="F33" s="418">
        <v>420</v>
      </c>
      <c r="G33" s="418" t="s">
        <v>398</v>
      </c>
      <c r="H33" s="418">
        <v>2</v>
      </c>
      <c r="I33" s="450" t="s">
        <v>1061</v>
      </c>
      <c r="J33" s="456" t="s">
        <v>1240</v>
      </c>
      <c r="K33" s="451" t="s">
        <v>1231</v>
      </c>
      <c r="L33" s="449" t="s">
        <v>70</v>
      </c>
      <c r="M33" s="449" t="s">
        <v>109</v>
      </c>
      <c r="N33" s="449" t="s">
        <v>150</v>
      </c>
      <c r="O33" s="449" t="s">
        <v>152</v>
      </c>
      <c r="P33" s="449" t="s">
        <v>111</v>
      </c>
      <c r="Q33" s="449" t="s">
        <v>112</v>
      </c>
      <c r="R33" s="418" t="s">
        <v>89</v>
      </c>
      <c r="S33" s="449" t="s">
        <v>140</v>
      </c>
      <c r="T33" s="449" t="s">
        <v>79</v>
      </c>
      <c r="U33" s="449" t="s">
        <v>79</v>
      </c>
      <c r="V33" s="452" t="s">
        <v>1232</v>
      </c>
      <c r="W33" s="453">
        <f t="shared" si="9"/>
        <v>5</v>
      </c>
      <c r="X33" s="453" t="str">
        <f t="shared" si="10"/>
        <v>MEDIO</v>
      </c>
      <c r="Y33" s="451" t="s">
        <v>1233</v>
      </c>
      <c r="Z33" s="452" t="s">
        <v>1238</v>
      </c>
      <c r="AA33" s="449" t="s">
        <v>186</v>
      </c>
      <c r="AB33" s="449" t="s">
        <v>201</v>
      </c>
      <c r="AC33" s="451" t="s">
        <v>1239</v>
      </c>
      <c r="AD33" s="445">
        <v>43434</v>
      </c>
      <c r="AE33" s="454" t="s">
        <v>82</v>
      </c>
      <c r="AF33" s="455" t="s">
        <v>69</v>
      </c>
      <c r="AG33" s="455" t="s">
        <v>69</v>
      </c>
      <c r="AH33" s="455" t="s">
        <v>69</v>
      </c>
      <c r="AI33" s="455" t="s">
        <v>114</v>
      </c>
      <c r="AJ33" s="445">
        <v>43434</v>
      </c>
      <c r="AK33" s="455" t="s">
        <v>1152</v>
      </c>
      <c r="AL33" s="455" t="s">
        <v>1152</v>
      </c>
      <c r="AM33" s="455" t="s">
        <v>69</v>
      </c>
      <c r="AN33" s="455" t="s">
        <v>1152</v>
      </c>
      <c r="AO33" s="455" t="s">
        <v>69</v>
      </c>
      <c r="AP33" s="455" t="s">
        <v>1152</v>
      </c>
      <c r="AQ33" s="455" t="s">
        <v>69</v>
      </c>
      <c r="AR33" s="454" t="s">
        <v>87</v>
      </c>
      <c r="AS33" s="454" t="s">
        <v>119</v>
      </c>
      <c r="AT33" s="455" t="s">
        <v>88</v>
      </c>
      <c r="AU33" s="455" t="s">
        <v>89</v>
      </c>
      <c r="AV33" s="455" t="s">
        <v>69</v>
      </c>
      <c r="AW33" s="447" t="s">
        <v>69</v>
      </c>
      <c r="AX33" s="455" t="s">
        <v>90</v>
      </c>
    </row>
    <row r="34" spans="1:50" ht="90" x14ac:dyDescent="0.25">
      <c r="A34" s="439">
        <v>26</v>
      </c>
      <c r="B34" s="449" t="s">
        <v>320</v>
      </c>
      <c r="C34" s="449" t="s">
        <v>271</v>
      </c>
      <c r="D34" s="449" t="s">
        <v>106</v>
      </c>
      <c r="E34" s="449" t="s">
        <v>725</v>
      </c>
      <c r="F34" s="418">
        <v>420</v>
      </c>
      <c r="G34" s="418" t="s">
        <v>398</v>
      </c>
      <c r="H34" s="418">
        <v>2</v>
      </c>
      <c r="I34" s="450" t="s">
        <v>1062</v>
      </c>
      <c r="J34" s="456" t="s">
        <v>1241</v>
      </c>
      <c r="K34" s="451" t="s">
        <v>1231</v>
      </c>
      <c r="L34" s="449" t="s">
        <v>70</v>
      </c>
      <c r="M34" s="449" t="s">
        <v>109</v>
      </c>
      <c r="N34" s="449" t="s">
        <v>150</v>
      </c>
      <c r="O34" s="449" t="s">
        <v>152</v>
      </c>
      <c r="P34" s="449" t="s">
        <v>111</v>
      </c>
      <c r="Q34" s="449" t="s">
        <v>112</v>
      </c>
      <c r="R34" s="418" t="s">
        <v>89</v>
      </c>
      <c r="S34" s="449" t="s">
        <v>140</v>
      </c>
      <c r="T34" s="449" t="s">
        <v>79</v>
      </c>
      <c r="U34" s="449" t="s">
        <v>79</v>
      </c>
      <c r="V34" s="452" t="s">
        <v>1232</v>
      </c>
      <c r="W34" s="453">
        <f t="shared" ref="W34" si="11">VLOOKUP(S34,Confidencialidad,2,0)+VLOOKUP(T34,Integridad,2,0)+VLOOKUP(U34,Disponibilidad,2,0)</f>
        <v>5</v>
      </c>
      <c r="X34" s="453" t="str">
        <f t="shared" si="10"/>
        <v>MEDIO</v>
      </c>
      <c r="Y34" s="451" t="s">
        <v>1233</v>
      </c>
      <c r="Z34" s="452" t="s">
        <v>1238</v>
      </c>
      <c r="AA34" s="449" t="s">
        <v>186</v>
      </c>
      <c r="AB34" s="449" t="s">
        <v>201</v>
      </c>
      <c r="AC34" s="451" t="s">
        <v>1239</v>
      </c>
      <c r="AD34" s="445">
        <v>43434</v>
      </c>
      <c r="AE34" s="454" t="s">
        <v>82</v>
      </c>
      <c r="AF34" s="455" t="s">
        <v>69</v>
      </c>
      <c r="AG34" s="455" t="s">
        <v>69</v>
      </c>
      <c r="AH34" s="455" t="s">
        <v>69</v>
      </c>
      <c r="AI34" s="455" t="s">
        <v>114</v>
      </c>
      <c r="AJ34" s="445">
        <v>43434</v>
      </c>
      <c r="AK34" s="455" t="s">
        <v>1152</v>
      </c>
      <c r="AL34" s="455" t="s">
        <v>1152</v>
      </c>
      <c r="AM34" s="455" t="s">
        <v>69</v>
      </c>
      <c r="AN34" s="455" t="s">
        <v>1152</v>
      </c>
      <c r="AO34" s="455" t="s">
        <v>69</v>
      </c>
      <c r="AP34" s="455" t="s">
        <v>1152</v>
      </c>
      <c r="AQ34" s="455" t="s">
        <v>69</v>
      </c>
      <c r="AR34" s="454" t="s">
        <v>87</v>
      </c>
      <c r="AS34" s="454" t="s">
        <v>119</v>
      </c>
      <c r="AT34" s="455" t="s">
        <v>88</v>
      </c>
      <c r="AU34" s="455" t="s">
        <v>89</v>
      </c>
      <c r="AV34" s="455" t="s">
        <v>69</v>
      </c>
      <c r="AW34" s="447" t="s">
        <v>69</v>
      </c>
      <c r="AX34" s="455" t="s">
        <v>90</v>
      </c>
    </row>
    <row r="35" spans="1:50" ht="120" x14ac:dyDescent="0.25">
      <c r="A35" s="439">
        <v>27</v>
      </c>
      <c r="B35" s="449" t="s">
        <v>320</v>
      </c>
      <c r="C35" s="449" t="s">
        <v>268</v>
      </c>
      <c r="D35" s="449" t="s">
        <v>106</v>
      </c>
      <c r="E35" s="449" t="s">
        <v>725</v>
      </c>
      <c r="F35" s="418">
        <v>420</v>
      </c>
      <c r="G35" s="418" t="s">
        <v>635</v>
      </c>
      <c r="H35" s="418">
        <f>IFERROR(VLOOKUP(G35,[5]TablaRetencion!H$1:I$90,2,FALSE),"")</f>
        <v>9</v>
      </c>
      <c r="I35" s="450" t="s">
        <v>1063</v>
      </c>
      <c r="J35" s="451" t="s">
        <v>1242</v>
      </c>
      <c r="K35" s="451" t="s">
        <v>1243</v>
      </c>
      <c r="L35" s="449" t="s">
        <v>70</v>
      </c>
      <c r="M35" s="449" t="s">
        <v>109</v>
      </c>
      <c r="N35" s="449" t="s">
        <v>150</v>
      </c>
      <c r="O35" s="449" t="s">
        <v>152</v>
      </c>
      <c r="P35" s="449" t="s">
        <v>111</v>
      </c>
      <c r="Q35" s="449" t="s">
        <v>112</v>
      </c>
      <c r="R35" s="418" t="s">
        <v>89</v>
      </c>
      <c r="S35" s="449" t="s">
        <v>140</v>
      </c>
      <c r="T35" s="449" t="s">
        <v>79</v>
      </c>
      <c r="U35" s="449" t="s">
        <v>79</v>
      </c>
      <c r="V35" s="452" t="s">
        <v>1244</v>
      </c>
      <c r="W35" s="453">
        <f t="shared" si="9"/>
        <v>5</v>
      </c>
      <c r="X35" s="453" t="str">
        <f t="shared" si="10"/>
        <v>MEDIO</v>
      </c>
      <c r="Y35" s="451" t="s">
        <v>1235</v>
      </c>
      <c r="Z35" s="452" t="s">
        <v>1236</v>
      </c>
      <c r="AA35" s="449" t="s">
        <v>186</v>
      </c>
      <c r="AB35" s="449" t="s">
        <v>201</v>
      </c>
      <c r="AC35" s="451" t="s">
        <v>1237</v>
      </c>
      <c r="AD35" s="445">
        <v>43434</v>
      </c>
      <c r="AE35" s="454" t="s">
        <v>82</v>
      </c>
      <c r="AF35" s="455" t="s">
        <v>69</v>
      </c>
      <c r="AG35" s="455" t="s">
        <v>69</v>
      </c>
      <c r="AH35" s="455" t="s">
        <v>69</v>
      </c>
      <c r="AI35" s="455" t="s">
        <v>114</v>
      </c>
      <c r="AJ35" s="445">
        <v>43434</v>
      </c>
      <c r="AK35" s="455" t="s">
        <v>1152</v>
      </c>
      <c r="AL35" s="455" t="s">
        <v>1152</v>
      </c>
      <c r="AM35" s="455" t="s">
        <v>69</v>
      </c>
      <c r="AN35" s="455" t="s">
        <v>1152</v>
      </c>
      <c r="AO35" s="455" t="s">
        <v>69</v>
      </c>
      <c r="AP35" s="455" t="s">
        <v>1152</v>
      </c>
      <c r="AQ35" s="455" t="s">
        <v>69</v>
      </c>
      <c r="AR35" s="454" t="s">
        <v>87</v>
      </c>
      <c r="AS35" s="454" t="s">
        <v>119</v>
      </c>
      <c r="AT35" s="455" t="s">
        <v>88</v>
      </c>
      <c r="AU35" s="455" t="s">
        <v>89</v>
      </c>
      <c r="AV35" s="455" t="s">
        <v>69</v>
      </c>
      <c r="AW35" s="447" t="s">
        <v>69</v>
      </c>
      <c r="AX35" s="455" t="s">
        <v>90</v>
      </c>
    </row>
    <row r="36" spans="1:50" ht="150" x14ac:dyDescent="0.25">
      <c r="A36" s="439">
        <v>28</v>
      </c>
      <c r="B36" s="449" t="s">
        <v>320</v>
      </c>
      <c r="C36" s="449" t="s">
        <v>268</v>
      </c>
      <c r="D36" s="449" t="s">
        <v>106</v>
      </c>
      <c r="E36" s="449" t="s">
        <v>725</v>
      </c>
      <c r="F36" s="418">
        <v>420</v>
      </c>
      <c r="G36" s="418" t="s">
        <v>635</v>
      </c>
      <c r="H36" s="418">
        <f>IFERROR(VLOOKUP(G36,[5]TablaRetencion!H$1:I$90,2,FALSE),"")</f>
        <v>9</v>
      </c>
      <c r="I36" s="450" t="s">
        <v>1064</v>
      </c>
      <c r="J36" s="451" t="s">
        <v>1245</v>
      </c>
      <c r="K36" s="451" t="s">
        <v>1246</v>
      </c>
      <c r="L36" s="449" t="s">
        <v>70</v>
      </c>
      <c r="M36" s="449" t="s">
        <v>109</v>
      </c>
      <c r="N36" s="449" t="s">
        <v>150</v>
      </c>
      <c r="O36" s="449" t="s">
        <v>152</v>
      </c>
      <c r="P36" s="449" t="s">
        <v>111</v>
      </c>
      <c r="Q36" s="449" t="s">
        <v>112</v>
      </c>
      <c r="R36" s="418" t="s">
        <v>89</v>
      </c>
      <c r="S36" s="449" t="s">
        <v>140</v>
      </c>
      <c r="T36" s="449" t="s">
        <v>79</v>
      </c>
      <c r="U36" s="449" t="s">
        <v>79</v>
      </c>
      <c r="V36" s="452" t="s">
        <v>1244</v>
      </c>
      <c r="W36" s="453">
        <f t="shared" ref="W36" si="12">VLOOKUP(S36,Confidencialidad,2,0)+VLOOKUP(T36,Integridad,2,0)+VLOOKUP(U36,Disponibilidad,2,0)</f>
        <v>5</v>
      </c>
      <c r="X36" s="453" t="str">
        <f t="shared" si="10"/>
        <v>MEDIO</v>
      </c>
      <c r="Y36" s="451" t="s">
        <v>1235</v>
      </c>
      <c r="Z36" s="452" t="s">
        <v>1236</v>
      </c>
      <c r="AA36" s="449" t="s">
        <v>186</v>
      </c>
      <c r="AB36" s="449" t="s">
        <v>201</v>
      </c>
      <c r="AC36" s="451" t="s">
        <v>1237</v>
      </c>
      <c r="AD36" s="445">
        <v>43434</v>
      </c>
      <c r="AE36" s="454" t="s">
        <v>82</v>
      </c>
      <c r="AF36" s="455" t="s">
        <v>69</v>
      </c>
      <c r="AG36" s="455" t="s">
        <v>69</v>
      </c>
      <c r="AH36" s="455" t="s">
        <v>69</v>
      </c>
      <c r="AI36" s="455" t="s">
        <v>114</v>
      </c>
      <c r="AJ36" s="445">
        <v>43434</v>
      </c>
      <c r="AK36" s="455" t="s">
        <v>1152</v>
      </c>
      <c r="AL36" s="455" t="s">
        <v>1152</v>
      </c>
      <c r="AM36" s="455" t="s">
        <v>69</v>
      </c>
      <c r="AN36" s="455" t="s">
        <v>1152</v>
      </c>
      <c r="AO36" s="455" t="s">
        <v>69</v>
      </c>
      <c r="AP36" s="455" t="s">
        <v>1152</v>
      </c>
      <c r="AQ36" s="455" t="s">
        <v>69</v>
      </c>
      <c r="AR36" s="454" t="s">
        <v>87</v>
      </c>
      <c r="AS36" s="454" t="s">
        <v>119</v>
      </c>
      <c r="AT36" s="455" t="s">
        <v>88</v>
      </c>
      <c r="AU36" s="455" t="s">
        <v>89</v>
      </c>
      <c r="AV36" s="455" t="s">
        <v>69</v>
      </c>
      <c r="AW36" s="447" t="s">
        <v>69</v>
      </c>
      <c r="AX36" s="455" t="s">
        <v>90</v>
      </c>
    </row>
    <row r="37" spans="1:50" ht="90" x14ac:dyDescent="0.25">
      <c r="A37" s="439">
        <v>29</v>
      </c>
      <c r="B37" s="449" t="s">
        <v>320</v>
      </c>
      <c r="C37" s="449" t="s">
        <v>271</v>
      </c>
      <c r="D37" s="449" t="s">
        <v>106</v>
      </c>
      <c r="E37" s="449" t="s">
        <v>725</v>
      </c>
      <c r="F37" s="418">
        <v>420</v>
      </c>
      <c r="G37" s="418" t="s">
        <v>638</v>
      </c>
      <c r="H37" s="418">
        <f>IFERROR(VLOOKUP(G37,[5]TablaRetencion!H$1:I$90,2,FALSE),"")</f>
        <v>21</v>
      </c>
      <c r="I37" s="450" t="s">
        <v>1065</v>
      </c>
      <c r="J37" s="451" t="s">
        <v>1247</v>
      </c>
      <c r="K37" s="451" t="s">
        <v>1248</v>
      </c>
      <c r="L37" s="449" t="s">
        <v>70</v>
      </c>
      <c r="M37" s="449" t="s">
        <v>71</v>
      </c>
      <c r="N37" s="449" t="s">
        <v>72</v>
      </c>
      <c r="O37" s="449" t="s">
        <v>125</v>
      </c>
      <c r="P37" s="449" t="s">
        <v>111</v>
      </c>
      <c r="Q37" s="449" t="s">
        <v>112</v>
      </c>
      <c r="R37" s="418" t="s">
        <v>76</v>
      </c>
      <c r="S37" s="449" t="s">
        <v>140</v>
      </c>
      <c r="T37" s="449" t="s">
        <v>78</v>
      </c>
      <c r="U37" s="449" t="s">
        <v>78</v>
      </c>
      <c r="V37" s="452" t="s">
        <v>1249</v>
      </c>
      <c r="W37" s="453">
        <f t="shared" si="9"/>
        <v>7</v>
      </c>
      <c r="X37" s="453" t="str">
        <f t="shared" si="10"/>
        <v>ALTA</v>
      </c>
      <c r="Y37" s="451" t="s">
        <v>1250</v>
      </c>
      <c r="Z37" s="452" t="s">
        <v>1238</v>
      </c>
      <c r="AA37" s="449" t="s">
        <v>81</v>
      </c>
      <c r="AB37" s="449" t="s">
        <v>81</v>
      </c>
      <c r="AC37" s="451" t="s">
        <v>1239</v>
      </c>
      <c r="AD37" s="445">
        <v>43434</v>
      </c>
      <c r="AE37" s="454" t="s">
        <v>82</v>
      </c>
      <c r="AF37" s="455" t="s">
        <v>69</v>
      </c>
      <c r="AG37" s="455" t="s">
        <v>69</v>
      </c>
      <c r="AH37" s="455" t="s">
        <v>69</v>
      </c>
      <c r="AI37" s="455" t="s">
        <v>114</v>
      </c>
      <c r="AJ37" s="445">
        <v>43434</v>
      </c>
      <c r="AK37" s="455" t="s">
        <v>1152</v>
      </c>
      <c r="AL37" s="455" t="s">
        <v>1152</v>
      </c>
      <c r="AM37" s="455" t="s">
        <v>144</v>
      </c>
      <c r="AN37" s="455" t="s">
        <v>145</v>
      </c>
      <c r="AO37" s="455" t="s">
        <v>132</v>
      </c>
      <c r="AP37" s="455" t="s">
        <v>29</v>
      </c>
      <c r="AQ37" s="455" t="s">
        <v>1153</v>
      </c>
      <c r="AR37" s="454" t="s">
        <v>87</v>
      </c>
      <c r="AS37" s="454" t="s">
        <v>119</v>
      </c>
      <c r="AT37" s="455" t="s">
        <v>88</v>
      </c>
      <c r="AU37" s="455" t="s">
        <v>89</v>
      </c>
      <c r="AV37" s="455" t="s">
        <v>1189</v>
      </c>
      <c r="AW37" s="447" t="s">
        <v>107</v>
      </c>
      <c r="AX37" s="455" t="s">
        <v>90</v>
      </c>
    </row>
    <row r="38" spans="1:50" ht="60" x14ac:dyDescent="0.25">
      <c r="A38" s="439">
        <v>30</v>
      </c>
      <c r="B38" s="449" t="s">
        <v>320</v>
      </c>
      <c r="C38" s="449" t="s">
        <v>267</v>
      </c>
      <c r="D38" s="449" t="s">
        <v>106</v>
      </c>
      <c r="E38" s="449" t="s">
        <v>725</v>
      </c>
      <c r="F38" s="418">
        <f>IFERROR(VLOOKUP(E38,[5]TablaRetencion!A$1:B$22,2,FALSE),"")</f>
        <v>420</v>
      </c>
      <c r="G38" s="418" t="s">
        <v>639</v>
      </c>
      <c r="H38" s="418">
        <f>IFERROR(VLOOKUP(G38,[5]TablaRetencion!H$1:I$90,2,FALSE),"")</f>
        <v>25</v>
      </c>
      <c r="I38" s="450" t="s">
        <v>1066</v>
      </c>
      <c r="J38" s="451" t="s">
        <v>1251</v>
      </c>
      <c r="K38" s="451" t="s">
        <v>1252</v>
      </c>
      <c r="L38" s="449" t="s">
        <v>70</v>
      </c>
      <c r="M38" s="449" t="s">
        <v>109</v>
      </c>
      <c r="N38" s="449" t="s">
        <v>108</v>
      </c>
      <c r="O38" s="449" t="s">
        <v>152</v>
      </c>
      <c r="P38" s="449" t="s">
        <v>111</v>
      </c>
      <c r="Q38" s="449" t="s">
        <v>75</v>
      </c>
      <c r="R38" s="418" t="s">
        <v>76</v>
      </c>
      <c r="S38" s="449" t="s">
        <v>140</v>
      </c>
      <c r="T38" s="449" t="s">
        <v>79</v>
      </c>
      <c r="U38" s="449" t="s">
        <v>79</v>
      </c>
      <c r="V38" s="452" t="s">
        <v>1253</v>
      </c>
      <c r="W38" s="453">
        <f t="shared" si="9"/>
        <v>5</v>
      </c>
      <c r="X38" s="453" t="str">
        <f t="shared" si="10"/>
        <v>MEDIO</v>
      </c>
      <c r="Y38" s="451" t="s">
        <v>1254</v>
      </c>
      <c r="Z38" s="452" t="s">
        <v>1255</v>
      </c>
      <c r="AA38" s="449" t="s">
        <v>168</v>
      </c>
      <c r="AB38" s="449" t="s">
        <v>168</v>
      </c>
      <c r="AC38" s="451" t="s">
        <v>1256</v>
      </c>
      <c r="AD38" s="445">
        <v>43434</v>
      </c>
      <c r="AE38" s="454" t="s">
        <v>82</v>
      </c>
      <c r="AF38" s="455" t="s">
        <v>69</v>
      </c>
      <c r="AG38" s="455" t="s">
        <v>69</v>
      </c>
      <c r="AH38" s="455" t="s">
        <v>69</v>
      </c>
      <c r="AI38" s="455" t="s">
        <v>114</v>
      </c>
      <c r="AJ38" s="445">
        <v>43434</v>
      </c>
      <c r="AK38" s="455" t="s">
        <v>1152</v>
      </c>
      <c r="AL38" s="455" t="s">
        <v>1152</v>
      </c>
      <c r="AM38" s="455" t="s">
        <v>69</v>
      </c>
      <c r="AN38" s="455" t="s">
        <v>1152</v>
      </c>
      <c r="AO38" s="455" t="s">
        <v>69</v>
      </c>
      <c r="AP38" s="455" t="s">
        <v>1152</v>
      </c>
      <c r="AQ38" s="455" t="s">
        <v>69</v>
      </c>
      <c r="AR38" s="454" t="s">
        <v>87</v>
      </c>
      <c r="AS38" s="454" t="s">
        <v>119</v>
      </c>
      <c r="AT38" s="455" t="s">
        <v>88</v>
      </c>
      <c r="AU38" s="455" t="s">
        <v>89</v>
      </c>
      <c r="AV38" s="455" t="s">
        <v>1189</v>
      </c>
      <c r="AW38" s="447" t="s">
        <v>69</v>
      </c>
      <c r="AX38" s="455" t="s">
        <v>90</v>
      </c>
    </row>
    <row r="39" spans="1:50" ht="60" x14ac:dyDescent="0.25">
      <c r="A39" s="439">
        <v>31</v>
      </c>
      <c r="B39" s="449" t="s">
        <v>320</v>
      </c>
      <c r="C39" s="449" t="s">
        <v>271</v>
      </c>
      <c r="D39" s="449" t="s">
        <v>106</v>
      </c>
      <c r="E39" s="449" t="s">
        <v>725</v>
      </c>
      <c r="F39" s="418">
        <v>420</v>
      </c>
      <c r="G39" s="418" t="s">
        <v>640</v>
      </c>
      <c r="H39" s="418">
        <f>IFERROR(VLOOKUP(G39,[5]TablaRetencion!H$1:I$90,2,FALSE),"")</f>
        <v>33</v>
      </c>
      <c r="I39" s="450" t="s">
        <v>1067</v>
      </c>
      <c r="J39" s="451" t="s">
        <v>1257</v>
      </c>
      <c r="K39" s="451" t="s">
        <v>1258</v>
      </c>
      <c r="L39" s="449" t="s">
        <v>70</v>
      </c>
      <c r="M39" s="449" t="s">
        <v>109</v>
      </c>
      <c r="N39" s="449" t="s">
        <v>108</v>
      </c>
      <c r="O39" s="449" t="s">
        <v>152</v>
      </c>
      <c r="P39" s="449" t="s">
        <v>111</v>
      </c>
      <c r="Q39" s="449" t="s">
        <v>75</v>
      </c>
      <c r="R39" s="418" t="s">
        <v>89</v>
      </c>
      <c r="S39" s="449" t="s">
        <v>140</v>
      </c>
      <c r="T39" s="449" t="s">
        <v>79</v>
      </c>
      <c r="U39" s="449" t="s">
        <v>79</v>
      </c>
      <c r="V39" s="452" t="s">
        <v>1259</v>
      </c>
      <c r="W39" s="453">
        <f t="shared" ref="W39:W52" si="13">VLOOKUP(S39,Confidencialidad,2,0)+VLOOKUP(T39,Integridad,2,0)+VLOOKUP(U39,Disponibilidad,2,0)</f>
        <v>5</v>
      </c>
      <c r="X39" s="453" t="str">
        <f t="shared" si="10"/>
        <v>MEDIO</v>
      </c>
      <c r="Y39" s="451" t="s">
        <v>1233</v>
      </c>
      <c r="Z39" s="452" t="s">
        <v>1238</v>
      </c>
      <c r="AA39" s="449" t="s">
        <v>113</v>
      </c>
      <c r="AB39" s="449" t="s">
        <v>113</v>
      </c>
      <c r="AC39" s="451" t="s">
        <v>1239</v>
      </c>
      <c r="AD39" s="445">
        <v>43434</v>
      </c>
      <c r="AE39" s="454" t="s">
        <v>82</v>
      </c>
      <c r="AF39" s="455" t="s">
        <v>69</v>
      </c>
      <c r="AG39" s="455" t="s">
        <v>69</v>
      </c>
      <c r="AH39" s="455" t="s">
        <v>69</v>
      </c>
      <c r="AI39" s="455" t="s">
        <v>114</v>
      </c>
      <c r="AJ39" s="445">
        <v>43434</v>
      </c>
      <c r="AK39" s="455" t="s">
        <v>1152</v>
      </c>
      <c r="AL39" s="455" t="s">
        <v>1152</v>
      </c>
      <c r="AM39" s="455" t="s">
        <v>69</v>
      </c>
      <c r="AN39" s="455" t="s">
        <v>1152</v>
      </c>
      <c r="AO39" s="455" t="s">
        <v>69</v>
      </c>
      <c r="AP39" s="455" t="s">
        <v>1152</v>
      </c>
      <c r="AQ39" s="455" t="s">
        <v>69</v>
      </c>
      <c r="AR39" s="454" t="s">
        <v>87</v>
      </c>
      <c r="AS39" s="454" t="s">
        <v>119</v>
      </c>
      <c r="AT39" s="455" t="s">
        <v>88</v>
      </c>
      <c r="AU39" s="455" t="s">
        <v>89</v>
      </c>
      <c r="AV39" s="455" t="s">
        <v>1189</v>
      </c>
      <c r="AW39" s="447" t="s">
        <v>69</v>
      </c>
      <c r="AX39" s="455" t="s">
        <v>90</v>
      </c>
    </row>
    <row r="40" spans="1:50" ht="60" x14ac:dyDescent="0.25">
      <c r="A40" s="439">
        <v>32</v>
      </c>
      <c r="B40" s="449" t="s">
        <v>320</v>
      </c>
      <c r="C40" s="449" t="s">
        <v>266</v>
      </c>
      <c r="D40" s="449" t="s">
        <v>106</v>
      </c>
      <c r="E40" s="449" t="s">
        <v>725</v>
      </c>
      <c r="F40" s="418">
        <v>420</v>
      </c>
      <c r="G40" s="418" t="s">
        <v>641</v>
      </c>
      <c r="H40" s="418">
        <v>45</v>
      </c>
      <c r="I40" s="450" t="s">
        <v>1068</v>
      </c>
      <c r="J40" s="451" t="s">
        <v>1260</v>
      </c>
      <c r="K40" s="451" t="s">
        <v>1261</v>
      </c>
      <c r="L40" s="449" t="s">
        <v>70</v>
      </c>
      <c r="M40" s="449" t="s">
        <v>109</v>
      </c>
      <c r="N40" s="449" t="s">
        <v>108</v>
      </c>
      <c r="O40" s="449" t="s">
        <v>152</v>
      </c>
      <c r="P40" s="449" t="s">
        <v>111</v>
      </c>
      <c r="Q40" s="449" t="s">
        <v>75</v>
      </c>
      <c r="R40" s="418" t="s">
        <v>89</v>
      </c>
      <c r="S40" s="449" t="s">
        <v>140</v>
      </c>
      <c r="T40" s="449" t="s">
        <v>79</v>
      </c>
      <c r="U40" s="449" t="s">
        <v>79</v>
      </c>
      <c r="V40" s="452" t="s">
        <v>1262</v>
      </c>
      <c r="W40" s="453">
        <f t="shared" si="13"/>
        <v>5</v>
      </c>
      <c r="X40" s="453" t="str">
        <f t="shared" si="10"/>
        <v>MEDIO</v>
      </c>
      <c r="Y40" s="451" t="s">
        <v>1233</v>
      </c>
      <c r="Z40" s="452" t="s">
        <v>1263</v>
      </c>
      <c r="AA40" s="449" t="s">
        <v>168</v>
      </c>
      <c r="AB40" s="449" t="s">
        <v>168</v>
      </c>
      <c r="AC40" s="451" t="s">
        <v>1264</v>
      </c>
      <c r="AD40" s="445">
        <v>43434</v>
      </c>
      <c r="AE40" s="454" t="s">
        <v>82</v>
      </c>
      <c r="AF40" s="455" t="s">
        <v>69</v>
      </c>
      <c r="AG40" s="455" t="s">
        <v>69</v>
      </c>
      <c r="AH40" s="455" t="s">
        <v>69</v>
      </c>
      <c r="AI40" s="455" t="s">
        <v>114</v>
      </c>
      <c r="AJ40" s="445">
        <v>43434</v>
      </c>
      <c r="AK40" s="455" t="s">
        <v>1152</v>
      </c>
      <c r="AL40" s="455" t="s">
        <v>1152</v>
      </c>
      <c r="AM40" s="455" t="s">
        <v>69</v>
      </c>
      <c r="AN40" s="455" t="s">
        <v>1152</v>
      </c>
      <c r="AO40" s="455" t="s">
        <v>69</v>
      </c>
      <c r="AP40" s="455" t="s">
        <v>1152</v>
      </c>
      <c r="AQ40" s="455" t="s">
        <v>69</v>
      </c>
      <c r="AR40" s="454" t="s">
        <v>87</v>
      </c>
      <c r="AS40" s="454" t="s">
        <v>119</v>
      </c>
      <c r="AT40" s="455" t="s">
        <v>88</v>
      </c>
      <c r="AU40" s="455" t="s">
        <v>89</v>
      </c>
      <c r="AV40" s="455" t="s">
        <v>1189</v>
      </c>
      <c r="AW40" s="447" t="s">
        <v>69</v>
      </c>
      <c r="AX40" s="455" t="s">
        <v>90</v>
      </c>
    </row>
    <row r="41" spans="1:50" ht="60" x14ac:dyDescent="0.25">
      <c r="A41" s="439">
        <v>33</v>
      </c>
      <c r="B41" s="449" t="s">
        <v>320</v>
      </c>
      <c r="C41" s="449" t="s">
        <v>265</v>
      </c>
      <c r="D41" s="449" t="s">
        <v>106</v>
      </c>
      <c r="E41" s="449" t="s">
        <v>725</v>
      </c>
      <c r="F41" s="418">
        <v>420</v>
      </c>
      <c r="G41" s="418" t="s">
        <v>642</v>
      </c>
      <c r="H41" s="418">
        <v>46</v>
      </c>
      <c r="I41" s="450" t="s">
        <v>1069</v>
      </c>
      <c r="J41" s="451" t="s">
        <v>1265</v>
      </c>
      <c r="K41" s="451" t="s">
        <v>1266</v>
      </c>
      <c r="L41" s="449" t="s">
        <v>70</v>
      </c>
      <c r="M41" s="449" t="s">
        <v>109</v>
      </c>
      <c r="N41" s="449" t="s">
        <v>108</v>
      </c>
      <c r="O41" s="449" t="s">
        <v>152</v>
      </c>
      <c r="P41" s="449" t="s">
        <v>111</v>
      </c>
      <c r="Q41" s="449" t="s">
        <v>75</v>
      </c>
      <c r="R41" s="418" t="s">
        <v>89</v>
      </c>
      <c r="S41" s="449" t="s">
        <v>140</v>
      </c>
      <c r="T41" s="449" t="s">
        <v>79</v>
      </c>
      <c r="U41" s="449" t="s">
        <v>79</v>
      </c>
      <c r="V41" s="452" t="s">
        <v>1262</v>
      </c>
      <c r="W41" s="453">
        <f t="shared" ref="W41" si="14">VLOOKUP(S41,Confidencialidad,2,0)+VLOOKUP(T41,Integridad,2,0)+VLOOKUP(U41,Disponibilidad,2,0)</f>
        <v>5</v>
      </c>
      <c r="X41" s="453" t="str">
        <f t="shared" si="10"/>
        <v>MEDIO</v>
      </c>
      <c r="Y41" s="451" t="s">
        <v>1233</v>
      </c>
      <c r="Z41" s="452" t="s">
        <v>1267</v>
      </c>
      <c r="AA41" s="449" t="s">
        <v>168</v>
      </c>
      <c r="AB41" s="449" t="s">
        <v>168</v>
      </c>
      <c r="AC41" s="451" t="s">
        <v>1268</v>
      </c>
      <c r="AD41" s="445">
        <v>43434</v>
      </c>
      <c r="AE41" s="454" t="s">
        <v>82</v>
      </c>
      <c r="AF41" s="455" t="s">
        <v>69</v>
      </c>
      <c r="AG41" s="455" t="s">
        <v>69</v>
      </c>
      <c r="AH41" s="455" t="s">
        <v>69</v>
      </c>
      <c r="AI41" s="455" t="s">
        <v>114</v>
      </c>
      <c r="AJ41" s="445">
        <v>43434</v>
      </c>
      <c r="AK41" s="455" t="s">
        <v>1152</v>
      </c>
      <c r="AL41" s="455" t="s">
        <v>1152</v>
      </c>
      <c r="AM41" s="455" t="s">
        <v>69</v>
      </c>
      <c r="AN41" s="455" t="s">
        <v>1152</v>
      </c>
      <c r="AO41" s="455" t="s">
        <v>69</v>
      </c>
      <c r="AP41" s="455" t="s">
        <v>1152</v>
      </c>
      <c r="AQ41" s="455" t="s">
        <v>69</v>
      </c>
      <c r="AR41" s="454" t="s">
        <v>87</v>
      </c>
      <c r="AS41" s="454" t="s">
        <v>119</v>
      </c>
      <c r="AT41" s="455" t="s">
        <v>88</v>
      </c>
      <c r="AU41" s="455" t="s">
        <v>89</v>
      </c>
      <c r="AV41" s="455" t="s">
        <v>1189</v>
      </c>
      <c r="AW41" s="447" t="s">
        <v>69</v>
      </c>
      <c r="AX41" s="455" t="s">
        <v>90</v>
      </c>
    </row>
    <row r="42" spans="1:50" ht="75" x14ac:dyDescent="0.25">
      <c r="A42" s="439">
        <v>34</v>
      </c>
      <c r="B42" s="449" t="s">
        <v>320</v>
      </c>
      <c r="C42" s="449"/>
      <c r="D42" s="449" t="s">
        <v>106</v>
      </c>
      <c r="E42" s="449" t="s">
        <v>725</v>
      </c>
      <c r="F42" s="418">
        <v>420</v>
      </c>
      <c r="G42" s="418" t="s">
        <v>443</v>
      </c>
      <c r="H42" s="418">
        <v>49</v>
      </c>
      <c r="I42" s="450" t="s">
        <v>1070</v>
      </c>
      <c r="J42" s="451" t="s">
        <v>444</v>
      </c>
      <c r="K42" s="451" t="s">
        <v>1269</v>
      </c>
      <c r="L42" s="449" t="s">
        <v>70</v>
      </c>
      <c r="M42" s="449" t="s">
        <v>109</v>
      </c>
      <c r="N42" s="449" t="s">
        <v>108</v>
      </c>
      <c r="O42" s="449" t="s">
        <v>152</v>
      </c>
      <c r="P42" s="449" t="s">
        <v>111</v>
      </c>
      <c r="Q42" s="449" t="s">
        <v>112</v>
      </c>
      <c r="R42" s="418" t="s">
        <v>76</v>
      </c>
      <c r="S42" s="449" t="s">
        <v>140</v>
      </c>
      <c r="T42" s="449" t="s">
        <v>79</v>
      </c>
      <c r="U42" s="449" t="s">
        <v>79</v>
      </c>
      <c r="V42" s="452" t="s">
        <v>1270</v>
      </c>
      <c r="W42" s="453">
        <f t="shared" si="13"/>
        <v>5</v>
      </c>
      <c r="X42" s="453" t="str">
        <f t="shared" si="10"/>
        <v>MEDIO</v>
      </c>
      <c r="Y42" s="451" t="s">
        <v>1271</v>
      </c>
      <c r="Z42" s="452" t="s">
        <v>1272</v>
      </c>
      <c r="AA42" s="449" t="s">
        <v>168</v>
      </c>
      <c r="AB42" s="449" t="s">
        <v>168</v>
      </c>
      <c r="AC42" s="451" t="s">
        <v>1273</v>
      </c>
      <c r="AD42" s="445">
        <v>43434</v>
      </c>
      <c r="AE42" s="454" t="s">
        <v>82</v>
      </c>
      <c r="AF42" s="455" t="s">
        <v>69</v>
      </c>
      <c r="AG42" s="455" t="s">
        <v>69</v>
      </c>
      <c r="AH42" s="455" t="s">
        <v>69</v>
      </c>
      <c r="AI42" s="455" t="s">
        <v>114</v>
      </c>
      <c r="AJ42" s="445">
        <v>43434</v>
      </c>
      <c r="AK42" s="455" t="s">
        <v>1152</v>
      </c>
      <c r="AL42" s="455" t="s">
        <v>1152</v>
      </c>
      <c r="AM42" s="455" t="s">
        <v>69</v>
      </c>
      <c r="AN42" s="455" t="s">
        <v>1152</v>
      </c>
      <c r="AO42" s="455" t="s">
        <v>69</v>
      </c>
      <c r="AP42" s="455" t="s">
        <v>1152</v>
      </c>
      <c r="AQ42" s="455" t="s">
        <v>69</v>
      </c>
      <c r="AR42" s="454" t="s">
        <v>87</v>
      </c>
      <c r="AS42" s="454" t="s">
        <v>119</v>
      </c>
      <c r="AT42" s="455" t="s">
        <v>88</v>
      </c>
      <c r="AU42" s="455" t="s">
        <v>89</v>
      </c>
      <c r="AV42" s="455" t="s">
        <v>1189</v>
      </c>
      <c r="AW42" s="447" t="s">
        <v>69</v>
      </c>
      <c r="AX42" s="455" t="s">
        <v>90</v>
      </c>
    </row>
    <row r="43" spans="1:50" ht="75" x14ac:dyDescent="0.25">
      <c r="A43" s="439">
        <v>35</v>
      </c>
      <c r="B43" s="449" t="s">
        <v>320</v>
      </c>
      <c r="C43" s="449" t="s">
        <v>265</v>
      </c>
      <c r="D43" s="449" t="s">
        <v>106</v>
      </c>
      <c r="E43" s="449" t="s">
        <v>725</v>
      </c>
      <c r="F43" s="418">
        <v>420</v>
      </c>
      <c r="G43" s="418" t="s">
        <v>406</v>
      </c>
      <c r="H43" s="418">
        <v>50</v>
      </c>
      <c r="I43" s="450" t="s">
        <v>1071</v>
      </c>
      <c r="J43" s="451" t="s">
        <v>1274</v>
      </c>
      <c r="K43" s="451" t="s">
        <v>1275</v>
      </c>
      <c r="L43" s="449" t="s">
        <v>70</v>
      </c>
      <c r="M43" s="449" t="s">
        <v>109</v>
      </c>
      <c r="N43" s="449" t="s">
        <v>108</v>
      </c>
      <c r="O43" s="449" t="s">
        <v>152</v>
      </c>
      <c r="P43" s="449" t="s">
        <v>111</v>
      </c>
      <c r="Q43" s="449" t="s">
        <v>112</v>
      </c>
      <c r="R43" s="418" t="s">
        <v>89</v>
      </c>
      <c r="S43" s="449" t="s">
        <v>140</v>
      </c>
      <c r="T43" s="449" t="s">
        <v>79</v>
      </c>
      <c r="U43" s="449" t="s">
        <v>79</v>
      </c>
      <c r="V43" s="452" t="s">
        <v>1276</v>
      </c>
      <c r="W43" s="453">
        <f t="shared" si="13"/>
        <v>5</v>
      </c>
      <c r="X43" s="453" t="str">
        <f t="shared" si="10"/>
        <v>MEDIO</v>
      </c>
      <c r="Y43" s="451" t="s">
        <v>1277</v>
      </c>
      <c r="Z43" s="449" t="s">
        <v>265</v>
      </c>
      <c r="AA43" s="449" t="s">
        <v>168</v>
      </c>
      <c r="AB43" s="449" t="s">
        <v>168</v>
      </c>
      <c r="AC43" s="451" t="s">
        <v>1278</v>
      </c>
      <c r="AD43" s="445">
        <v>43434</v>
      </c>
      <c r="AE43" s="454" t="s">
        <v>82</v>
      </c>
      <c r="AF43" s="455" t="s">
        <v>69</v>
      </c>
      <c r="AG43" s="455" t="s">
        <v>69</v>
      </c>
      <c r="AH43" s="455" t="s">
        <v>69</v>
      </c>
      <c r="AI43" s="455" t="s">
        <v>114</v>
      </c>
      <c r="AJ43" s="445">
        <v>43434</v>
      </c>
      <c r="AK43" s="455" t="s">
        <v>1152</v>
      </c>
      <c r="AL43" s="455" t="s">
        <v>1152</v>
      </c>
      <c r="AM43" s="455" t="s">
        <v>69</v>
      </c>
      <c r="AN43" s="455" t="s">
        <v>1152</v>
      </c>
      <c r="AO43" s="455" t="s">
        <v>69</v>
      </c>
      <c r="AP43" s="455" t="s">
        <v>1152</v>
      </c>
      <c r="AQ43" s="455" t="s">
        <v>69</v>
      </c>
      <c r="AR43" s="454" t="s">
        <v>87</v>
      </c>
      <c r="AS43" s="454" t="s">
        <v>119</v>
      </c>
      <c r="AT43" s="455" t="s">
        <v>88</v>
      </c>
      <c r="AU43" s="455" t="s">
        <v>89</v>
      </c>
      <c r="AV43" s="455" t="s">
        <v>1189</v>
      </c>
      <c r="AW43" s="447" t="s">
        <v>69</v>
      </c>
      <c r="AX43" s="455" t="s">
        <v>90</v>
      </c>
    </row>
    <row r="44" spans="1:50" ht="75" x14ac:dyDescent="0.25">
      <c r="A44" s="439">
        <v>36</v>
      </c>
      <c r="B44" s="449" t="s">
        <v>320</v>
      </c>
      <c r="C44" s="449"/>
      <c r="D44" s="449" t="s">
        <v>106</v>
      </c>
      <c r="E44" s="449" t="s">
        <v>725</v>
      </c>
      <c r="F44" s="418">
        <v>420</v>
      </c>
      <c r="G44" s="418" t="s">
        <v>406</v>
      </c>
      <c r="H44" s="418">
        <v>50</v>
      </c>
      <c r="I44" s="450" t="s">
        <v>1072</v>
      </c>
      <c r="J44" s="451" t="s">
        <v>1279</v>
      </c>
      <c r="K44" s="451" t="s">
        <v>1280</v>
      </c>
      <c r="L44" s="449" t="s">
        <v>70</v>
      </c>
      <c r="M44" s="449" t="s">
        <v>109</v>
      </c>
      <c r="N44" s="449" t="s">
        <v>108</v>
      </c>
      <c r="O44" s="449" t="s">
        <v>152</v>
      </c>
      <c r="P44" s="449" t="s">
        <v>111</v>
      </c>
      <c r="Q44" s="449" t="s">
        <v>112</v>
      </c>
      <c r="R44" s="418" t="s">
        <v>89</v>
      </c>
      <c r="S44" s="449" t="s">
        <v>140</v>
      </c>
      <c r="T44" s="449" t="s">
        <v>79</v>
      </c>
      <c r="U44" s="449" t="s">
        <v>79</v>
      </c>
      <c r="V44" s="452" t="s">
        <v>1281</v>
      </c>
      <c r="W44" s="453">
        <f t="shared" si="13"/>
        <v>5</v>
      </c>
      <c r="X44" s="453" t="str">
        <f t="shared" si="10"/>
        <v>MEDIO</v>
      </c>
      <c r="Y44" s="451" t="s">
        <v>1271</v>
      </c>
      <c r="Z44" s="452" t="s">
        <v>1272</v>
      </c>
      <c r="AA44" s="449" t="s">
        <v>168</v>
      </c>
      <c r="AB44" s="449" t="s">
        <v>168</v>
      </c>
      <c r="AC44" s="451" t="s">
        <v>1273</v>
      </c>
      <c r="AD44" s="445">
        <v>43434</v>
      </c>
      <c r="AE44" s="454" t="s">
        <v>82</v>
      </c>
      <c r="AF44" s="455" t="s">
        <v>69</v>
      </c>
      <c r="AG44" s="455" t="s">
        <v>69</v>
      </c>
      <c r="AH44" s="455" t="s">
        <v>69</v>
      </c>
      <c r="AI44" s="455" t="s">
        <v>114</v>
      </c>
      <c r="AJ44" s="445">
        <v>43434</v>
      </c>
      <c r="AK44" s="455" t="s">
        <v>1152</v>
      </c>
      <c r="AL44" s="455" t="s">
        <v>1152</v>
      </c>
      <c r="AM44" s="455" t="s">
        <v>69</v>
      </c>
      <c r="AN44" s="455" t="s">
        <v>1152</v>
      </c>
      <c r="AO44" s="455" t="s">
        <v>69</v>
      </c>
      <c r="AP44" s="455" t="s">
        <v>1152</v>
      </c>
      <c r="AQ44" s="455" t="s">
        <v>69</v>
      </c>
      <c r="AR44" s="454" t="s">
        <v>87</v>
      </c>
      <c r="AS44" s="454" t="s">
        <v>119</v>
      </c>
      <c r="AT44" s="455" t="s">
        <v>88</v>
      </c>
      <c r="AU44" s="455" t="s">
        <v>89</v>
      </c>
      <c r="AV44" s="455" t="s">
        <v>1189</v>
      </c>
      <c r="AW44" s="447" t="s">
        <v>69</v>
      </c>
      <c r="AX44" s="455" t="s">
        <v>90</v>
      </c>
    </row>
    <row r="45" spans="1:50" ht="75" x14ac:dyDescent="0.25">
      <c r="A45" s="439">
        <v>37</v>
      </c>
      <c r="B45" s="449" t="s">
        <v>320</v>
      </c>
      <c r="C45" s="449"/>
      <c r="D45" s="449" t="s">
        <v>106</v>
      </c>
      <c r="E45" s="449" t="s">
        <v>725</v>
      </c>
      <c r="F45" s="418">
        <v>420</v>
      </c>
      <c r="G45" s="418" t="s">
        <v>406</v>
      </c>
      <c r="H45" s="418">
        <v>50</v>
      </c>
      <c r="I45" s="450" t="s">
        <v>1073</v>
      </c>
      <c r="J45" s="451" t="s">
        <v>1282</v>
      </c>
      <c r="K45" s="451" t="s">
        <v>1283</v>
      </c>
      <c r="L45" s="449" t="s">
        <v>70</v>
      </c>
      <c r="M45" s="449" t="s">
        <v>109</v>
      </c>
      <c r="N45" s="449" t="s">
        <v>108</v>
      </c>
      <c r="O45" s="449" t="s">
        <v>152</v>
      </c>
      <c r="P45" s="449" t="s">
        <v>111</v>
      </c>
      <c r="Q45" s="449" t="s">
        <v>112</v>
      </c>
      <c r="R45" s="418" t="s">
        <v>89</v>
      </c>
      <c r="S45" s="449" t="s">
        <v>140</v>
      </c>
      <c r="T45" s="449" t="s">
        <v>79</v>
      </c>
      <c r="U45" s="449" t="s">
        <v>79</v>
      </c>
      <c r="V45" s="452" t="s">
        <v>1284</v>
      </c>
      <c r="W45" s="453">
        <f t="shared" si="13"/>
        <v>5</v>
      </c>
      <c r="X45" s="453" t="str">
        <f t="shared" si="10"/>
        <v>MEDIO</v>
      </c>
      <c r="Y45" s="451" t="s">
        <v>1271</v>
      </c>
      <c r="Z45" s="452" t="s">
        <v>1272</v>
      </c>
      <c r="AA45" s="449" t="s">
        <v>168</v>
      </c>
      <c r="AB45" s="449" t="s">
        <v>168</v>
      </c>
      <c r="AC45" s="451" t="s">
        <v>1273</v>
      </c>
      <c r="AD45" s="445">
        <v>43434</v>
      </c>
      <c r="AE45" s="454" t="s">
        <v>82</v>
      </c>
      <c r="AF45" s="455" t="s">
        <v>69</v>
      </c>
      <c r="AG45" s="455" t="s">
        <v>69</v>
      </c>
      <c r="AH45" s="455" t="s">
        <v>69</v>
      </c>
      <c r="AI45" s="455" t="s">
        <v>114</v>
      </c>
      <c r="AJ45" s="445">
        <v>43434</v>
      </c>
      <c r="AK45" s="455" t="s">
        <v>1152</v>
      </c>
      <c r="AL45" s="455" t="s">
        <v>1152</v>
      </c>
      <c r="AM45" s="455" t="s">
        <v>1152</v>
      </c>
      <c r="AN45" s="455" t="s">
        <v>1152</v>
      </c>
      <c r="AO45" s="455" t="s">
        <v>69</v>
      </c>
      <c r="AP45" s="455" t="s">
        <v>69</v>
      </c>
      <c r="AQ45" s="455" t="s">
        <v>69</v>
      </c>
      <c r="AR45" s="454" t="s">
        <v>87</v>
      </c>
      <c r="AS45" s="454" t="s">
        <v>119</v>
      </c>
      <c r="AT45" s="455" t="s">
        <v>88</v>
      </c>
      <c r="AU45" s="455" t="s">
        <v>89</v>
      </c>
      <c r="AV45" s="455" t="s">
        <v>1189</v>
      </c>
      <c r="AW45" s="447" t="s">
        <v>69</v>
      </c>
      <c r="AX45" s="455" t="s">
        <v>90</v>
      </c>
    </row>
    <row r="46" spans="1:50" ht="75" x14ac:dyDescent="0.25">
      <c r="A46" s="439">
        <v>38</v>
      </c>
      <c r="B46" s="449" t="s">
        <v>320</v>
      </c>
      <c r="C46" s="449"/>
      <c r="D46" s="449" t="s">
        <v>106</v>
      </c>
      <c r="E46" s="449" t="s">
        <v>725</v>
      </c>
      <c r="F46" s="418">
        <v>420</v>
      </c>
      <c r="G46" s="418" t="s">
        <v>406</v>
      </c>
      <c r="H46" s="418">
        <v>50</v>
      </c>
      <c r="I46" s="450" t="s">
        <v>1074</v>
      </c>
      <c r="J46" s="451" t="s">
        <v>1285</v>
      </c>
      <c r="K46" s="451" t="s">
        <v>1285</v>
      </c>
      <c r="L46" s="449" t="s">
        <v>70</v>
      </c>
      <c r="M46" s="449" t="s">
        <v>109</v>
      </c>
      <c r="N46" s="449" t="s">
        <v>108</v>
      </c>
      <c r="O46" s="449" t="s">
        <v>152</v>
      </c>
      <c r="P46" s="449" t="s">
        <v>111</v>
      </c>
      <c r="Q46" s="449" t="s">
        <v>112</v>
      </c>
      <c r="R46" s="418" t="s">
        <v>89</v>
      </c>
      <c r="S46" s="449" t="s">
        <v>140</v>
      </c>
      <c r="T46" s="449" t="s">
        <v>79</v>
      </c>
      <c r="U46" s="449" t="s">
        <v>79</v>
      </c>
      <c r="V46" s="452" t="s">
        <v>1284</v>
      </c>
      <c r="W46" s="453">
        <f t="shared" si="13"/>
        <v>5</v>
      </c>
      <c r="X46" s="453" t="str">
        <f t="shared" si="10"/>
        <v>MEDIO</v>
      </c>
      <c r="Y46" s="451" t="s">
        <v>1271</v>
      </c>
      <c r="Z46" s="452" t="s">
        <v>1272</v>
      </c>
      <c r="AA46" s="449" t="s">
        <v>168</v>
      </c>
      <c r="AB46" s="449" t="s">
        <v>168</v>
      </c>
      <c r="AC46" s="451" t="s">
        <v>1273</v>
      </c>
      <c r="AD46" s="445">
        <v>43434</v>
      </c>
      <c r="AE46" s="454" t="s">
        <v>82</v>
      </c>
      <c r="AF46" s="455" t="s">
        <v>69</v>
      </c>
      <c r="AG46" s="455" t="s">
        <v>69</v>
      </c>
      <c r="AH46" s="455" t="s">
        <v>69</v>
      </c>
      <c r="AI46" s="455" t="s">
        <v>114</v>
      </c>
      <c r="AJ46" s="445">
        <v>43434</v>
      </c>
      <c r="AK46" s="455" t="s">
        <v>1152</v>
      </c>
      <c r="AL46" s="455" t="s">
        <v>1152</v>
      </c>
      <c r="AM46" s="455" t="s">
        <v>1152</v>
      </c>
      <c r="AN46" s="455" t="s">
        <v>1152</v>
      </c>
      <c r="AO46" s="455" t="s">
        <v>69</v>
      </c>
      <c r="AP46" s="455" t="s">
        <v>69</v>
      </c>
      <c r="AQ46" s="455" t="s">
        <v>69</v>
      </c>
      <c r="AR46" s="454" t="s">
        <v>87</v>
      </c>
      <c r="AS46" s="454" t="s">
        <v>119</v>
      </c>
      <c r="AT46" s="455" t="s">
        <v>88</v>
      </c>
      <c r="AU46" s="455" t="s">
        <v>89</v>
      </c>
      <c r="AV46" s="455" t="s">
        <v>1189</v>
      </c>
      <c r="AW46" s="447" t="s">
        <v>69</v>
      </c>
      <c r="AX46" s="455" t="s">
        <v>90</v>
      </c>
    </row>
    <row r="47" spans="1:50" ht="45" x14ac:dyDescent="0.25">
      <c r="A47" s="439">
        <v>39</v>
      </c>
      <c r="B47" s="449" t="s">
        <v>320</v>
      </c>
      <c r="C47" s="449" t="s">
        <v>267</v>
      </c>
      <c r="D47" s="449" t="s">
        <v>106</v>
      </c>
      <c r="E47" s="449" t="s">
        <v>725</v>
      </c>
      <c r="F47" s="418">
        <f>IFERROR(VLOOKUP(E47,[5]TablaRetencion!A$1:B$22,2,FALSE),"")</f>
        <v>420</v>
      </c>
      <c r="G47" s="418" t="s">
        <v>644</v>
      </c>
      <c r="H47" s="418">
        <v>51</v>
      </c>
      <c r="I47" s="450" t="s">
        <v>1075</v>
      </c>
      <c r="J47" s="451" t="s">
        <v>1286</v>
      </c>
      <c r="K47" s="451" t="s">
        <v>1287</v>
      </c>
      <c r="L47" s="449" t="s">
        <v>70</v>
      </c>
      <c r="M47" s="449" t="s">
        <v>109</v>
      </c>
      <c r="N47" s="449" t="s">
        <v>108</v>
      </c>
      <c r="O47" s="449" t="s">
        <v>152</v>
      </c>
      <c r="P47" s="449" t="s">
        <v>111</v>
      </c>
      <c r="Q47" s="449" t="s">
        <v>112</v>
      </c>
      <c r="R47" s="418" t="s">
        <v>76</v>
      </c>
      <c r="S47" s="449" t="s">
        <v>140</v>
      </c>
      <c r="T47" s="449" t="s">
        <v>79</v>
      </c>
      <c r="U47" s="449" t="s">
        <v>79</v>
      </c>
      <c r="V47" s="452" t="s">
        <v>1288</v>
      </c>
      <c r="W47" s="453">
        <f t="shared" si="13"/>
        <v>5</v>
      </c>
      <c r="X47" s="453" t="str">
        <f t="shared" si="10"/>
        <v>MEDIO</v>
      </c>
      <c r="Y47" s="451" t="s">
        <v>1289</v>
      </c>
      <c r="Z47" s="452" t="s">
        <v>1289</v>
      </c>
      <c r="AA47" s="449" t="s">
        <v>81</v>
      </c>
      <c r="AB47" s="449" t="s">
        <v>81</v>
      </c>
      <c r="AC47" s="451" t="s">
        <v>1290</v>
      </c>
      <c r="AD47" s="445">
        <v>43434</v>
      </c>
      <c r="AE47" s="454" t="s">
        <v>82</v>
      </c>
      <c r="AF47" s="455" t="s">
        <v>69</v>
      </c>
      <c r="AG47" s="455" t="s">
        <v>69</v>
      </c>
      <c r="AH47" s="455" t="s">
        <v>69</v>
      </c>
      <c r="AI47" s="455" t="s">
        <v>114</v>
      </c>
      <c r="AJ47" s="445">
        <v>43434</v>
      </c>
      <c r="AK47" s="455" t="s">
        <v>1152</v>
      </c>
      <c r="AL47" s="455" t="s">
        <v>1152</v>
      </c>
      <c r="AM47" s="455" t="s">
        <v>1152</v>
      </c>
      <c r="AN47" s="455" t="s">
        <v>1152</v>
      </c>
      <c r="AO47" s="455" t="s">
        <v>69</v>
      </c>
      <c r="AP47" s="455" t="s">
        <v>69</v>
      </c>
      <c r="AQ47" s="455" t="s">
        <v>69</v>
      </c>
      <c r="AR47" s="454" t="s">
        <v>87</v>
      </c>
      <c r="AS47" s="454" t="s">
        <v>119</v>
      </c>
      <c r="AT47" s="455" t="s">
        <v>88</v>
      </c>
      <c r="AU47" s="455" t="s">
        <v>89</v>
      </c>
      <c r="AV47" s="455" t="s">
        <v>1189</v>
      </c>
      <c r="AW47" s="447" t="s">
        <v>69</v>
      </c>
      <c r="AX47" s="455" t="s">
        <v>90</v>
      </c>
    </row>
    <row r="48" spans="1:50" ht="150" x14ac:dyDescent="0.25">
      <c r="A48" s="439">
        <v>40</v>
      </c>
      <c r="B48" s="449" t="s">
        <v>320</v>
      </c>
      <c r="C48" s="449" t="s">
        <v>271</v>
      </c>
      <c r="D48" s="449" t="s">
        <v>106</v>
      </c>
      <c r="E48" s="449" t="s">
        <v>725</v>
      </c>
      <c r="F48" s="418">
        <v>420</v>
      </c>
      <c r="G48" s="418" t="s">
        <v>645</v>
      </c>
      <c r="H48" s="418">
        <v>52</v>
      </c>
      <c r="I48" s="450" t="s">
        <v>1076</v>
      </c>
      <c r="J48" s="451" t="s">
        <v>1291</v>
      </c>
      <c r="K48" s="451" t="s">
        <v>1292</v>
      </c>
      <c r="L48" s="449" t="s">
        <v>70</v>
      </c>
      <c r="M48" s="449" t="s">
        <v>71</v>
      </c>
      <c r="N48" s="449" t="s">
        <v>108</v>
      </c>
      <c r="O48" s="449" t="s">
        <v>203</v>
      </c>
      <c r="P48" s="449" t="s">
        <v>111</v>
      </c>
      <c r="Q48" s="449" t="s">
        <v>126</v>
      </c>
      <c r="R48" s="418" t="s">
        <v>89</v>
      </c>
      <c r="S48" s="449" t="s">
        <v>140</v>
      </c>
      <c r="T48" s="449" t="s">
        <v>79</v>
      </c>
      <c r="U48" s="449" t="s">
        <v>79</v>
      </c>
      <c r="V48" s="452" t="s">
        <v>1293</v>
      </c>
      <c r="W48" s="453">
        <f t="shared" si="13"/>
        <v>5</v>
      </c>
      <c r="X48" s="453" t="str">
        <f t="shared" si="10"/>
        <v>MEDIO</v>
      </c>
      <c r="Y48" s="451" t="s">
        <v>1294</v>
      </c>
      <c r="Z48" s="452" t="s">
        <v>1238</v>
      </c>
      <c r="AA48" s="449" t="s">
        <v>186</v>
      </c>
      <c r="AB48" s="449" t="s">
        <v>186</v>
      </c>
      <c r="AC48" s="451" t="s">
        <v>1295</v>
      </c>
      <c r="AD48" s="445">
        <v>43434</v>
      </c>
      <c r="AE48" s="454" t="s">
        <v>82</v>
      </c>
      <c r="AF48" s="455" t="s">
        <v>69</v>
      </c>
      <c r="AG48" s="455" t="s">
        <v>69</v>
      </c>
      <c r="AH48" s="455" t="s">
        <v>69</v>
      </c>
      <c r="AI48" s="455" t="s">
        <v>114</v>
      </c>
      <c r="AJ48" s="445">
        <v>43434</v>
      </c>
      <c r="AK48" s="455" t="s">
        <v>389</v>
      </c>
      <c r="AL48" s="455" t="s">
        <v>1152</v>
      </c>
      <c r="AM48" s="455" t="s">
        <v>1152</v>
      </c>
      <c r="AN48" s="455" t="s">
        <v>1152</v>
      </c>
      <c r="AO48" s="455" t="s">
        <v>1152</v>
      </c>
      <c r="AP48" s="455" t="s">
        <v>1152</v>
      </c>
      <c r="AQ48" s="455" t="s">
        <v>1152</v>
      </c>
      <c r="AR48" s="454" t="s">
        <v>87</v>
      </c>
      <c r="AS48" s="454" t="s">
        <v>119</v>
      </c>
      <c r="AT48" s="455" t="s">
        <v>88</v>
      </c>
      <c r="AU48" s="455" t="s">
        <v>76</v>
      </c>
      <c r="AV48" s="455" t="s">
        <v>1189</v>
      </c>
      <c r="AW48" s="447" t="s">
        <v>69</v>
      </c>
      <c r="AX48" s="455" t="s">
        <v>90</v>
      </c>
    </row>
    <row r="49" spans="1:50" ht="120" x14ac:dyDescent="0.25">
      <c r="A49" s="439">
        <v>41</v>
      </c>
      <c r="B49" s="449" t="s">
        <v>320</v>
      </c>
      <c r="C49" s="449" t="s">
        <v>271</v>
      </c>
      <c r="D49" s="449" t="s">
        <v>106</v>
      </c>
      <c r="E49" s="449" t="s">
        <v>725</v>
      </c>
      <c r="F49" s="418">
        <v>420</v>
      </c>
      <c r="G49" s="418" t="s">
        <v>645</v>
      </c>
      <c r="H49" s="418">
        <v>52</v>
      </c>
      <c r="I49" s="450" t="s">
        <v>1077</v>
      </c>
      <c r="J49" s="451" t="s">
        <v>647</v>
      </c>
      <c r="K49" s="451" t="s">
        <v>1296</v>
      </c>
      <c r="L49" s="449" t="s">
        <v>70</v>
      </c>
      <c r="M49" s="449" t="s">
        <v>71</v>
      </c>
      <c r="N49" s="449" t="s">
        <v>108</v>
      </c>
      <c r="O49" s="449" t="s">
        <v>203</v>
      </c>
      <c r="P49" s="449" t="s">
        <v>111</v>
      </c>
      <c r="Q49" s="449" t="s">
        <v>126</v>
      </c>
      <c r="R49" s="418" t="s">
        <v>89</v>
      </c>
      <c r="S49" s="449" t="s">
        <v>140</v>
      </c>
      <c r="T49" s="449" t="s">
        <v>79</v>
      </c>
      <c r="U49" s="449" t="s">
        <v>79</v>
      </c>
      <c r="V49" s="452" t="s">
        <v>1297</v>
      </c>
      <c r="W49" s="453">
        <f t="shared" si="13"/>
        <v>5</v>
      </c>
      <c r="X49" s="453" t="str">
        <f t="shared" si="10"/>
        <v>MEDIO</v>
      </c>
      <c r="Y49" s="451" t="s">
        <v>1294</v>
      </c>
      <c r="Z49" s="452" t="s">
        <v>1238</v>
      </c>
      <c r="AA49" s="449" t="s">
        <v>186</v>
      </c>
      <c r="AB49" s="449" t="s">
        <v>186</v>
      </c>
      <c r="AC49" s="451" t="s">
        <v>1295</v>
      </c>
      <c r="AD49" s="445">
        <v>43434</v>
      </c>
      <c r="AE49" s="454" t="s">
        <v>82</v>
      </c>
      <c r="AF49" s="455" t="s">
        <v>69</v>
      </c>
      <c r="AG49" s="455" t="s">
        <v>69</v>
      </c>
      <c r="AH49" s="455" t="s">
        <v>69</v>
      </c>
      <c r="AI49" s="455" t="s">
        <v>114</v>
      </c>
      <c r="AJ49" s="445">
        <v>43434</v>
      </c>
      <c r="AK49" s="455" t="s">
        <v>389</v>
      </c>
      <c r="AL49" s="455" t="s">
        <v>1152</v>
      </c>
      <c r="AM49" s="455" t="s">
        <v>1152</v>
      </c>
      <c r="AN49" s="455" t="s">
        <v>1152</v>
      </c>
      <c r="AO49" s="455" t="s">
        <v>1152</v>
      </c>
      <c r="AP49" s="455" t="s">
        <v>1152</v>
      </c>
      <c r="AQ49" s="455" t="s">
        <v>1152</v>
      </c>
      <c r="AR49" s="454" t="s">
        <v>87</v>
      </c>
      <c r="AS49" s="454" t="s">
        <v>119</v>
      </c>
      <c r="AT49" s="455" t="s">
        <v>88</v>
      </c>
      <c r="AU49" s="455" t="s">
        <v>76</v>
      </c>
      <c r="AV49" s="455" t="s">
        <v>1189</v>
      </c>
      <c r="AW49" s="447" t="s">
        <v>69</v>
      </c>
      <c r="AX49" s="455" t="s">
        <v>90</v>
      </c>
    </row>
    <row r="50" spans="1:50" ht="120" x14ac:dyDescent="0.25">
      <c r="A50" s="439">
        <v>42</v>
      </c>
      <c r="B50" s="449" t="s">
        <v>320</v>
      </c>
      <c r="C50" s="449" t="s">
        <v>271</v>
      </c>
      <c r="D50" s="449" t="s">
        <v>106</v>
      </c>
      <c r="E50" s="449" t="s">
        <v>725</v>
      </c>
      <c r="F50" s="418">
        <v>420</v>
      </c>
      <c r="G50" s="418" t="s">
        <v>645</v>
      </c>
      <c r="H50" s="418">
        <v>52</v>
      </c>
      <c r="I50" s="450" t="s">
        <v>1078</v>
      </c>
      <c r="J50" s="451" t="s">
        <v>648</v>
      </c>
      <c r="K50" s="451" t="s">
        <v>1298</v>
      </c>
      <c r="L50" s="449" t="s">
        <v>70</v>
      </c>
      <c r="M50" s="449" t="s">
        <v>71</v>
      </c>
      <c r="N50" s="449" t="s">
        <v>108</v>
      </c>
      <c r="O50" s="449" t="s">
        <v>203</v>
      </c>
      <c r="P50" s="449" t="s">
        <v>111</v>
      </c>
      <c r="Q50" s="449" t="s">
        <v>75</v>
      </c>
      <c r="R50" s="418" t="s">
        <v>89</v>
      </c>
      <c r="S50" s="449" t="s">
        <v>140</v>
      </c>
      <c r="T50" s="449" t="s">
        <v>79</v>
      </c>
      <c r="U50" s="449" t="s">
        <v>79</v>
      </c>
      <c r="V50" s="452" t="s">
        <v>1297</v>
      </c>
      <c r="W50" s="453">
        <f t="shared" ref="W50" si="15">VLOOKUP(S50,Confidencialidad,2,0)+VLOOKUP(T50,Integridad,2,0)+VLOOKUP(U50,Disponibilidad,2,0)</f>
        <v>5</v>
      </c>
      <c r="X50" s="453" t="str">
        <f t="shared" si="10"/>
        <v>MEDIO</v>
      </c>
      <c r="Y50" s="451" t="s">
        <v>1299</v>
      </c>
      <c r="Z50" s="452" t="s">
        <v>1238</v>
      </c>
      <c r="AA50" s="449" t="s">
        <v>186</v>
      </c>
      <c r="AB50" s="449" t="s">
        <v>186</v>
      </c>
      <c r="AC50" s="451" t="s">
        <v>1295</v>
      </c>
      <c r="AD50" s="445">
        <v>43434</v>
      </c>
      <c r="AE50" s="454" t="s">
        <v>129</v>
      </c>
      <c r="AF50" s="455" t="s">
        <v>69</v>
      </c>
      <c r="AG50" s="455" t="s">
        <v>69</v>
      </c>
      <c r="AH50" s="455" t="s">
        <v>69</v>
      </c>
      <c r="AI50" s="455" t="s">
        <v>114</v>
      </c>
      <c r="AJ50" s="445">
        <v>43434</v>
      </c>
      <c r="AK50" s="455" t="s">
        <v>389</v>
      </c>
      <c r="AL50" s="455" t="s">
        <v>1152</v>
      </c>
      <c r="AM50" s="455" t="s">
        <v>1152</v>
      </c>
      <c r="AN50" s="455" t="s">
        <v>1152</v>
      </c>
      <c r="AO50" s="455" t="s">
        <v>1152</v>
      </c>
      <c r="AP50" s="455" t="s">
        <v>1152</v>
      </c>
      <c r="AQ50" s="455" t="s">
        <v>1152</v>
      </c>
      <c r="AR50" s="454" t="s">
        <v>87</v>
      </c>
      <c r="AS50" s="454" t="s">
        <v>119</v>
      </c>
      <c r="AT50" s="455" t="s">
        <v>88</v>
      </c>
      <c r="AU50" s="455" t="s">
        <v>76</v>
      </c>
      <c r="AV50" s="455" t="s">
        <v>1189</v>
      </c>
      <c r="AW50" s="447" t="s">
        <v>69</v>
      </c>
      <c r="AX50" s="455" t="s">
        <v>90</v>
      </c>
    </row>
    <row r="51" spans="1:50" ht="135" x14ac:dyDescent="0.25">
      <c r="A51" s="439">
        <v>43</v>
      </c>
      <c r="B51" s="449" t="s">
        <v>320</v>
      </c>
      <c r="C51" s="449" t="s">
        <v>271</v>
      </c>
      <c r="D51" s="449" t="s">
        <v>106</v>
      </c>
      <c r="E51" s="449" t="s">
        <v>725</v>
      </c>
      <c r="F51" s="418">
        <v>420</v>
      </c>
      <c r="G51" s="418" t="s">
        <v>645</v>
      </c>
      <c r="H51" s="418">
        <v>52</v>
      </c>
      <c r="I51" s="450" t="s">
        <v>1079</v>
      </c>
      <c r="J51" s="451" t="s">
        <v>1300</v>
      </c>
      <c r="K51" s="451" t="s">
        <v>1301</v>
      </c>
      <c r="L51" s="449" t="s">
        <v>70</v>
      </c>
      <c r="M51" s="449" t="s">
        <v>109</v>
      </c>
      <c r="N51" s="449" t="s">
        <v>108</v>
      </c>
      <c r="O51" s="449" t="s">
        <v>194</v>
      </c>
      <c r="P51" s="449" t="s">
        <v>111</v>
      </c>
      <c r="Q51" s="449" t="s">
        <v>75</v>
      </c>
      <c r="R51" s="418" t="s">
        <v>89</v>
      </c>
      <c r="S51" s="449" t="s">
        <v>140</v>
      </c>
      <c r="T51" s="449" t="s">
        <v>79</v>
      </c>
      <c r="U51" s="449" t="s">
        <v>79</v>
      </c>
      <c r="V51" s="452" t="s">
        <v>1297</v>
      </c>
      <c r="W51" s="453">
        <f t="shared" ref="W51" si="16">VLOOKUP(S51,Confidencialidad,2,0)+VLOOKUP(T51,Integridad,2,0)+VLOOKUP(U51,Disponibilidad,2,0)</f>
        <v>5</v>
      </c>
      <c r="X51" s="453" t="str">
        <f t="shared" si="10"/>
        <v>MEDIO</v>
      </c>
      <c r="Y51" s="451" t="s">
        <v>1302</v>
      </c>
      <c r="Z51" s="452" t="s">
        <v>1238</v>
      </c>
      <c r="AA51" s="449" t="s">
        <v>113</v>
      </c>
      <c r="AB51" s="449" t="s">
        <v>186</v>
      </c>
      <c r="AC51" s="451" t="s">
        <v>1295</v>
      </c>
      <c r="AD51" s="445">
        <v>43434</v>
      </c>
      <c r="AE51" s="454" t="s">
        <v>82</v>
      </c>
      <c r="AF51" s="455" t="s">
        <v>69</v>
      </c>
      <c r="AG51" s="455" t="s">
        <v>69</v>
      </c>
      <c r="AH51" s="455" t="s">
        <v>69</v>
      </c>
      <c r="AI51" s="455" t="s">
        <v>114</v>
      </c>
      <c r="AJ51" s="445">
        <v>43434</v>
      </c>
      <c r="AK51" s="455" t="s">
        <v>389</v>
      </c>
      <c r="AL51" s="455" t="s">
        <v>1152</v>
      </c>
      <c r="AM51" s="455" t="s">
        <v>1152</v>
      </c>
      <c r="AN51" s="455" t="s">
        <v>1152</v>
      </c>
      <c r="AO51" s="455" t="s">
        <v>1152</v>
      </c>
      <c r="AP51" s="455" t="s">
        <v>1152</v>
      </c>
      <c r="AQ51" s="455" t="s">
        <v>1152</v>
      </c>
      <c r="AR51" s="454" t="s">
        <v>87</v>
      </c>
      <c r="AS51" s="454" t="s">
        <v>119</v>
      </c>
      <c r="AT51" s="455" t="s">
        <v>88</v>
      </c>
      <c r="AU51" s="455" t="s">
        <v>76</v>
      </c>
      <c r="AV51" s="455" t="s">
        <v>1189</v>
      </c>
      <c r="AW51" s="447" t="s">
        <v>69</v>
      </c>
      <c r="AX51" s="455" t="s">
        <v>90</v>
      </c>
    </row>
    <row r="52" spans="1:50" ht="75" x14ac:dyDescent="0.25">
      <c r="A52" s="439">
        <v>44</v>
      </c>
      <c r="B52" s="449" t="s">
        <v>320</v>
      </c>
      <c r="C52" s="449" t="s">
        <v>271</v>
      </c>
      <c r="D52" s="449" t="s">
        <v>106</v>
      </c>
      <c r="E52" s="449" t="s">
        <v>725</v>
      </c>
      <c r="F52" s="418">
        <v>420</v>
      </c>
      <c r="G52" s="418" t="s">
        <v>522</v>
      </c>
      <c r="H52" s="418">
        <v>53</v>
      </c>
      <c r="I52" s="450" t="s">
        <v>1080</v>
      </c>
      <c r="J52" s="451" t="s">
        <v>1303</v>
      </c>
      <c r="K52" s="451" t="s">
        <v>1304</v>
      </c>
      <c r="L52" s="449" t="s">
        <v>70</v>
      </c>
      <c r="M52" s="449" t="s">
        <v>71</v>
      </c>
      <c r="N52" s="449" t="s">
        <v>72</v>
      </c>
      <c r="O52" s="449" t="s">
        <v>207</v>
      </c>
      <c r="P52" s="449" t="s">
        <v>111</v>
      </c>
      <c r="Q52" s="449" t="s">
        <v>112</v>
      </c>
      <c r="R52" s="418" t="s">
        <v>76</v>
      </c>
      <c r="S52" s="449" t="s">
        <v>140</v>
      </c>
      <c r="T52" s="449" t="s">
        <v>79</v>
      </c>
      <c r="U52" s="449" t="s">
        <v>79</v>
      </c>
      <c r="V52" s="452" t="s">
        <v>1305</v>
      </c>
      <c r="W52" s="453">
        <f t="shared" si="13"/>
        <v>5</v>
      </c>
      <c r="X52" s="453" t="str">
        <f t="shared" si="10"/>
        <v>MEDIO</v>
      </c>
      <c r="Y52" s="451" t="s">
        <v>1306</v>
      </c>
      <c r="Z52" s="452" t="s">
        <v>1238</v>
      </c>
      <c r="AA52" s="449" t="s">
        <v>81</v>
      </c>
      <c r="AB52" s="449" t="s">
        <v>81</v>
      </c>
      <c r="AC52" s="451" t="s">
        <v>1295</v>
      </c>
      <c r="AD52" s="445">
        <v>43434</v>
      </c>
      <c r="AE52" s="454" t="s">
        <v>82</v>
      </c>
      <c r="AF52" s="455" t="s">
        <v>69</v>
      </c>
      <c r="AG52" s="455" t="s">
        <v>69</v>
      </c>
      <c r="AH52" s="455" t="s">
        <v>69</v>
      </c>
      <c r="AI52" s="455" t="s">
        <v>114</v>
      </c>
      <c r="AJ52" s="445">
        <v>43434</v>
      </c>
      <c r="AK52" s="455" t="s">
        <v>389</v>
      </c>
      <c r="AL52" s="455" t="s">
        <v>1152</v>
      </c>
      <c r="AM52" s="455" t="s">
        <v>1152</v>
      </c>
      <c r="AN52" s="455" t="s">
        <v>1152</v>
      </c>
      <c r="AO52" s="455" t="s">
        <v>1152</v>
      </c>
      <c r="AP52" s="455" t="s">
        <v>1152</v>
      </c>
      <c r="AQ52" s="455" t="s">
        <v>1152</v>
      </c>
      <c r="AR52" s="454" t="s">
        <v>87</v>
      </c>
      <c r="AS52" s="454" t="s">
        <v>119</v>
      </c>
      <c r="AT52" s="455" t="s">
        <v>88</v>
      </c>
      <c r="AU52" s="455" t="s">
        <v>76</v>
      </c>
      <c r="AV52" s="455" t="s">
        <v>1189</v>
      </c>
      <c r="AW52" s="447" t="s">
        <v>69</v>
      </c>
      <c r="AX52" s="455" t="s">
        <v>90</v>
      </c>
    </row>
    <row r="53" spans="1:50" ht="75" x14ac:dyDescent="0.25">
      <c r="A53" s="439">
        <v>45</v>
      </c>
      <c r="B53" s="449" t="s">
        <v>320</v>
      </c>
      <c r="C53" s="449" t="s">
        <v>271</v>
      </c>
      <c r="D53" s="449" t="s">
        <v>106</v>
      </c>
      <c r="E53" s="449" t="s">
        <v>725</v>
      </c>
      <c r="F53" s="418">
        <v>420</v>
      </c>
      <c r="G53" s="418" t="s">
        <v>522</v>
      </c>
      <c r="H53" s="418">
        <v>53</v>
      </c>
      <c r="I53" s="450" t="s">
        <v>1081</v>
      </c>
      <c r="J53" s="451" t="s">
        <v>1307</v>
      </c>
      <c r="K53" s="451" t="s">
        <v>1308</v>
      </c>
      <c r="L53" s="449" t="s">
        <v>70</v>
      </c>
      <c r="M53" s="449" t="s">
        <v>71</v>
      </c>
      <c r="N53" s="449" t="s">
        <v>72</v>
      </c>
      <c r="O53" s="449" t="s">
        <v>207</v>
      </c>
      <c r="P53" s="449" t="s">
        <v>111</v>
      </c>
      <c r="Q53" s="449" t="s">
        <v>112</v>
      </c>
      <c r="R53" s="418" t="s">
        <v>76</v>
      </c>
      <c r="S53" s="449" t="s">
        <v>140</v>
      </c>
      <c r="T53" s="449" t="s">
        <v>79</v>
      </c>
      <c r="U53" s="449" t="s">
        <v>79</v>
      </c>
      <c r="V53" s="452" t="s">
        <v>1309</v>
      </c>
      <c r="W53" s="453">
        <f t="shared" ref="W53" si="17">VLOOKUP(S53,Confidencialidad,2,0)+VLOOKUP(T53,Integridad,2,0)+VLOOKUP(U53,Disponibilidad,2,0)</f>
        <v>5</v>
      </c>
      <c r="X53" s="453" t="str">
        <f t="shared" si="10"/>
        <v>MEDIO</v>
      </c>
      <c r="Y53" s="451" t="s">
        <v>1306</v>
      </c>
      <c r="Z53" s="452" t="s">
        <v>1238</v>
      </c>
      <c r="AA53" s="449" t="s">
        <v>81</v>
      </c>
      <c r="AB53" s="449" t="s">
        <v>81</v>
      </c>
      <c r="AC53" s="451" t="s">
        <v>1295</v>
      </c>
      <c r="AD53" s="445">
        <v>43434</v>
      </c>
      <c r="AE53" s="454" t="s">
        <v>82</v>
      </c>
      <c r="AF53" s="455" t="s">
        <v>69</v>
      </c>
      <c r="AG53" s="455" t="s">
        <v>69</v>
      </c>
      <c r="AH53" s="455" t="s">
        <v>69</v>
      </c>
      <c r="AI53" s="455" t="s">
        <v>114</v>
      </c>
      <c r="AJ53" s="445">
        <v>43434</v>
      </c>
      <c r="AK53" s="455" t="s">
        <v>389</v>
      </c>
      <c r="AL53" s="455" t="s">
        <v>1152</v>
      </c>
      <c r="AM53" s="455" t="s">
        <v>1152</v>
      </c>
      <c r="AN53" s="455" t="s">
        <v>1152</v>
      </c>
      <c r="AO53" s="455" t="s">
        <v>1152</v>
      </c>
      <c r="AP53" s="455" t="s">
        <v>1152</v>
      </c>
      <c r="AQ53" s="455" t="s">
        <v>1152</v>
      </c>
      <c r="AR53" s="454" t="s">
        <v>87</v>
      </c>
      <c r="AS53" s="454" t="s">
        <v>119</v>
      </c>
      <c r="AT53" s="455" t="s">
        <v>88</v>
      </c>
      <c r="AU53" s="455" t="s">
        <v>76</v>
      </c>
      <c r="AV53" s="455" t="s">
        <v>1189</v>
      </c>
      <c r="AW53" s="447" t="s">
        <v>69</v>
      </c>
      <c r="AX53" s="455" t="s">
        <v>90</v>
      </c>
    </row>
    <row r="54" spans="1:50" ht="75" x14ac:dyDescent="0.25">
      <c r="A54" s="439">
        <v>46</v>
      </c>
      <c r="B54" s="449" t="s">
        <v>320</v>
      </c>
      <c r="C54" s="449" t="s">
        <v>268</v>
      </c>
      <c r="D54" s="449" t="s">
        <v>106</v>
      </c>
      <c r="E54" s="449" t="s">
        <v>725</v>
      </c>
      <c r="F54" s="418">
        <v>420</v>
      </c>
      <c r="G54" s="418" t="s">
        <v>652</v>
      </c>
      <c r="H54" s="418">
        <v>55</v>
      </c>
      <c r="I54" s="450" t="s">
        <v>1082</v>
      </c>
      <c r="J54" s="451" t="s">
        <v>653</v>
      </c>
      <c r="K54" s="451" t="s">
        <v>1310</v>
      </c>
      <c r="L54" s="449" t="s">
        <v>70</v>
      </c>
      <c r="M54" s="449" t="s">
        <v>109</v>
      </c>
      <c r="N54" s="449" t="s">
        <v>108</v>
      </c>
      <c r="O54" s="449" t="s">
        <v>203</v>
      </c>
      <c r="P54" s="449" t="s">
        <v>111</v>
      </c>
      <c r="Q54" s="449" t="s">
        <v>112</v>
      </c>
      <c r="R54" s="418" t="s">
        <v>89</v>
      </c>
      <c r="S54" s="449" t="s">
        <v>140</v>
      </c>
      <c r="T54" s="449" t="s">
        <v>79</v>
      </c>
      <c r="U54" s="449" t="s">
        <v>79</v>
      </c>
      <c r="V54" s="452" t="s">
        <v>1309</v>
      </c>
      <c r="W54" s="453">
        <f t="shared" ref="W54" si="18">VLOOKUP(S54,Confidencialidad,2,0)+VLOOKUP(T54,Integridad,2,0)+VLOOKUP(U54,Disponibilidad,2,0)</f>
        <v>5</v>
      </c>
      <c r="X54" s="453" t="str">
        <f t="shared" si="10"/>
        <v>MEDIO</v>
      </c>
      <c r="Y54" s="451" t="s">
        <v>1235</v>
      </c>
      <c r="Z54" s="452" t="s">
        <v>1236</v>
      </c>
      <c r="AA54" s="449" t="s">
        <v>113</v>
      </c>
      <c r="AB54" s="449" t="s">
        <v>113</v>
      </c>
      <c r="AC54" s="451" t="s">
        <v>1311</v>
      </c>
      <c r="AD54" s="445">
        <v>43434</v>
      </c>
      <c r="AE54" s="454" t="s">
        <v>82</v>
      </c>
      <c r="AF54" s="455" t="s">
        <v>69</v>
      </c>
      <c r="AG54" s="455" t="s">
        <v>69</v>
      </c>
      <c r="AH54" s="455" t="s">
        <v>69</v>
      </c>
      <c r="AI54" s="455" t="s">
        <v>114</v>
      </c>
      <c r="AJ54" s="445">
        <v>43434</v>
      </c>
      <c r="AK54" s="455" t="s">
        <v>389</v>
      </c>
      <c r="AL54" s="455" t="s">
        <v>1152</v>
      </c>
      <c r="AM54" s="455" t="s">
        <v>1152</v>
      </c>
      <c r="AN54" s="455" t="s">
        <v>1152</v>
      </c>
      <c r="AO54" s="455" t="s">
        <v>1152</v>
      </c>
      <c r="AP54" s="455" t="s">
        <v>1152</v>
      </c>
      <c r="AQ54" s="455" t="s">
        <v>1152</v>
      </c>
      <c r="AR54" s="454" t="s">
        <v>87</v>
      </c>
      <c r="AS54" s="454" t="s">
        <v>119</v>
      </c>
      <c r="AT54" s="455" t="s">
        <v>88</v>
      </c>
      <c r="AU54" s="455" t="s">
        <v>76</v>
      </c>
      <c r="AV54" s="455" t="s">
        <v>1189</v>
      </c>
      <c r="AW54" s="447" t="s">
        <v>69</v>
      </c>
      <c r="AX54" s="455" t="s">
        <v>90</v>
      </c>
    </row>
    <row r="55" spans="1:50" ht="75" x14ac:dyDescent="0.25">
      <c r="A55" s="439">
        <v>47</v>
      </c>
      <c r="B55" s="449" t="s">
        <v>320</v>
      </c>
      <c r="C55" s="449" t="s">
        <v>268</v>
      </c>
      <c r="D55" s="449" t="s">
        <v>106</v>
      </c>
      <c r="E55" s="449" t="s">
        <v>725</v>
      </c>
      <c r="F55" s="418">
        <v>420</v>
      </c>
      <c r="G55" s="418" t="s">
        <v>652</v>
      </c>
      <c r="H55" s="418">
        <v>55</v>
      </c>
      <c r="I55" s="450" t="s">
        <v>1083</v>
      </c>
      <c r="J55" s="451" t="s">
        <v>653</v>
      </c>
      <c r="K55" s="451" t="s">
        <v>1310</v>
      </c>
      <c r="L55" s="449" t="s">
        <v>70</v>
      </c>
      <c r="M55" s="449" t="s">
        <v>109</v>
      </c>
      <c r="N55" s="449" t="s">
        <v>108</v>
      </c>
      <c r="O55" s="449" t="s">
        <v>203</v>
      </c>
      <c r="P55" s="449" t="s">
        <v>111</v>
      </c>
      <c r="Q55" s="449" t="s">
        <v>112</v>
      </c>
      <c r="R55" s="418" t="s">
        <v>76</v>
      </c>
      <c r="S55" s="449" t="s">
        <v>140</v>
      </c>
      <c r="T55" s="449" t="s">
        <v>79</v>
      </c>
      <c r="U55" s="449" t="s">
        <v>79</v>
      </c>
      <c r="V55" s="452" t="s">
        <v>1309</v>
      </c>
      <c r="W55" s="453">
        <f t="shared" ref="W55:W56" si="19">VLOOKUP(S55,Confidencialidad,2,0)+VLOOKUP(T55,Integridad,2,0)+VLOOKUP(U55,Disponibilidad,2,0)</f>
        <v>5</v>
      </c>
      <c r="X55" s="453" t="str">
        <f t="shared" si="10"/>
        <v>MEDIO</v>
      </c>
      <c r="Y55" s="451" t="s">
        <v>1235</v>
      </c>
      <c r="Z55" s="452" t="s">
        <v>1236</v>
      </c>
      <c r="AA55" s="449" t="s">
        <v>113</v>
      </c>
      <c r="AB55" s="449" t="s">
        <v>113</v>
      </c>
      <c r="AC55" s="451" t="s">
        <v>1311</v>
      </c>
      <c r="AD55" s="445">
        <v>43434</v>
      </c>
      <c r="AE55" s="454" t="s">
        <v>82</v>
      </c>
      <c r="AF55" s="455" t="s">
        <v>69</v>
      </c>
      <c r="AG55" s="455" t="s">
        <v>69</v>
      </c>
      <c r="AH55" s="455" t="s">
        <v>69</v>
      </c>
      <c r="AI55" s="455" t="s">
        <v>114</v>
      </c>
      <c r="AJ55" s="445">
        <v>43434</v>
      </c>
      <c r="AK55" s="455" t="s">
        <v>389</v>
      </c>
      <c r="AL55" s="455" t="s">
        <v>1152</v>
      </c>
      <c r="AM55" s="455" t="s">
        <v>1152</v>
      </c>
      <c r="AN55" s="455" t="s">
        <v>1152</v>
      </c>
      <c r="AO55" s="455" t="s">
        <v>1152</v>
      </c>
      <c r="AP55" s="455" t="s">
        <v>1152</v>
      </c>
      <c r="AQ55" s="455" t="s">
        <v>1152</v>
      </c>
      <c r="AR55" s="454" t="s">
        <v>87</v>
      </c>
      <c r="AS55" s="454" t="s">
        <v>119</v>
      </c>
      <c r="AT55" s="455" t="s">
        <v>88</v>
      </c>
      <c r="AU55" s="455" t="s">
        <v>76</v>
      </c>
      <c r="AV55" s="455" t="s">
        <v>1189</v>
      </c>
      <c r="AW55" s="447" t="s">
        <v>69</v>
      </c>
      <c r="AX55" s="455" t="s">
        <v>90</v>
      </c>
    </row>
    <row r="56" spans="1:50" ht="105" x14ac:dyDescent="0.25">
      <c r="A56" s="439">
        <v>48</v>
      </c>
      <c r="B56" s="449" t="s">
        <v>320</v>
      </c>
      <c r="C56" s="449" t="s">
        <v>271</v>
      </c>
      <c r="D56" s="449" t="s">
        <v>106</v>
      </c>
      <c r="E56" s="449" t="s">
        <v>725</v>
      </c>
      <c r="F56" s="418">
        <v>420</v>
      </c>
      <c r="G56" s="418" t="s">
        <v>522</v>
      </c>
      <c r="H56" s="418">
        <v>56</v>
      </c>
      <c r="I56" s="450" t="s">
        <v>1084</v>
      </c>
      <c r="J56" s="451" t="s">
        <v>656</v>
      </c>
      <c r="K56" s="451" t="s">
        <v>1312</v>
      </c>
      <c r="L56" s="449" t="s">
        <v>70</v>
      </c>
      <c r="M56" s="449" t="s">
        <v>109</v>
      </c>
      <c r="N56" s="449" t="s">
        <v>108</v>
      </c>
      <c r="O56" s="449" t="s">
        <v>203</v>
      </c>
      <c r="P56" s="449" t="s">
        <v>111</v>
      </c>
      <c r="Q56" s="449" t="s">
        <v>112</v>
      </c>
      <c r="R56" s="418" t="s">
        <v>89</v>
      </c>
      <c r="S56" s="449" t="s">
        <v>140</v>
      </c>
      <c r="T56" s="449" t="s">
        <v>79</v>
      </c>
      <c r="U56" s="449" t="s">
        <v>79</v>
      </c>
      <c r="V56" s="452" t="s">
        <v>1313</v>
      </c>
      <c r="W56" s="453">
        <f t="shared" si="19"/>
        <v>5</v>
      </c>
      <c r="X56" s="453" t="str">
        <f t="shared" si="10"/>
        <v>MEDIO</v>
      </c>
      <c r="Y56" s="451" t="s">
        <v>1314</v>
      </c>
      <c r="Z56" s="452" t="s">
        <v>1238</v>
      </c>
      <c r="AA56" s="449" t="s">
        <v>81</v>
      </c>
      <c r="AB56" s="449" t="s">
        <v>81</v>
      </c>
      <c r="AC56" s="451" t="s">
        <v>1315</v>
      </c>
      <c r="AD56" s="445">
        <v>43434</v>
      </c>
      <c r="AE56" s="454" t="s">
        <v>82</v>
      </c>
      <c r="AF56" s="455" t="s">
        <v>69</v>
      </c>
      <c r="AG56" s="455" t="s">
        <v>69</v>
      </c>
      <c r="AH56" s="455" t="s">
        <v>69</v>
      </c>
      <c r="AI56" s="455" t="s">
        <v>114</v>
      </c>
      <c r="AJ56" s="445">
        <v>43434</v>
      </c>
      <c r="AK56" s="455" t="s">
        <v>389</v>
      </c>
      <c r="AL56" s="455" t="s">
        <v>1152</v>
      </c>
      <c r="AM56" s="455" t="s">
        <v>1152</v>
      </c>
      <c r="AN56" s="455" t="s">
        <v>1152</v>
      </c>
      <c r="AO56" s="455" t="s">
        <v>1152</v>
      </c>
      <c r="AP56" s="455" t="s">
        <v>1152</v>
      </c>
      <c r="AQ56" s="455" t="s">
        <v>1152</v>
      </c>
      <c r="AR56" s="454" t="s">
        <v>87</v>
      </c>
      <c r="AS56" s="454" t="s">
        <v>119</v>
      </c>
      <c r="AT56" s="455" t="s">
        <v>88</v>
      </c>
      <c r="AU56" s="455" t="s">
        <v>76</v>
      </c>
      <c r="AV56" s="455" t="s">
        <v>1189</v>
      </c>
      <c r="AW56" s="447" t="s">
        <v>69</v>
      </c>
      <c r="AX56" s="455" t="s">
        <v>90</v>
      </c>
    </row>
    <row r="57" spans="1:50" ht="135" x14ac:dyDescent="0.25">
      <c r="A57" s="439">
        <v>49</v>
      </c>
      <c r="B57" s="449" t="s">
        <v>320</v>
      </c>
      <c r="C57" s="449" t="s">
        <v>271</v>
      </c>
      <c r="D57" s="449" t="s">
        <v>106</v>
      </c>
      <c r="E57" s="449" t="s">
        <v>725</v>
      </c>
      <c r="F57" s="418">
        <v>420</v>
      </c>
      <c r="G57" s="418" t="s">
        <v>522</v>
      </c>
      <c r="H57" s="418">
        <v>56</v>
      </c>
      <c r="I57" s="450" t="s">
        <v>1085</v>
      </c>
      <c r="J57" s="451" t="s">
        <v>1316</v>
      </c>
      <c r="K57" s="451" t="s">
        <v>1317</v>
      </c>
      <c r="L57" s="449" t="s">
        <v>70</v>
      </c>
      <c r="M57" s="449" t="s">
        <v>109</v>
      </c>
      <c r="N57" s="449" t="s">
        <v>108</v>
      </c>
      <c r="O57" s="449" t="s">
        <v>203</v>
      </c>
      <c r="P57" s="449" t="s">
        <v>111</v>
      </c>
      <c r="Q57" s="449" t="s">
        <v>112</v>
      </c>
      <c r="R57" s="418" t="s">
        <v>89</v>
      </c>
      <c r="S57" s="449" t="s">
        <v>140</v>
      </c>
      <c r="T57" s="449" t="s">
        <v>79</v>
      </c>
      <c r="U57" s="449" t="s">
        <v>79</v>
      </c>
      <c r="V57" s="452" t="s">
        <v>1313</v>
      </c>
      <c r="W57" s="453">
        <f t="shared" ref="W57" si="20">VLOOKUP(S57,Confidencialidad,2,0)+VLOOKUP(T57,Integridad,2,0)+VLOOKUP(U57,Disponibilidad,2,0)</f>
        <v>5</v>
      </c>
      <c r="X57" s="453" t="str">
        <f t="shared" si="10"/>
        <v>MEDIO</v>
      </c>
      <c r="Y57" s="451" t="s">
        <v>1314</v>
      </c>
      <c r="Z57" s="452" t="s">
        <v>1238</v>
      </c>
      <c r="AA57" s="449" t="s">
        <v>81</v>
      </c>
      <c r="AB57" s="449" t="s">
        <v>81</v>
      </c>
      <c r="AC57" s="451" t="s">
        <v>1315</v>
      </c>
      <c r="AD57" s="445">
        <v>43434</v>
      </c>
      <c r="AE57" s="454" t="s">
        <v>82</v>
      </c>
      <c r="AF57" s="455" t="s">
        <v>69</v>
      </c>
      <c r="AG57" s="455" t="s">
        <v>69</v>
      </c>
      <c r="AH57" s="455" t="s">
        <v>69</v>
      </c>
      <c r="AI57" s="455" t="s">
        <v>114</v>
      </c>
      <c r="AJ57" s="445">
        <v>43434</v>
      </c>
      <c r="AK57" s="455" t="s">
        <v>389</v>
      </c>
      <c r="AL57" s="455" t="s">
        <v>1152</v>
      </c>
      <c r="AM57" s="455" t="s">
        <v>1152</v>
      </c>
      <c r="AN57" s="455" t="s">
        <v>1152</v>
      </c>
      <c r="AO57" s="455" t="s">
        <v>1152</v>
      </c>
      <c r="AP57" s="455" t="s">
        <v>1152</v>
      </c>
      <c r="AQ57" s="455" t="s">
        <v>1152</v>
      </c>
      <c r="AR57" s="454" t="s">
        <v>87</v>
      </c>
      <c r="AS57" s="454" t="s">
        <v>119</v>
      </c>
      <c r="AT57" s="455" t="s">
        <v>88</v>
      </c>
      <c r="AU57" s="455" t="s">
        <v>76</v>
      </c>
      <c r="AV57" s="455" t="s">
        <v>1189</v>
      </c>
      <c r="AW57" s="447" t="s">
        <v>69</v>
      </c>
      <c r="AX57" s="455" t="s">
        <v>90</v>
      </c>
    </row>
    <row r="58" spans="1:50" ht="75" x14ac:dyDescent="0.25">
      <c r="A58" s="439">
        <v>50</v>
      </c>
      <c r="B58" s="449" t="s">
        <v>320</v>
      </c>
      <c r="C58" s="449" t="s">
        <v>270</v>
      </c>
      <c r="D58" s="449" t="s">
        <v>106</v>
      </c>
      <c r="E58" s="449" t="s">
        <v>725</v>
      </c>
      <c r="F58" s="418">
        <v>420</v>
      </c>
      <c r="G58" s="418" t="s">
        <v>411</v>
      </c>
      <c r="H58" s="418">
        <v>67</v>
      </c>
      <c r="I58" s="450" t="s">
        <v>1086</v>
      </c>
      <c r="J58" s="451" t="s">
        <v>448</v>
      </c>
      <c r="K58" s="451" t="s">
        <v>1318</v>
      </c>
      <c r="L58" s="449" t="s">
        <v>70</v>
      </c>
      <c r="M58" s="449" t="s">
        <v>71</v>
      </c>
      <c r="N58" s="449" t="s">
        <v>166</v>
      </c>
      <c r="O58" s="449" t="s">
        <v>203</v>
      </c>
      <c r="P58" s="449" t="s">
        <v>111</v>
      </c>
      <c r="Q58" s="449" t="s">
        <v>126</v>
      </c>
      <c r="R58" s="418" t="s">
        <v>89</v>
      </c>
      <c r="S58" s="449" t="s">
        <v>140</v>
      </c>
      <c r="T58" s="449" t="s">
        <v>79</v>
      </c>
      <c r="U58" s="449" t="s">
        <v>79</v>
      </c>
      <c r="V58" s="452" t="s">
        <v>1319</v>
      </c>
      <c r="W58" s="453">
        <f t="shared" ref="W58" si="21">VLOOKUP(S58,Confidencialidad,2,0)+VLOOKUP(T58,Integridad,2,0)+VLOOKUP(U58,Disponibilidad,2,0)</f>
        <v>5</v>
      </c>
      <c r="X58" s="453" t="str">
        <f t="shared" si="10"/>
        <v>MEDIO</v>
      </c>
      <c r="Y58" s="451" t="s">
        <v>1320</v>
      </c>
      <c r="Z58" s="452" t="s">
        <v>1267</v>
      </c>
      <c r="AA58" s="449" t="s">
        <v>113</v>
      </c>
      <c r="AB58" s="449" t="s">
        <v>189</v>
      </c>
      <c r="AC58" s="451" t="s">
        <v>1268</v>
      </c>
      <c r="AD58" s="445">
        <v>43434</v>
      </c>
      <c r="AE58" s="454" t="s">
        <v>82</v>
      </c>
      <c r="AF58" s="455" t="s">
        <v>69</v>
      </c>
      <c r="AG58" s="455" t="s">
        <v>69</v>
      </c>
      <c r="AH58" s="455" t="s">
        <v>69</v>
      </c>
      <c r="AI58" s="455" t="s">
        <v>114</v>
      </c>
      <c r="AJ58" s="445">
        <v>43434</v>
      </c>
      <c r="AK58" s="455" t="s">
        <v>389</v>
      </c>
      <c r="AL58" s="455" t="s">
        <v>1152</v>
      </c>
      <c r="AM58" s="455" t="s">
        <v>1152</v>
      </c>
      <c r="AN58" s="455" t="s">
        <v>1152</v>
      </c>
      <c r="AO58" s="455" t="s">
        <v>1152</v>
      </c>
      <c r="AP58" s="455" t="s">
        <v>1152</v>
      </c>
      <c r="AQ58" s="455" t="s">
        <v>1152</v>
      </c>
      <c r="AR58" s="454" t="s">
        <v>87</v>
      </c>
      <c r="AS58" s="454" t="s">
        <v>119</v>
      </c>
      <c r="AT58" s="455" t="s">
        <v>88</v>
      </c>
      <c r="AU58" s="455" t="s">
        <v>76</v>
      </c>
      <c r="AV58" s="455" t="s">
        <v>1189</v>
      </c>
      <c r="AW58" s="447" t="s">
        <v>69</v>
      </c>
      <c r="AX58" s="455" t="s">
        <v>90</v>
      </c>
    </row>
    <row r="59" spans="1:50" ht="90" x14ac:dyDescent="0.25">
      <c r="A59" s="439">
        <v>51</v>
      </c>
      <c r="B59" s="449" t="s">
        <v>320</v>
      </c>
      <c r="C59" s="449"/>
      <c r="D59" s="449" t="s">
        <v>106</v>
      </c>
      <c r="E59" s="449" t="s">
        <v>725</v>
      </c>
      <c r="F59" s="418">
        <v>420</v>
      </c>
      <c r="G59" s="418" t="s">
        <v>411</v>
      </c>
      <c r="H59" s="418">
        <v>67</v>
      </c>
      <c r="I59" s="450" t="s">
        <v>1087</v>
      </c>
      <c r="J59" s="451" t="s">
        <v>412</v>
      </c>
      <c r="K59" s="451" t="s">
        <v>1321</v>
      </c>
      <c r="L59" s="449" t="s">
        <v>70</v>
      </c>
      <c r="M59" s="449" t="s">
        <v>109</v>
      </c>
      <c r="N59" s="449" t="s">
        <v>108</v>
      </c>
      <c r="O59" s="449" t="s">
        <v>152</v>
      </c>
      <c r="P59" s="449" t="s">
        <v>111</v>
      </c>
      <c r="Q59" s="449" t="s">
        <v>112</v>
      </c>
      <c r="R59" s="418" t="s">
        <v>89</v>
      </c>
      <c r="S59" s="449" t="s">
        <v>140</v>
      </c>
      <c r="T59" s="449" t="s">
        <v>79</v>
      </c>
      <c r="U59" s="449" t="s">
        <v>79</v>
      </c>
      <c r="V59" s="452" t="s">
        <v>1322</v>
      </c>
      <c r="W59" s="453">
        <f t="shared" ref="W59" si="22">VLOOKUP(S59,Confidencialidad,2,0)+VLOOKUP(T59,Integridad,2,0)+VLOOKUP(U59,Disponibilidad,2,0)</f>
        <v>5</v>
      </c>
      <c r="X59" s="453" t="str">
        <f t="shared" si="10"/>
        <v>MEDIO</v>
      </c>
      <c r="Y59" s="451" t="s">
        <v>1272</v>
      </c>
      <c r="Z59" s="452" t="s">
        <v>1272</v>
      </c>
      <c r="AA59" s="449" t="s">
        <v>113</v>
      </c>
      <c r="AB59" s="449" t="s">
        <v>189</v>
      </c>
      <c r="AC59" s="451" t="s">
        <v>1268</v>
      </c>
      <c r="AD59" s="445">
        <v>43434</v>
      </c>
      <c r="AE59" s="454" t="s">
        <v>82</v>
      </c>
      <c r="AF59" s="455" t="s">
        <v>69</v>
      </c>
      <c r="AG59" s="455" t="s">
        <v>69</v>
      </c>
      <c r="AH59" s="455" t="s">
        <v>69</v>
      </c>
      <c r="AI59" s="455" t="s">
        <v>114</v>
      </c>
      <c r="AJ59" s="445">
        <v>43434</v>
      </c>
      <c r="AK59" s="455" t="s">
        <v>389</v>
      </c>
      <c r="AL59" s="455" t="s">
        <v>1152</v>
      </c>
      <c r="AM59" s="455" t="s">
        <v>1152</v>
      </c>
      <c r="AN59" s="455" t="s">
        <v>1152</v>
      </c>
      <c r="AO59" s="455" t="s">
        <v>1152</v>
      </c>
      <c r="AP59" s="455" t="s">
        <v>1152</v>
      </c>
      <c r="AQ59" s="455" t="s">
        <v>1152</v>
      </c>
      <c r="AR59" s="454" t="s">
        <v>87</v>
      </c>
      <c r="AS59" s="454" t="s">
        <v>119</v>
      </c>
      <c r="AT59" s="455" t="s">
        <v>88</v>
      </c>
      <c r="AU59" s="455" t="s">
        <v>76</v>
      </c>
      <c r="AV59" s="455" t="s">
        <v>1189</v>
      </c>
      <c r="AW59" s="447" t="s">
        <v>69</v>
      </c>
      <c r="AX59" s="455" t="s">
        <v>90</v>
      </c>
    </row>
    <row r="60" spans="1:50" ht="90" x14ac:dyDescent="0.25">
      <c r="A60" s="439">
        <v>52</v>
      </c>
      <c r="B60" s="449" t="s">
        <v>320</v>
      </c>
      <c r="C60" s="449"/>
      <c r="D60" s="449" t="s">
        <v>106</v>
      </c>
      <c r="E60" s="449" t="s">
        <v>725</v>
      </c>
      <c r="F60" s="418">
        <v>420</v>
      </c>
      <c r="G60" s="418" t="s">
        <v>411</v>
      </c>
      <c r="H60" s="418">
        <v>67</v>
      </c>
      <c r="I60" s="450" t="s">
        <v>1088</v>
      </c>
      <c r="J60" s="451" t="s">
        <v>449</v>
      </c>
      <c r="K60" s="451" t="s">
        <v>1323</v>
      </c>
      <c r="L60" s="449" t="s">
        <v>70</v>
      </c>
      <c r="M60" s="449" t="s">
        <v>71</v>
      </c>
      <c r="N60" s="449" t="s">
        <v>108</v>
      </c>
      <c r="O60" s="449" t="s">
        <v>194</v>
      </c>
      <c r="P60" s="449" t="s">
        <v>111</v>
      </c>
      <c r="Q60" s="449" t="s">
        <v>112</v>
      </c>
      <c r="R60" s="418" t="s">
        <v>89</v>
      </c>
      <c r="S60" s="449" t="s">
        <v>140</v>
      </c>
      <c r="T60" s="449" t="s">
        <v>79</v>
      </c>
      <c r="U60" s="449" t="s">
        <v>79</v>
      </c>
      <c r="V60" s="452" t="s">
        <v>1322</v>
      </c>
      <c r="W60" s="453">
        <f t="shared" ref="W60" si="23">VLOOKUP(S60,Confidencialidad,2,0)+VLOOKUP(T60,Integridad,2,0)+VLOOKUP(U60,Disponibilidad,2,0)</f>
        <v>5</v>
      </c>
      <c r="X60" s="453" t="str">
        <f t="shared" si="10"/>
        <v>MEDIO</v>
      </c>
      <c r="Y60" s="451" t="s">
        <v>1272</v>
      </c>
      <c r="Z60" s="452" t="s">
        <v>1272</v>
      </c>
      <c r="AA60" s="449" t="s">
        <v>113</v>
      </c>
      <c r="AB60" s="449" t="s">
        <v>189</v>
      </c>
      <c r="AC60" s="451" t="s">
        <v>1268</v>
      </c>
      <c r="AD60" s="445">
        <v>43434</v>
      </c>
      <c r="AE60" s="454" t="s">
        <v>82</v>
      </c>
      <c r="AF60" s="455" t="s">
        <v>69</v>
      </c>
      <c r="AG60" s="455" t="s">
        <v>69</v>
      </c>
      <c r="AH60" s="455" t="s">
        <v>69</v>
      </c>
      <c r="AI60" s="455" t="s">
        <v>114</v>
      </c>
      <c r="AJ60" s="445">
        <v>43434</v>
      </c>
      <c r="AK60" s="455" t="s">
        <v>389</v>
      </c>
      <c r="AL60" s="455" t="s">
        <v>1152</v>
      </c>
      <c r="AM60" s="455" t="s">
        <v>1152</v>
      </c>
      <c r="AN60" s="455" t="s">
        <v>1152</v>
      </c>
      <c r="AO60" s="455" t="s">
        <v>1152</v>
      </c>
      <c r="AP60" s="455" t="s">
        <v>1152</v>
      </c>
      <c r="AQ60" s="455" t="s">
        <v>1152</v>
      </c>
      <c r="AR60" s="454" t="s">
        <v>87</v>
      </c>
      <c r="AS60" s="454" t="s">
        <v>119</v>
      </c>
      <c r="AT60" s="455" t="s">
        <v>88</v>
      </c>
      <c r="AU60" s="455" t="s">
        <v>76</v>
      </c>
      <c r="AV60" s="455" t="s">
        <v>1189</v>
      </c>
      <c r="AW60" s="447" t="s">
        <v>69</v>
      </c>
      <c r="AX60" s="455" t="s">
        <v>90</v>
      </c>
    </row>
    <row r="61" spans="1:50" ht="210" x14ac:dyDescent="0.25">
      <c r="A61" s="439">
        <v>53</v>
      </c>
      <c r="B61" s="449" t="s">
        <v>320</v>
      </c>
      <c r="C61" s="449" t="s">
        <v>269</v>
      </c>
      <c r="D61" s="449" t="s">
        <v>106</v>
      </c>
      <c r="E61" s="449" t="s">
        <v>725</v>
      </c>
      <c r="F61" s="418">
        <v>420</v>
      </c>
      <c r="G61" s="418" t="s">
        <v>411</v>
      </c>
      <c r="H61" s="418">
        <v>67</v>
      </c>
      <c r="I61" s="450" t="s">
        <v>1089</v>
      </c>
      <c r="J61" s="451" t="s">
        <v>1324</v>
      </c>
      <c r="K61" s="451" t="s">
        <v>1325</v>
      </c>
      <c r="L61" s="449" t="s">
        <v>70</v>
      </c>
      <c r="M61" s="449" t="s">
        <v>109</v>
      </c>
      <c r="N61" s="449" t="s">
        <v>108</v>
      </c>
      <c r="O61" s="449" t="s">
        <v>152</v>
      </c>
      <c r="P61" s="449" t="s">
        <v>111</v>
      </c>
      <c r="Q61" s="449" t="s">
        <v>112</v>
      </c>
      <c r="R61" s="418" t="s">
        <v>89</v>
      </c>
      <c r="S61" s="449" t="s">
        <v>140</v>
      </c>
      <c r="T61" s="449" t="s">
        <v>79</v>
      </c>
      <c r="U61" s="449" t="s">
        <v>79</v>
      </c>
      <c r="V61" s="452" t="s">
        <v>1322</v>
      </c>
      <c r="W61" s="453">
        <f t="shared" ref="W61" si="24">VLOOKUP(S61,Confidencialidad,2,0)+VLOOKUP(T61,Integridad,2,0)+VLOOKUP(U61,Disponibilidad,2,0)</f>
        <v>5</v>
      </c>
      <c r="X61" s="453" t="str">
        <f t="shared" si="10"/>
        <v>MEDIO</v>
      </c>
      <c r="Y61" s="451" t="s">
        <v>1326</v>
      </c>
      <c r="Z61" s="451" t="s">
        <v>1327</v>
      </c>
      <c r="AA61" s="449" t="s">
        <v>113</v>
      </c>
      <c r="AB61" s="449" t="s">
        <v>186</v>
      </c>
      <c r="AC61" s="451" t="s">
        <v>1234</v>
      </c>
      <c r="AD61" s="445">
        <v>43434</v>
      </c>
      <c r="AE61" s="454" t="s">
        <v>82</v>
      </c>
      <c r="AF61" s="455" t="s">
        <v>69</v>
      </c>
      <c r="AG61" s="455" t="s">
        <v>69</v>
      </c>
      <c r="AH61" s="455" t="s">
        <v>69</v>
      </c>
      <c r="AI61" s="455" t="s">
        <v>114</v>
      </c>
      <c r="AJ61" s="445">
        <v>43434</v>
      </c>
      <c r="AK61" s="455" t="s">
        <v>389</v>
      </c>
      <c r="AL61" s="455" t="s">
        <v>1152</v>
      </c>
      <c r="AM61" s="455" t="s">
        <v>1152</v>
      </c>
      <c r="AN61" s="455" t="s">
        <v>1152</v>
      </c>
      <c r="AO61" s="455" t="s">
        <v>1152</v>
      </c>
      <c r="AP61" s="455" t="s">
        <v>1152</v>
      </c>
      <c r="AQ61" s="455" t="s">
        <v>1152</v>
      </c>
      <c r="AR61" s="454" t="s">
        <v>87</v>
      </c>
      <c r="AS61" s="454" t="s">
        <v>119</v>
      </c>
      <c r="AT61" s="455" t="s">
        <v>88</v>
      </c>
      <c r="AU61" s="455" t="s">
        <v>76</v>
      </c>
      <c r="AV61" s="455" t="s">
        <v>1189</v>
      </c>
      <c r="AW61" s="447" t="s">
        <v>69</v>
      </c>
      <c r="AX61" s="455" t="s">
        <v>90</v>
      </c>
    </row>
    <row r="62" spans="1:50" ht="135" x14ac:dyDescent="0.25">
      <c r="A62" s="439">
        <v>54</v>
      </c>
      <c r="B62" s="449" t="s">
        <v>320</v>
      </c>
      <c r="C62" s="449" t="s">
        <v>270</v>
      </c>
      <c r="D62" s="449" t="s">
        <v>106</v>
      </c>
      <c r="E62" s="449" t="s">
        <v>725</v>
      </c>
      <c r="F62" s="418">
        <v>420</v>
      </c>
      <c r="G62" s="418" t="s">
        <v>411</v>
      </c>
      <c r="H62" s="418">
        <v>67</v>
      </c>
      <c r="I62" s="450" t="s">
        <v>1090</v>
      </c>
      <c r="J62" s="451" t="s">
        <v>1328</v>
      </c>
      <c r="K62" s="451" t="s">
        <v>1329</v>
      </c>
      <c r="L62" s="449" t="s">
        <v>70</v>
      </c>
      <c r="M62" s="449" t="s">
        <v>109</v>
      </c>
      <c r="N62" s="449" t="s">
        <v>108</v>
      </c>
      <c r="O62" s="449" t="s">
        <v>152</v>
      </c>
      <c r="P62" s="449" t="s">
        <v>111</v>
      </c>
      <c r="Q62" s="449" t="s">
        <v>112</v>
      </c>
      <c r="R62" s="418" t="s">
        <v>89</v>
      </c>
      <c r="S62" s="449" t="s">
        <v>140</v>
      </c>
      <c r="T62" s="449" t="s">
        <v>79</v>
      </c>
      <c r="U62" s="449" t="s">
        <v>79</v>
      </c>
      <c r="V62" s="452" t="s">
        <v>1330</v>
      </c>
      <c r="W62" s="453">
        <f t="shared" ref="W62:W63" si="25">VLOOKUP(S62,Confidencialidad,2,0)+VLOOKUP(T62,Integridad,2,0)+VLOOKUP(U62,Disponibilidad,2,0)</f>
        <v>5</v>
      </c>
      <c r="X62" s="453" t="str">
        <f t="shared" si="10"/>
        <v>MEDIO</v>
      </c>
      <c r="Y62" s="451" t="s">
        <v>1331</v>
      </c>
      <c r="Z62" s="452" t="s">
        <v>1332</v>
      </c>
      <c r="AA62" s="449" t="s">
        <v>113</v>
      </c>
      <c r="AB62" s="449" t="s">
        <v>186</v>
      </c>
      <c r="AC62" s="451" t="s">
        <v>1333</v>
      </c>
      <c r="AD62" s="445">
        <v>43434</v>
      </c>
      <c r="AE62" s="454" t="s">
        <v>82</v>
      </c>
      <c r="AF62" s="455" t="s">
        <v>69</v>
      </c>
      <c r="AG62" s="455" t="s">
        <v>69</v>
      </c>
      <c r="AH62" s="455" t="s">
        <v>69</v>
      </c>
      <c r="AI62" s="455" t="s">
        <v>114</v>
      </c>
      <c r="AJ62" s="445">
        <v>43434</v>
      </c>
      <c r="AK62" s="455" t="s">
        <v>389</v>
      </c>
      <c r="AL62" s="455" t="s">
        <v>1152</v>
      </c>
      <c r="AM62" s="455" t="s">
        <v>1152</v>
      </c>
      <c r="AN62" s="455" t="s">
        <v>1152</v>
      </c>
      <c r="AO62" s="455" t="s">
        <v>1152</v>
      </c>
      <c r="AP62" s="455" t="s">
        <v>1152</v>
      </c>
      <c r="AQ62" s="455" t="s">
        <v>1152</v>
      </c>
      <c r="AR62" s="454" t="s">
        <v>87</v>
      </c>
      <c r="AS62" s="454" t="s">
        <v>119</v>
      </c>
      <c r="AT62" s="455" t="s">
        <v>88</v>
      </c>
      <c r="AU62" s="455" t="s">
        <v>76</v>
      </c>
      <c r="AV62" s="455" t="s">
        <v>1189</v>
      </c>
      <c r="AW62" s="447" t="s">
        <v>69</v>
      </c>
      <c r="AX62" s="455" t="s">
        <v>90</v>
      </c>
    </row>
    <row r="63" spans="1:50" ht="75" x14ac:dyDescent="0.25">
      <c r="A63" s="439">
        <v>55</v>
      </c>
      <c r="B63" s="449" t="s">
        <v>320</v>
      </c>
      <c r="C63" s="449" t="s">
        <v>266</v>
      </c>
      <c r="D63" s="449" t="s">
        <v>106</v>
      </c>
      <c r="E63" s="449" t="s">
        <v>725</v>
      </c>
      <c r="F63" s="418">
        <v>420</v>
      </c>
      <c r="G63" s="418" t="s">
        <v>411</v>
      </c>
      <c r="H63" s="418">
        <v>67</v>
      </c>
      <c r="I63" s="450" t="s">
        <v>1091</v>
      </c>
      <c r="J63" s="451" t="s">
        <v>660</v>
      </c>
      <c r="K63" s="451" t="s">
        <v>1334</v>
      </c>
      <c r="L63" s="449" t="s">
        <v>70</v>
      </c>
      <c r="M63" s="449" t="s">
        <v>109</v>
      </c>
      <c r="N63" s="449" t="s">
        <v>108</v>
      </c>
      <c r="O63" s="449" t="s">
        <v>152</v>
      </c>
      <c r="P63" s="449" t="s">
        <v>111</v>
      </c>
      <c r="Q63" s="449" t="s">
        <v>112</v>
      </c>
      <c r="R63" s="418" t="s">
        <v>89</v>
      </c>
      <c r="S63" s="449" t="s">
        <v>140</v>
      </c>
      <c r="T63" s="449" t="s">
        <v>79</v>
      </c>
      <c r="U63" s="449" t="s">
        <v>79</v>
      </c>
      <c r="V63" s="452" t="s">
        <v>1335</v>
      </c>
      <c r="W63" s="453">
        <f t="shared" si="25"/>
        <v>5</v>
      </c>
      <c r="X63" s="453" t="str">
        <f t="shared" si="10"/>
        <v>MEDIO</v>
      </c>
      <c r="Y63" s="451" t="s">
        <v>1336</v>
      </c>
      <c r="Z63" s="452" t="s">
        <v>1337</v>
      </c>
      <c r="AA63" s="449" t="s">
        <v>113</v>
      </c>
      <c r="AB63" s="449" t="s">
        <v>168</v>
      </c>
      <c r="AC63" s="451" t="s">
        <v>1264</v>
      </c>
      <c r="AD63" s="445">
        <v>43434</v>
      </c>
      <c r="AE63" s="454" t="s">
        <v>82</v>
      </c>
      <c r="AF63" s="455" t="s">
        <v>69</v>
      </c>
      <c r="AG63" s="455" t="s">
        <v>69</v>
      </c>
      <c r="AH63" s="455" t="s">
        <v>69</v>
      </c>
      <c r="AI63" s="455" t="s">
        <v>114</v>
      </c>
      <c r="AJ63" s="445">
        <v>43434</v>
      </c>
      <c r="AK63" s="455" t="s">
        <v>389</v>
      </c>
      <c r="AL63" s="455" t="s">
        <v>1152</v>
      </c>
      <c r="AM63" s="455" t="s">
        <v>1152</v>
      </c>
      <c r="AN63" s="455" t="s">
        <v>1152</v>
      </c>
      <c r="AO63" s="455" t="s">
        <v>1152</v>
      </c>
      <c r="AP63" s="455" t="s">
        <v>1152</v>
      </c>
      <c r="AQ63" s="455" t="s">
        <v>1152</v>
      </c>
      <c r="AR63" s="454" t="s">
        <v>87</v>
      </c>
      <c r="AS63" s="454" t="s">
        <v>119</v>
      </c>
      <c r="AT63" s="455" t="s">
        <v>88</v>
      </c>
      <c r="AU63" s="455" t="s">
        <v>76</v>
      </c>
      <c r="AV63" s="455" t="s">
        <v>1189</v>
      </c>
      <c r="AW63" s="447" t="s">
        <v>69</v>
      </c>
      <c r="AX63" s="455" t="s">
        <v>90</v>
      </c>
    </row>
    <row r="64" spans="1:50" ht="75" x14ac:dyDescent="0.25">
      <c r="A64" s="439">
        <v>56</v>
      </c>
      <c r="B64" s="449" t="s">
        <v>320</v>
      </c>
      <c r="C64" s="449" t="s">
        <v>266</v>
      </c>
      <c r="D64" s="449" t="s">
        <v>106</v>
      </c>
      <c r="E64" s="449" t="s">
        <v>725</v>
      </c>
      <c r="F64" s="418">
        <v>420</v>
      </c>
      <c r="G64" s="418" t="s">
        <v>411</v>
      </c>
      <c r="H64" s="418">
        <v>67</v>
      </c>
      <c r="I64" s="450" t="s">
        <v>1092</v>
      </c>
      <c r="J64" s="451" t="s">
        <v>661</v>
      </c>
      <c r="K64" s="451" t="s">
        <v>1338</v>
      </c>
      <c r="L64" s="449" t="s">
        <v>70</v>
      </c>
      <c r="M64" s="449" t="s">
        <v>109</v>
      </c>
      <c r="N64" s="449" t="s">
        <v>108</v>
      </c>
      <c r="O64" s="449" t="s">
        <v>152</v>
      </c>
      <c r="P64" s="449" t="s">
        <v>111</v>
      </c>
      <c r="Q64" s="449" t="s">
        <v>112</v>
      </c>
      <c r="R64" s="418" t="s">
        <v>89</v>
      </c>
      <c r="S64" s="449" t="s">
        <v>140</v>
      </c>
      <c r="T64" s="449" t="s">
        <v>79</v>
      </c>
      <c r="U64" s="449" t="s">
        <v>79</v>
      </c>
      <c r="V64" s="452" t="s">
        <v>1335</v>
      </c>
      <c r="W64" s="453">
        <f t="shared" ref="W64" si="26">VLOOKUP(S64,Confidencialidad,2,0)+VLOOKUP(T64,Integridad,2,0)+VLOOKUP(U64,Disponibilidad,2,0)</f>
        <v>5</v>
      </c>
      <c r="X64" s="453" t="str">
        <f t="shared" si="10"/>
        <v>MEDIO</v>
      </c>
      <c r="Y64" s="451" t="s">
        <v>1336</v>
      </c>
      <c r="Z64" s="452" t="s">
        <v>1337</v>
      </c>
      <c r="AA64" s="449" t="s">
        <v>113</v>
      </c>
      <c r="AB64" s="449" t="s">
        <v>168</v>
      </c>
      <c r="AC64" s="451" t="s">
        <v>1264</v>
      </c>
      <c r="AD64" s="445">
        <v>43434</v>
      </c>
      <c r="AE64" s="454" t="s">
        <v>82</v>
      </c>
      <c r="AF64" s="455" t="s">
        <v>69</v>
      </c>
      <c r="AG64" s="455" t="s">
        <v>69</v>
      </c>
      <c r="AH64" s="455" t="s">
        <v>69</v>
      </c>
      <c r="AI64" s="455" t="s">
        <v>114</v>
      </c>
      <c r="AJ64" s="445">
        <v>43434</v>
      </c>
      <c r="AK64" s="455" t="s">
        <v>389</v>
      </c>
      <c r="AL64" s="455" t="s">
        <v>1152</v>
      </c>
      <c r="AM64" s="455" t="s">
        <v>1152</v>
      </c>
      <c r="AN64" s="455" t="s">
        <v>1152</v>
      </c>
      <c r="AO64" s="455" t="s">
        <v>1152</v>
      </c>
      <c r="AP64" s="455" t="s">
        <v>1152</v>
      </c>
      <c r="AQ64" s="455" t="s">
        <v>1152</v>
      </c>
      <c r="AR64" s="454" t="s">
        <v>87</v>
      </c>
      <c r="AS64" s="454" t="s">
        <v>119</v>
      </c>
      <c r="AT64" s="455" t="s">
        <v>88</v>
      </c>
      <c r="AU64" s="455" t="s">
        <v>76</v>
      </c>
      <c r="AV64" s="455" t="s">
        <v>1189</v>
      </c>
      <c r="AW64" s="447" t="s">
        <v>69</v>
      </c>
      <c r="AX64" s="455" t="s">
        <v>90</v>
      </c>
    </row>
    <row r="65" spans="1:50" ht="75" x14ac:dyDescent="0.25">
      <c r="A65" s="439">
        <v>57</v>
      </c>
      <c r="B65" s="449" t="s">
        <v>320</v>
      </c>
      <c r="C65" s="449" t="s">
        <v>265</v>
      </c>
      <c r="D65" s="449" t="s">
        <v>106</v>
      </c>
      <c r="E65" s="449" t="s">
        <v>725</v>
      </c>
      <c r="F65" s="418">
        <v>420</v>
      </c>
      <c r="G65" s="418" t="s">
        <v>411</v>
      </c>
      <c r="H65" s="418">
        <v>67</v>
      </c>
      <c r="I65" s="450" t="s">
        <v>1093</v>
      </c>
      <c r="J65" s="451" t="s">
        <v>662</v>
      </c>
      <c r="K65" s="451" t="s">
        <v>1339</v>
      </c>
      <c r="L65" s="449" t="s">
        <v>70</v>
      </c>
      <c r="M65" s="449" t="s">
        <v>109</v>
      </c>
      <c r="N65" s="449" t="s">
        <v>108</v>
      </c>
      <c r="O65" s="449" t="s">
        <v>152</v>
      </c>
      <c r="P65" s="449" t="s">
        <v>111</v>
      </c>
      <c r="Q65" s="449" t="s">
        <v>112</v>
      </c>
      <c r="R65" s="418" t="s">
        <v>89</v>
      </c>
      <c r="S65" s="449" t="s">
        <v>140</v>
      </c>
      <c r="T65" s="449" t="s">
        <v>79</v>
      </c>
      <c r="U65" s="449" t="s">
        <v>79</v>
      </c>
      <c r="V65" s="452" t="s">
        <v>1340</v>
      </c>
      <c r="W65" s="453">
        <f t="shared" ref="W65" si="27">VLOOKUP(S65,Confidencialidad,2,0)+VLOOKUP(T65,Integridad,2,0)+VLOOKUP(U65,Disponibilidad,2,0)</f>
        <v>5</v>
      </c>
      <c r="X65" s="453" t="str">
        <f t="shared" si="10"/>
        <v>MEDIO</v>
      </c>
      <c r="Y65" s="451" t="s">
        <v>1341</v>
      </c>
      <c r="Z65" s="452" t="s">
        <v>1342</v>
      </c>
      <c r="AA65" s="449" t="s">
        <v>113</v>
      </c>
      <c r="AB65" s="449" t="s">
        <v>168</v>
      </c>
      <c r="AC65" s="451" t="s">
        <v>1343</v>
      </c>
      <c r="AD65" s="445">
        <v>43434</v>
      </c>
      <c r="AE65" s="454" t="s">
        <v>82</v>
      </c>
      <c r="AF65" s="455" t="s">
        <v>69</v>
      </c>
      <c r="AG65" s="455" t="s">
        <v>69</v>
      </c>
      <c r="AH65" s="455" t="s">
        <v>69</v>
      </c>
      <c r="AI65" s="455" t="s">
        <v>114</v>
      </c>
      <c r="AJ65" s="445">
        <v>43434</v>
      </c>
      <c r="AK65" s="455" t="s">
        <v>389</v>
      </c>
      <c r="AL65" s="455" t="s">
        <v>1152</v>
      </c>
      <c r="AM65" s="455" t="s">
        <v>1152</v>
      </c>
      <c r="AN65" s="455" t="s">
        <v>1152</v>
      </c>
      <c r="AO65" s="455" t="s">
        <v>1152</v>
      </c>
      <c r="AP65" s="455" t="s">
        <v>1152</v>
      </c>
      <c r="AQ65" s="455" t="s">
        <v>1152</v>
      </c>
      <c r="AR65" s="454" t="s">
        <v>87</v>
      </c>
      <c r="AS65" s="454" t="s">
        <v>119</v>
      </c>
      <c r="AT65" s="455" t="s">
        <v>88</v>
      </c>
      <c r="AU65" s="455" t="s">
        <v>76</v>
      </c>
      <c r="AV65" s="455" t="s">
        <v>1189</v>
      </c>
      <c r="AW65" s="447" t="s">
        <v>69</v>
      </c>
      <c r="AX65" s="455" t="s">
        <v>90</v>
      </c>
    </row>
    <row r="66" spans="1:50" ht="150" x14ac:dyDescent="0.25">
      <c r="A66" s="439">
        <v>58</v>
      </c>
      <c r="B66" s="449" t="s">
        <v>320</v>
      </c>
      <c r="C66" s="449" t="s">
        <v>271</v>
      </c>
      <c r="D66" s="449" t="s">
        <v>106</v>
      </c>
      <c r="E66" s="449" t="s">
        <v>725</v>
      </c>
      <c r="F66" s="418">
        <v>420</v>
      </c>
      <c r="G66" s="418" t="s">
        <v>411</v>
      </c>
      <c r="H66" s="418">
        <v>67</v>
      </c>
      <c r="I66" s="450" t="s">
        <v>1094</v>
      </c>
      <c r="J66" s="451" t="s">
        <v>663</v>
      </c>
      <c r="K66" s="451" t="s">
        <v>1344</v>
      </c>
      <c r="L66" s="449" t="s">
        <v>70</v>
      </c>
      <c r="M66" s="449" t="s">
        <v>71</v>
      </c>
      <c r="N66" s="449" t="s">
        <v>166</v>
      </c>
      <c r="O66" s="449" t="s">
        <v>205</v>
      </c>
      <c r="P66" s="449" t="s">
        <v>111</v>
      </c>
      <c r="Q66" s="449" t="s">
        <v>126</v>
      </c>
      <c r="R66" s="418" t="s">
        <v>89</v>
      </c>
      <c r="S66" s="449" t="s">
        <v>140</v>
      </c>
      <c r="T66" s="449" t="s">
        <v>79</v>
      </c>
      <c r="U66" s="449" t="s">
        <v>79</v>
      </c>
      <c r="V66" s="452" t="s">
        <v>1340</v>
      </c>
      <c r="W66" s="453">
        <f t="shared" ref="W66" si="28">VLOOKUP(S66,Confidencialidad,2,0)+VLOOKUP(T66,Integridad,2,0)+VLOOKUP(U66,Disponibilidad,2,0)</f>
        <v>5</v>
      </c>
      <c r="X66" s="453" t="str">
        <f t="shared" si="10"/>
        <v>MEDIO</v>
      </c>
      <c r="Y66" s="451" t="s">
        <v>1345</v>
      </c>
      <c r="Z66" s="452" t="s">
        <v>1238</v>
      </c>
      <c r="AA66" s="449" t="s">
        <v>192</v>
      </c>
      <c r="AB66" s="449" t="s">
        <v>186</v>
      </c>
      <c r="AC66" s="451" t="s">
        <v>1295</v>
      </c>
      <c r="AD66" s="445">
        <v>43434</v>
      </c>
      <c r="AE66" s="454" t="s">
        <v>82</v>
      </c>
      <c r="AF66" s="455" t="s">
        <v>69</v>
      </c>
      <c r="AG66" s="455" t="s">
        <v>69</v>
      </c>
      <c r="AH66" s="455" t="s">
        <v>69</v>
      </c>
      <c r="AI66" s="455" t="s">
        <v>114</v>
      </c>
      <c r="AJ66" s="445">
        <v>43434</v>
      </c>
      <c r="AK66" s="455" t="s">
        <v>389</v>
      </c>
      <c r="AL66" s="455" t="s">
        <v>1152</v>
      </c>
      <c r="AM66" s="455" t="s">
        <v>1152</v>
      </c>
      <c r="AN66" s="455" t="s">
        <v>1152</v>
      </c>
      <c r="AO66" s="455" t="s">
        <v>1152</v>
      </c>
      <c r="AP66" s="455" t="s">
        <v>1152</v>
      </c>
      <c r="AQ66" s="455" t="s">
        <v>1152</v>
      </c>
      <c r="AR66" s="454" t="s">
        <v>87</v>
      </c>
      <c r="AS66" s="454" t="s">
        <v>119</v>
      </c>
      <c r="AT66" s="455" t="s">
        <v>88</v>
      </c>
      <c r="AU66" s="455" t="s">
        <v>76</v>
      </c>
      <c r="AV66" s="455" t="s">
        <v>1189</v>
      </c>
      <c r="AW66" s="447" t="s">
        <v>69</v>
      </c>
      <c r="AX66" s="455" t="s">
        <v>90</v>
      </c>
    </row>
    <row r="67" spans="1:50" ht="255" x14ac:dyDescent="0.25">
      <c r="A67" s="439">
        <v>59</v>
      </c>
      <c r="B67" s="449" t="s">
        <v>320</v>
      </c>
      <c r="C67" s="449"/>
      <c r="D67" s="449" t="s">
        <v>106</v>
      </c>
      <c r="E67" s="449" t="s">
        <v>725</v>
      </c>
      <c r="F67" s="418">
        <v>420</v>
      </c>
      <c r="G67" s="418" t="s">
        <v>411</v>
      </c>
      <c r="H67" s="418">
        <v>67</v>
      </c>
      <c r="I67" s="450" t="s">
        <v>1095</v>
      </c>
      <c r="J67" s="451" t="s">
        <v>450</v>
      </c>
      <c r="K67" s="451" t="s">
        <v>1346</v>
      </c>
      <c r="L67" s="449" t="s">
        <v>70</v>
      </c>
      <c r="M67" s="449" t="s">
        <v>71</v>
      </c>
      <c r="N67" s="449" t="s">
        <v>72</v>
      </c>
      <c r="O67" s="449" t="s">
        <v>194</v>
      </c>
      <c r="P67" s="449" t="s">
        <v>111</v>
      </c>
      <c r="Q67" s="449" t="s">
        <v>112</v>
      </c>
      <c r="R67" s="418" t="s">
        <v>89</v>
      </c>
      <c r="S67" s="449" t="s">
        <v>140</v>
      </c>
      <c r="T67" s="449" t="s">
        <v>79</v>
      </c>
      <c r="U67" s="449" t="s">
        <v>79</v>
      </c>
      <c r="V67" s="452" t="s">
        <v>1347</v>
      </c>
      <c r="W67" s="453">
        <f t="shared" ref="W67" si="29">VLOOKUP(S67,Confidencialidad,2,0)+VLOOKUP(T67,Integridad,2,0)+VLOOKUP(U67,Disponibilidad,2,0)</f>
        <v>5</v>
      </c>
      <c r="X67" s="453" t="str">
        <f t="shared" si="10"/>
        <v>MEDIO</v>
      </c>
      <c r="Y67" s="451" t="s">
        <v>1272</v>
      </c>
      <c r="Z67" s="451" t="s">
        <v>1272</v>
      </c>
      <c r="AA67" s="449" t="s">
        <v>113</v>
      </c>
      <c r="AB67" s="449" t="s">
        <v>168</v>
      </c>
      <c r="AC67" s="451" t="s">
        <v>1273</v>
      </c>
      <c r="AD67" s="445">
        <v>43434</v>
      </c>
      <c r="AE67" s="454" t="s">
        <v>82</v>
      </c>
      <c r="AF67" s="455" t="s">
        <v>69</v>
      </c>
      <c r="AG67" s="455" t="s">
        <v>69</v>
      </c>
      <c r="AH67" s="455" t="s">
        <v>69</v>
      </c>
      <c r="AI67" s="455" t="s">
        <v>114</v>
      </c>
      <c r="AJ67" s="445">
        <v>43434</v>
      </c>
      <c r="AK67" s="455" t="s">
        <v>389</v>
      </c>
      <c r="AL67" s="455" t="s">
        <v>1152</v>
      </c>
      <c r="AM67" s="455" t="s">
        <v>1152</v>
      </c>
      <c r="AN67" s="455" t="s">
        <v>1152</v>
      </c>
      <c r="AO67" s="455" t="s">
        <v>1152</v>
      </c>
      <c r="AP67" s="455" t="s">
        <v>1152</v>
      </c>
      <c r="AQ67" s="455" t="s">
        <v>1152</v>
      </c>
      <c r="AR67" s="454" t="s">
        <v>87</v>
      </c>
      <c r="AS67" s="454" t="s">
        <v>119</v>
      </c>
      <c r="AT67" s="455" t="s">
        <v>88</v>
      </c>
      <c r="AU67" s="455" t="s">
        <v>76</v>
      </c>
      <c r="AV67" s="455" t="s">
        <v>1189</v>
      </c>
      <c r="AW67" s="447" t="s">
        <v>69</v>
      </c>
      <c r="AX67" s="455" t="s">
        <v>90</v>
      </c>
    </row>
    <row r="68" spans="1:50" ht="120" x14ac:dyDescent="0.25">
      <c r="A68" s="439">
        <v>60</v>
      </c>
      <c r="B68" s="449" t="s">
        <v>320</v>
      </c>
      <c r="C68" s="449"/>
      <c r="D68" s="449" t="s">
        <v>106</v>
      </c>
      <c r="E68" s="449" t="s">
        <v>725</v>
      </c>
      <c r="F68" s="418">
        <v>420</v>
      </c>
      <c r="G68" s="418" t="s">
        <v>411</v>
      </c>
      <c r="H68" s="418">
        <v>67</v>
      </c>
      <c r="I68" s="450" t="s">
        <v>1096</v>
      </c>
      <c r="J68" s="451" t="s">
        <v>451</v>
      </c>
      <c r="K68" s="451" t="s">
        <v>1348</v>
      </c>
      <c r="L68" s="449" t="s">
        <v>70</v>
      </c>
      <c r="M68" s="449" t="s">
        <v>71</v>
      </c>
      <c r="N68" s="449" t="s">
        <v>72</v>
      </c>
      <c r="O68" s="449" t="s">
        <v>194</v>
      </c>
      <c r="P68" s="449" t="s">
        <v>111</v>
      </c>
      <c r="Q68" s="449" t="s">
        <v>112</v>
      </c>
      <c r="R68" s="418" t="s">
        <v>89</v>
      </c>
      <c r="S68" s="449" t="s">
        <v>140</v>
      </c>
      <c r="T68" s="449" t="s">
        <v>79</v>
      </c>
      <c r="U68" s="449" t="s">
        <v>79</v>
      </c>
      <c r="V68" s="452" t="s">
        <v>1347</v>
      </c>
      <c r="W68" s="453">
        <f t="shared" ref="W68" si="30">VLOOKUP(S68,Confidencialidad,2,0)+VLOOKUP(T68,Integridad,2,0)+VLOOKUP(U68,Disponibilidad,2,0)</f>
        <v>5</v>
      </c>
      <c r="X68" s="453" t="str">
        <f t="shared" si="10"/>
        <v>MEDIO</v>
      </c>
      <c r="Y68" s="451" t="s">
        <v>1272</v>
      </c>
      <c r="Z68" s="451" t="s">
        <v>1272</v>
      </c>
      <c r="AA68" s="449" t="s">
        <v>113</v>
      </c>
      <c r="AB68" s="449" t="s">
        <v>168</v>
      </c>
      <c r="AC68" s="451" t="s">
        <v>1273</v>
      </c>
      <c r="AD68" s="445">
        <v>43434</v>
      </c>
      <c r="AE68" s="454" t="s">
        <v>82</v>
      </c>
      <c r="AF68" s="455" t="s">
        <v>69</v>
      </c>
      <c r="AG68" s="455" t="s">
        <v>69</v>
      </c>
      <c r="AH68" s="455" t="s">
        <v>69</v>
      </c>
      <c r="AI68" s="455" t="s">
        <v>114</v>
      </c>
      <c r="AJ68" s="445">
        <v>43434</v>
      </c>
      <c r="AK68" s="455" t="s">
        <v>389</v>
      </c>
      <c r="AL68" s="455" t="s">
        <v>1152</v>
      </c>
      <c r="AM68" s="455" t="s">
        <v>1152</v>
      </c>
      <c r="AN68" s="455" t="s">
        <v>1152</v>
      </c>
      <c r="AO68" s="455" t="s">
        <v>1152</v>
      </c>
      <c r="AP68" s="455" t="s">
        <v>1152</v>
      </c>
      <c r="AQ68" s="455" t="s">
        <v>1152</v>
      </c>
      <c r="AR68" s="454" t="s">
        <v>87</v>
      </c>
      <c r="AS68" s="454" t="s">
        <v>119</v>
      </c>
      <c r="AT68" s="455" t="s">
        <v>88</v>
      </c>
      <c r="AU68" s="455" t="s">
        <v>76</v>
      </c>
      <c r="AV68" s="455" t="s">
        <v>1189</v>
      </c>
      <c r="AW68" s="447" t="s">
        <v>69</v>
      </c>
      <c r="AX68" s="455" t="s">
        <v>90</v>
      </c>
    </row>
    <row r="69" spans="1:50" ht="165" x14ac:dyDescent="0.25">
      <c r="A69" s="439">
        <v>61</v>
      </c>
      <c r="B69" s="449" t="s">
        <v>320</v>
      </c>
      <c r="C69" s="449"/>
      <c r="D69" s="449" t="s">
        <v>106</v>
      </c>
      <c r="E69" s="449" t="s">
        <v>725</v>
      </c>
      <c r="F69" s="418">
        <v>420</v>
      </c>
      <c r="G69" s="418" t="s">
        <v>411</v>
      </c>
      <c r="H69" s="418">
        <v>67</v>
      </c>
      <c r="I69" s="450" t="s">
        <v>1097</v>
      </c>
      <c r="J69" s="451" t="s">
        <v>464</v>
      </c>
      <c r="K69" s="451" t="s">
        <v>1349</v>
      </c>
      <c r="L69" s="449" t="s">
        <v>70</v>
      </c>
      <c r="M69" s="449" t="s">
        <v>71</v>
      </c>
      <c r="N69" s="449" t="s">
        <v>72</v>
      </c>
      <c r="O69" s="449" t="s">
        <v>194</v>
      </c>
      <c r="P69" s="449" t="s">
        <v>111</v>
      </c>
      <c r="Q69" s="449" t="s">
        <v>112</v>
      </c>
      <c r="R69" s="418" t="s">
        <v>89</v>
      </c>
      <c r="S69" s="449" t="s">
        <v>140</v>
      </c>
      <c r="T69" s="449" t="s">
        <v>79</v>
      </c>
      <c r="U69" s="449" t="s">
        <v>79</v>
      </c>
      <c r="V69" s="452" t="s">
        <v>1350</v>
      </c>
      <c r="W69" s="453">
        <f t="shared" ref="W69" si="31">VLOOKUP(S69,Confidencialidad,2,0)+VLOOKUP(T69,Integridad,2,0)+VLOOKUP(U69,Disponibilidad,2,0)</f>
        <v>5</v>
      </c>
      <c r="X69" s="453" t="str">
        <f t="shared" si="10"/>
        <v>MEDIO</v>
      </c>
      <c r="Y69" s="451" t="s">
        <v>1272</v>
      </c>
      <c r="Z69" s="451" t="s">
        <v>1272</v>
      </c>
      <c r="AA69" s="449" t="s">
        <v>113</v>
      </c>
      <c r="AB69" s="449" t="s">
        <v>168</v>
      </c>
      <c r="AC69" s="451" t="s">
        <v>1273</v>
      </c>
      <c r="AD69" s="445">
        <v>43434</v>
      </c>
      <c r="AE69" s="454" t="s">
        <v>82</v>
      </c>
      <c r="AF69" s="455" t="s">
        <v>69</v>
      </c>
      <c r="AG69" s="455" t="s">
        <v>69</v>
      </c>
      <c r="AH69" s="455" t="s">
        <v>69</v>
      </c>
      <c r="AI69" s="455" t="s">
        <v>114</v>
      </c>
      <c r="AJ69" s="445">
        <v>43434</v>
      </c>
      <c r="AK69" s="455" t="s">
        <v>389</v>
      </c>
      <c r="AL69" s="455" t="s">
        <v>1152</v>
      </c>
      <c r="AM69" s="455" t="s">
        <v>1152</v>
      </c>
      <c r="AN69" s="455" t="s">
        <v>1152</v>
      </c>
      <c r="AO69" s="455" t="s">
        <v>1152</v>
      </c>
      <c r="AP69" s="455" t="s">
        <v>1152</v>
      </c>
      <c r="AQ69" s="455" t="s">
        <v>1152</v>
      </c>
      <c r="AR69" s="454" t="s">
        <v>87</v>
      </c>
      <c r="AS69" s="454" t="s">
        <v>119</v>
      </c>
      <c r="AT69" s="455" t="s">
        <v>88</v>
      </c>
      <c r="AU69" s="455" t="s">
        <v>76</v>
      </c>
      <c r="AV69" s="455" t="s">
        <v>1189</v>
      </c>
      <c r="AW69" s="447" t="s">
        <v>69</v>
      </c>
      <c r="AX69" s="455" t="s">
        <v>90</v>
      </c>
    </row>
    <row r="70" spans="1:50" ht="210" x14ac:dyDescent="0.25">
      <c r="A70" s="439">
        <v>62</v>
      </c>
      <c r="B70" s="449" t="s">
        <v>320</v>
      </c>
      <c r="C70" s="449" t="s">
        <v>271</v>
      </c>
      <c r="D70" s="449" t="s">
        <v>106</v>
      </c>
      <c r="E70" s="449" t="s">
        <v>725</v>
      </c>
      <c r="F70" s="418">
        <v>420</v>
      </c>
      <c r="G70" s="418" t="s">
        <v>473</v>
      </c>
      <c r="H70" s="418">
        <v>72</v>
      </c>
      <c r="I70" s="450" t="s">
        <v>1098</v>
      </c>
      <c r="J70" s="451" t="s">
        <v>664</v>
      </c>
      <c r="K70" s="451" t="s">
        <v>1351</v>
      </c>
      <c r="L70" s="449" t="s">
        <v>70</v>
      </c>
      <c r="M70" s="449" t="s">
        <v>71</v>
      </c>
      <c r="N70" s="449" t="s">
        <v>166</v>
      </c>
      <c r="O70" s="449" t="s">
        <v>205</v>
      </c>
      <c r="P70" s="449" t="s">
        <v>111</v>
      </c>
      <c r="Q70" s="449" t="s">
        <v>126</v>
      </c>
      <c r="R70" s="418" t="s">
        <v>89</v>
      </c>
      <c r="S70" s="449" t="s">
        <v>140</v>
      </c>
      <c r="T70" s="449" t="s">
        <v>79</v>
      </c>
      <c r="U70" s="449" t="s">
        <v>79</v>
      </c>
      <c r="V70" s="452" t="s">
        <v>1350</v>
      </c>
      <c r="W70" s="453">
        <f t="shared" ref="W70" si="32">VLOOKUP(S70,Confidencialidad,2,0)+VLOOKUP(T70,Integridad,2,0)+VLOOKUP(U70,Disponibilidad,2,0)</f>
        <v>5</v>
      </c>
      <c r="X70" s="453" t="str">
        <f t="shared" si="10"/>
        <v>MEDIO</v>
      </c>
      <c r="Y70" s="451" t="s">
        <v>1345</v>
      </c>
      <c r="Z70" s="452" t="s">
        <v>1238</v>
      </c>
      <c r="AA70" s="449" t="s">
        <v>195</v>
      </c>
      <c r="AB70" s="449" t="s">
        <v>186</v>
      </c>
      <c r="AC70" s="451" t="s">
        <v>1239</v>
      </c>
      <c r="AD70" s="445">
        <v>43434</v>
      </c>
      <c r="AE70" s="454" t="s">
        <v>82</v>
      </c>
      <c r="AF70" s="455" t="s">
        <v>69</v>
      </c>
      <c r="AG70" s="455" t="s">
        <v>69</v>
      </c>
      <c r="AH70" s="455" t="s">
        <v>69</v>
      </c>
      <c r="AI70" s="455" t="s">
        <v>114</v>
      </c>
      <c r="AJ70" s="445">
        <v>43434</v>
      </c>
      <c r="AK70" s="455" t="s">
        <v>389</v>
      </c>
      <c r="AL70" s="455" t="s">
        <v>1152</v>
      </c>
      <c r="AM70" s="455" t="s">
        <v>1152</v>
      </c>
      <c r="AN70" s="455" t="s">
        <v>1152</v>
      </c>
      <c r="AO70" s="455" t="s">
        <v>1152</v>
      </c>
      <c r="AP70" s="455" t="s">
        <v>1152</v>
      </c>
      <c r="AQ70" s="455" t="s">
        <v>1152</v>
      </c>
      <c r="AR70" s="454" t="s">
        <v>87</v>
      </c>
      <c r="AS70" s="454" t="s">
        <v>119</v>
      </c>
      <c r="AT70" s="455" t="s">
        <v>88</v>
      </c>
      <c r="AU70" s="455" t="s">
        <v>76</v>
      </c>
      <c r="AV70" s="455" t="s">
        <v>1189</v>
      </c>
      <c r="AW70" s="447" t="s">
        <v>69</v>
      </c>
      <c r="AX70" s="455" t="s">
        <v>90</v>
      </c>
    </row>
    <row r="71" spans="1:50" ht="210" x14ac:dyDescent="0.25">
      <c r="A71" s="439">
        <v>63</v>
      </c>
      <c r="B71" s="449" t="s">
        <v>320</v>
      </c>
      <c r="C71" s="449" t="s">
        <v>266</v>
      </c>
      <c r="D71" s="449" t="s">
        <v>106</v>
      </c>
      <c r="E71" s="449" t="s">
        <v>725</v>
      </c>
      <c r="F71" s="418">
        <v>420</v>
      </c>
      <c r="G71" s="418" t="s">
        <v>473</v>
      </c>
      <c r="H71" s="418">
        <v>72</v>
      </c>
      <c r="I71" s="450" t="s">
        <v>1099</v>
      </c>
      <c r="J71" s="451" t="s">
        <v>665</v>
      </c>
      <c r="K71" s="451" t="s">
        <v>1352</v>
      </c>
      <c r="L71" s="449" t="s">
        <v>70</v>
      </c>
      <c r="M71" s="449" t="s">
        <v>71</v>
      </c>
      <c r="N71" s="449" t="s">
        <v>108</v>
      </c>
      <c r="O71" s="449" t="s">
        <v>152</v>
      </c>
      <c r="P71" s="449" t="s">
        <v>111</v>
      </c>
      <c r="Q71" s="449" t="s">
        <v>112</v>
      </c>
      <c r="R71" s="418" t="s">
        <v>89</v>
      </c>
      <c r="S71" s="449" t="s">
        <v>140</v>
      </c>
      <c r="T71" s="449" t="s">
        <v>79</v>
      </c>
      <c r="U71" s="449" t="s">
        <v>79</v>
      </c>
      <c r="V71" s="452" t="s">
        <v>1350</v>
      </c>
      <c r="W71" s="453">
        <f t="shared" ref="W71" si="33">VLOOKUP(S71,Confidencialidad,2,0)+VLOOKUP(T71,Integridad,2,0)+VLOOKUP(U71,Disponibilidad,2,0)</f>
        <v>5</v>
      </c>
      <c r="X71" s="453" t="str">
        <f t="shared" si="10"/>
        <v>MEDIO</v>
      </c>
      <c r="Y71" s="451" t="s">
        <v>1336</v>
      </c>
      <c r="Z71" s="452" t="s">
        <v>1337</v>
      </c>
      <c r="AA71" s="449" t="s">
        <v>113</v>
      </c>
      <c r="AB71" s="449" t="s">
        <v>168</v>
      </c>
      <c r="AC71" s="451" t="s">
        <v>1264</v>
      </c>
      <c r="AD71" s="445">
        <v>43434</v>
      </c>
      <c r="AE71" s="454" t="s">
        <v>82</v>
      </c>
      <c r="AF71" s="455" t="s">
        <v>69</v>
      </c>
      <c r="AG71" s="455" t="s">
        <v>69</v>
      </c>
      <c r="AH71" s="455" t="s">
        <v>69</v>
      </c>
      <c r="AI71" s="455" t="s">
        <v>114</v>
      </c>
      <c r="AJ71" s="445">
        <v>43434</v>
      </c>
      <c r="AK71" s="455" t="s">
        <v>389</v>
      </c>
      <c r="AL71" s="455" t="s">
        <v>1152</v>
      </c>
      <c r="AM71" s="455" t="s">
        <v>1152</v>
      </c>
      <c r="AN71" s="455" t="s">
        <v>1152</v>
      </c>
      <c r="AO71" s="455" t="s">
        <v>1152</v>
      </c>
      <c r="AP71" s="455" t="s">
        <v>1152</v>
      </c>
      <c r="AQ71" s="455" t="s">
        <v>1152</v>
      </c>
      <c r="AR71" s="454" t="s">
        <v>87</v>
      </c>
      <c r="AS71" s="454" t="s">
        <v>119</v>
      </c>
      <c r="AT71" s="455" t="s">
        <v>88</v>
      </c>
      <c r="AU71" s="455" t="s">
        <v>76</v>
      </c>
      <c r="AV71" s="455" t="s">
        <v>1189</v>
      </c>
      <c r="AW71" s="447" t="s">
        <v>69</v>
      </c>
      <c r="AX71" s="455" t="s">
        <v>90</v>
      </c>
    </row>
    <row r="72" spans="1:50" ht="180" x14ac:dyDescent="0.25">
      <c r="A72" s="439">
        <v>64</v>
      </c>
      <c r="B72" s="449" t="s">
        <v>320</v>
      </c>
      <c r="C72" s="449" t="s">
        <v>266</v>
      </c>
      <c r="D72" s="449" t="s">
        <v>106</v>
      </c>
      <c r="E72" s="449" t="s">
        <v>725</v>
      </c>
      <c r="F72" s="418">
        <v>420</v>
      </c>
      <c r="G72" s="418" t="s">
        <v>473</v>
      </c>
      <c r="H72" s="418">
        <v>72</v>
      </c>
      <c r="I72" s="450" t="s">
        <v>1100</v>
      </c>
      <c r="J72" s="451" t="s">
        <v>666</v>
      </c>
      <c r="K72" s="451" t="s">
        <v>1353</v>
      </c>
      <c r="L72" s="449" t="s">
        <v>70</v>
      </c>
      <c r="M72" s="449" t="s">
        <v>71</v>
      </c>
      <c r="N72" s="449" t="s">
        <v>108</v>
      </c>
      <c r="O72" s="449" t="s">
        <v>152</v>
      </c>
      <c r="P72" s="449" t="s">
        <v>111</v>
      </c>
      <c r="Q72" s="449" t="s">
        <v>112</v>
      </c>
      <c r="R72" s="418" t="s">
        <v>89</v>
      </c>
      <c r="S72" s="449" t="s">
        <v>140</v>
      </c>
      <c r="T72" s="449" t="s">
        <v>79</v>
      </c>
      <c r="U72" s="449" t="s">
        <v>79</v>
      </c>
      <c r="V72" s="452" t="s">
        <v>1350</v>
      </c>
      <c r="W72" s="453">
        <f t="shared" ref="W72" si="34">VLOOKUP(S72,Confidencialidad,2,0)+VLOOKUP(T72,Integridad,2,0)+VLOOKUP(U72,Disponibilidad,2,0)</f>
        <v>5</v>
      </c>
      <c r="X72" s="453" t="str">
        <f t="shared" si="10"/>
        <v>MEDIO</v>
      </c>
      <c r="Y72" s="451" t="s">
        <v>1336</v>
      </c>
      <c r="Z72" s="452" t="s">
        <v>1337</v>
      </c>
      <c r="AA72" s="449" t="s">
        <v>113</v>
      </c>
      <c r="AB72" s="449" t="s">
        <v>168</v>
      </c>
      <c r="AC72" s="451" t="s">
        <v>1264</v>
      </c>
      <c r="AD72" s="445">
        <v>43434</v>
      </c>
      <c r="AE72" s="454" t="s">
        <v>82</v>
      </c>
      <c r="AF72" s="455" t="s">
        <v>69</v>
      </c>
      <c r="AG72" s="455" t="s">
        <v>69</v>
      </c>
      <c r="AH72" s="455" t="s">
        <v>69</v>
      </c>
      <c r="AI72" s="455" t="s">
        <v>114</v>
      </c>
      <c r="AJ72" s="445">
        <v>43434</v>
      </c>
      <c r="AK72" s="455" t="s">
        <v>389</v>
      </c>
      <c r="AL72" s="455" t="s">
        <v>1152</v>
      </c>
      <c r="AM72" s="455" t="s">
        <v>1152</v>
      </c>
      <c r="AN72" s="455" t="s">
        <v>1152</v>
      </c>
      <c r="AO72" s="455" t="s">
        <v>1152</v>
      </c>
      <c r="AP72" s="455" t="s">
        <v>1152</v>
      </c>
      <c r="AQ72" s="455" t="s">
        <v>1152</v>
      </c>
      <c r="AR72" s="454" t="s">
        <v>87</v>
      </c>
      <c r="AS72" s="454" t="s">
        <v>119</v>
      </c>
      <c r="AT72" s="455" t="s">
        <v>88</v>
      </c>
      <c r="AU72" s="455" t="s">
        <v>76</v>
      </c>
      <c r="AV72" s="455" t="s">
        <v>1189</v>
      </c>
      <c r="AW72" s="447" t="s">
        <v>69</v>
      </c>
      <c r="AX72" s="455" t="s">
        <v>90</v>
      </c>
    </row>
    <row r="73" spans="1:50" ht="225" x14ac:dyDescent="0.25">
      <c r="A73" s="439">
        <v>65</v>
      </c>
      <c r="B73" s="449" t="s">
        <v>320</v>
      </c>
      <c r="C73" s="449" t="s">
        <v>267</v>
      </c>
      <c r="D73" s="449" t="s">
        <v>106</v>
      </c>
      <c r="E73" s="449" t="s">
        <v>725</v>
      </c>
      <c r="F73" s="418">
        <f>IFERROR(VLOOKUP(E73,[5]TablaRetencion!A$1:B$22,2,FALSE),"")</f>
        <v>420</v>
      </c>
      <c r="G73" s="418" t="s">
        <v>667</v>
      </c>
      <c r="H73" s="418">
        <v>81</v>
      </c>
      <c r="I73" s="450" t="s">
        <v>1101</v>
      </c>
      <c r="J73" s="451" t="s">
        <v>668</v>
      </c>
      <c r="K73" s="451" t="s">
        <v>1354</v>
      </c>
      <c r="L73" s="449" t="s">
        <v>70</v>
      </c>
      <c r="M73" s="449" t="s">
        <v>71</v>
      </c>
      <c r="N73" s="449" t="s">
        <v>108</v>
      </c>
      <c r="O73" s="449" t="s">
        <v>152</v>
      </c>
      <c r="P73" s="449" t="s">
        <v>111</v>
      </c>
      <c r="Q73" s="449" t="s">
        <v>112</v>
      </c>
      <c r="R73" s="418" t="s">
        <v>76</v>
      </c>
      <c r="S73" s="449" t="s">
        <v>140</v>
      </c>
      <c r="T73" s="449" t="s">
        <v>79</v>
      </c>
      <c r="U73" s="449" t="s">
        <v>79</v>
      </c>
      <c r="V73" s="452" t="s">
        <v>1350</v>
      </c>
      <c r="W73" s="453">
        <f t="shared" ref="W73" si="35">VLOOKUP(S73,Confidencialidad,2,0)+VLOOKUP(T73,Integridad,2,0)+VLOOKUP(U73,Disponibilidad,2,0)</f>
        <v>5</v>
      </c>
      <c r="X73" s="453" t="str">
        <f t="shared" si="10"/>
        <v>MEDIO</v>
      </c>
      <c r="Y73" s="451" t="s">
        <v>1289</v>
      </c>
      <c r="Z73" s="452" t="s">
        <v>1255</v>
      </c>
      <c r="AA73" s="449" t="s">
        <v>81</v>
      </c>
      <c r="AB73" s="449" t="s">
        <v>81</v>
      </c>
      <c r="AC73" s="451" t="s">
        <v>1256</v>
      </c>
      <c r="AD73" s="445">
        <v>43434</v>
      </c>
      <c r="AE73" s="454" t="s">
        <v>82</v>
      </c>
      <c r="AF73" s="455" t="s">
        <v>69</v>
      </c>
      <c r="AG73" s="455" t="s">
        <v>69</v>
      </c>
      <c r="AH73" s="455" t="s">
        <v>69</v>
      </c>
      <c r="AI73" s="455" t="s">
        <v>114</v>
      </c>
      <c r="AJ73" s="445">
        <v>43434</v>
      </c>
      <c r="AK73" s="455" t="s">
        <v>389</v>
      </c>
      <c r="AL73" s="455" t="s">
        <v>1152</v>
      </c>
      <c r="AM73" s="455" t="s">
        <v>1152</v>
      </c>
      <c r="AN73" s="455" t="s">
        <v>1152</v>
      </c>
      <c r="AO73" s="455" t="s">
        <v>1152</v>
      </c>
      <c r="AP73" s="455" t="s">
        <v>1152</v>
      </c>
      <c r="AQ73" s="455" t="s">
        <v>1152</v>
      </c>
      <c r="AR73" s="454" t="s">
        <v>87</v>
      </c>
      <c r="AS73" s="454" t="s">
        <v>119</v>
      </c>
      <c r="AT73" s="455" t="s">
        <v>88</v>
      </c>
      <c r="AU73" s="455" t="s">
        <v>76</v>
      </c>
      <c r="AV73" s="455" t="s">
        <v>1189</v>
      </c>
      <c r="AW73" s="447" t="s">
        <v>69</v>
      </c>
      <c r="AX73" s="455" t="s">
        <v>90</v>
      </c>
    </row>
    <row r="74" spans="1:50" ht="195" x14ac:dyDescent="0.25">
      <c r="A74" s="439">
        <v>66</v>
      </c>
      <c r="B74" s="449" t="s">
        <v>320</v>
      </c>
      <c r="C74" s="449" t="s">
        <v>267</v>
      </c>
      <c r="D74" s="449" t="s">
        <v>106</v>
      </c>
      <c r="E74" s="449" t="s">
        <v>725</v>
      </c>
      <c r="F74" s="418">
        <f>IFERROR(VLOOKUP(E74,[5]TablaRetencion!A$1:B$22,2,FALSE),"")</f>
        <v>420</v>
      </c>
      <c r="G74" s="418" t="s">
        <v>667</v>
      </c>
      <c r="H74" s="418">
        <v>81</v>
      </c>
      <c r="I74" s="450" t="s">
        <v>1102</v>
      </c>
      <c r="J74" s="451" t="s">
        <v>669</v>
      </c>
      <c r="K74" s="451" t="s">
        <v>1355</v>
      </c>
      <c r="L74" s="449" t="s">
        <v>70</v>
      </c>
      <c r="M74" s="449" t="s">
        <v>71</v>
      </c>
      <c r="N74" s="449" t="s">
        <v>108</v>
      </c>
      <c r="O74" s="449" t="s">
        <v>152</v>
      </c>
      <c r="P74" s="449" t="s">
        <v>111</v>
      </c>
      <c r="Q74" s="449" t="s">
        <v>112</v>
      </c>
      <c r="R74" s="418" t="s">
        <v>76</v>
      </c>
      <c r="S74" s="449" t="s">
        <v>140</v>
      </c>
      <c r="T74" s="449" t="s">
        <v>79</v>
      </c>
      <c r="U74" s="449" t="s">
        <v>79</v>
      </c>
      <c r="V74" s="452" t="s">
        <v>1350</v>
      </c>
      <c r="W74" s="453">
        <f t="shared" ref="W74" si="36">VLOOKUP(S74,Confidencialidad,2,0)+VLOOKUP(T74,Integridad,2,0)+VLOOKUP(U74,Disponibilidad,2,0)</f>
        <v>5</v>
      </c>
      <c r="X74" s="453" t="str">
        <f t="shared" si="10"/>
        <v>MEDIO</v>
      </c>
      <c r="Y74" s="451" t="s">
        <v>1289</v>
      </c>
      <c r="Z74" s="452" t="s">
        <v>1255</v>
      </c>
      <c r="AA74" s="449" t="s">
        <v>81</v>
      </c>
      <c r="AB74" s="449" t="s">
        <v>81</v>
      </c>
      <c r="AC74" s="451" t="s">
        <v>1256</v>
      </c>
      <c r="AD74" s="445">
        <v>43434</v>
      </c>
      <c r="AE74" s="454" t="s">
        <v>82</v>
      </c>
      <c r="AF74" s="455" t="s">
        <v>69</v>
      </c>
      <c r="AG74" s="455" t="s">
        <v>69</v>
      </c>
      <c r="AH74" s="455" t="s">
        <v>69</v>
      </c>
      <c r="AI74" s="455" t="s">
        <v>114</v>
      </c>
      <c r="AJ74" s="445">
        <v>43434</v>
      </c>
      <c r="AK74" s="455" t="s">
        <v>389</v>
      </c>
      <c r="AL74" s="455" t="s">
        <v>1152</v>
      </c>
      <c r="AM74" s="455" t="s">
        <v>1152</v>
      </c>
      <c r="AN74" s="455" t="s">
        <v>1152</v>
      </c>
      <c r="AO74" s="455" t="s">
        <v>1152</v>
      </c>
      <c r="AP74" s="455" t="s">
        <v>1152</v>
      </c>
      <c r="AQ74" s="455" t="s">
        <v>1152</v>
      </c>
      <c r="AR74" s="454" t="s">
        <v>87</v>
      </c>
      <c r="AS74" s="454" t="s">
        <v>119</v>
      </c>
      <c r="AT74" s="455" t="s">
        <v>88</v>
      </c>
      <c r="AU74" s="455" t="s">
        <v>76</v>
      </c>
      <c r="AV74" s="455" t="s">
        <v>1189</v>
      </c>
      <c r="AW74" s="447" t="s">
        <v>69</v>
      </c>
      <c r="AX74" s="455" t="s">
        <v>90</v>
      </c>
    </row>
    <row r="75" spans="1:50" ht="120" x14ac:dyDescent="0.25">
      <c r="A75" s="439">
        <v>67</v>
      </c>
      <c r="B75" s="449" t="s">
        <v>320</v>
      </c>
      <c r="C75" s="449" t="s">
        <v>267</v>
      </c>
      <c r="D75" s="449" t="s">
        <v>106</v>
      </c>
      <c r="E75" s="449" t="s">
        <v>725</v>
      </c>
      <c r="F75" s="418">
        <f>IFERROR(VLOOKUP(E75,[5]TablaRetencion!A$1:B$22,2,FALSE),"")</f>
        <v>420</v>
      </c>
      <c r="G75" s="418" t="s">
        <v>667</v>
      </c>
      <c r="H75" s="418">
        <v>81</v>
      </c>
      <c r="I75" s="450" t="s">
        <v>1103</v>
      </c>
      <c r="J75" s="451" t="s">
        <v>670</v>
      </c>
      <c r="K75" s="451" t="s">
        <v>1356</v>
      </c>
      <c r="L75" s="449" t="s">
        <v>70</v>
      </c>
      <c r="M75" s="449" t="s">
        <v>71</v>
      </c>
      <c r="N75" s="449" t="s">
        <v>108</v>
      </c>
      <c r="O75" s="449" t="s">
        <v>152</v>
      </c>
      <c r="P75" s="449" t="s">
        <v>111</v>
      </c>
      <c r="Q75" s="449" t="s">
        <v>112</v>
      </c>
      <c r="R75" s="418" t="s">
        <v>76</v>
      </c>
      <c r="S75" s="449" t="s">
        <v>140</v>
      </c>
      <c r="T75" s="449" t="s">
        <v>79</v>
      </c>
      <c r="U75" s="449" t="s">
        <v>79</v>
      </c>
      <c r="V75" s="452" t="s">
        <v>1350</v>
      </c>
      <c r="W75" s="453">
        <f t="shared" ref="W75:W77" si="37">VLOOKUP(S75,Confidencialidad,2,0)+VLOOKUP(T75,Integridad,2,0)+VLOOKUP(U75,Disponibilidad,2,0)</f>
        <v>5</v>
      </c>
      <c r="X75" s="453" t="str">
        <f t="shared" si="10"/>
        <v>MEDIO</v>
      </c>
      <c r="Y75" s="451" t="s">
        <v>1289</v>
      </c>
      <c r="Z75" s="452" t="s">
        <v>1255</v>
      </c>
      <c r="AA75" s="449" t="s">
        <v>81</v>
      </c>
      <c r="AB75" s="449" t="s">
        <v>81</v>
      </c>
      <c r="AC75" s="451" t="s">
        <v>1256</v>
      </c>
      <c r="AD75" s="445">
        <v>43434</v>
      </c>
      <c r="AE75" s="454" t="s">
        <v>82</v>
      </c>
      <c r="AF75" s="455" t="s">
        <v>69</v>
      </c>
      <c r="AG75" s="455" t="s">
        <v>69</v>
      </c>
      <c r="AH75" s="455" t="s">
        <v>69</v>
      </c>
      <c r="AI75" s="455" t="s">
        <v>114</v>
      </c>
      <c r="AJ75" s="445">
        <v>43434</v>
      </c>
      <c r="AK75" s="455" t="s">
        <v>389</v>
      </c>
      <c r="AL75" s="455" t="s">
        <v>1152</v>
      </c>
      <c r="AM75" s="455" t="s">
        <v>1152</v>
      </c>
      <c r="AN75" s="455" t="s">
        <v>1152</v>
      </c>
      <c r="AO75" s="455" t="s">
        <v>1152</v>
      </c>
      <c r="AP75" s="455" t="s">
        <v>1152</v>
      </c>
      <c r="AQ75" s="455" t="s">
        <v>1152</v>
      </c>
      <c r="AR75" s="454" t="s">
        <v>87</v>
      </c>
      <c r="AS75" s="454" t="s">
        <v>119</v>
      </c>
      <c r="AT75" s="455" t="s">
        <v>88</v>
      </c>
      <c r="AU75" s="455" t="s">
        <v>76</v>
      </c>
      <c r="AV75" s="455" t="s">
        <v>1189</v>
      </c>
      <c r="AW75" s="447" t="s">
        <v>69</v>
      </c>
      <c r="AX75" s="455" t="s">
        <v>90</v>
      </c>
    </row>
    <row r="76" spans="1:50" ht="90" x14ac:dyDescent="0.25">
      <c r="A76" s="439">
        <v>68</v>
      </c>
      <c r="B76" s="449" t="s">
        <v>320</v>
      </c>
      <c r="C76" s="449" t="s">
        <v>267</v>
      </c>
      <c r="D76" s="449" t="s">
        <v>106</v>
      </c>
      <c r="E76" s="449" t="s">
        <v>725</v>
      </c>
      <c r="F76" s="418">
        <f>IFERROR(VLOOKUP(E76,[5]TablaRetencion!A$1:B$22,2,FALSE),"")</f>
        <v>420</v>
      </c>
      <c r="G76" s="418" t="s">
        <v>667</v>
      </c>
      <c r="H76" s="418">
        <v>81</v>
      </c>
      <c r="I76" s="450" t="s">
        <v>1104</v>
      </c>
      <c r="J76" s="451" t="s">
        <v>671</v>
      </c>
      <c r="K76" s="451" t="s">
        <v>1357</v>
      </c>
      <c r="L76" s="449"/>
      <c r="M76" s="449" t="s">
        <v>71</v>
      </c>
      <c r="N76" s="449" t="s">
        <v>108</v>
      </c>
      <c r="O76" s="449" t="s">
        <v>152</v>
      </c>
      <c r="P76" s="449" t="s">
        <v>111</v>
      </c>
      <c r="Q76" s="449" t="s">
        <v>112</v>
      </c>
      <c r="R76" s="418" t="s">
        <v>76</v>
      </c>
      <c r="S76" s="449" t="s">
        <v>140</v>
      </c>
      <c r="T76" s="449" t="s">
        <v>79</v>
      </c>
      <c r="U76" s="449" t="s">
        <v>79</v>
      </c>
      <c r="V76" s="452" t="s">
        <v>1350</v>
      </c>
      <c r="W76" s="453">
        <f t="shared" si="37"/>
        <v>5</v>
      </c>
      <c r="X76" s="453" t="str">
        <f t="shared" si="10"/>
        <v>MEDIO</v>
      </c>
      <c r="Y76" s="451" t="s">
        <v>1289</v>
      </c>
      <c r="Z76" s="452" t="s">
        <v>1255</v>
      </c>
      <c r="AA76" s="449" t="s">
        <v>81</v>
      </c>
      <c r="AB76" s="449" t="s">
        <v>81</v>
      </c>
      <c r="AC76" s="451" t="s">
        <v>1256</v>
      </c>
      <c r="AD76" s="445">
        <v>43434</v>
      </c>
      <c r="AE76" s="454" t="s">
        <v>82</v>
      </c>
      <c r="AF76" s="455" t="s">
        <v>69</v>
      </c>
      <c r="AG76" s="455" t="s">
        <v>69</v>
      </c>
      <c r="AH76" s="455" t="s">
        <v>69</v>
      </c>
      <c r="AI76" s="455" t="s">
        <v>114</v>
      </c>
      <c r="AJ76" s="445">
        <v>43434</v>
      </c>
      <c r="AK76" s="455" t="s">
        <v>389</v>
      </c>
      <c r="AL76" s="455" t="s">
        <v>1152</v>
      </c>
      <c r="AM76" s="455" t="s">
        <v>1152</v>
      </c>
      <c r="AN76" s="455" t="s">
        <v>1152</v>
      </c>
      <c r="AO76" s="455" t="s">
        <v>1152</v>
      </c>
      <c r="AP76" s="455" t="s">
        <v>1152</v>
      </c>
      <c r="AQ76" s="455" t="s">
        <v>1152</v>
      </c>
      <c r="AR76" s="454" t="s">
        <v>87</v>
      </c>
      <c r="AS76" s="454" t="s">
        <v>119</v>
      </c>
      <c r="AT76" s="455" t="s">
        <v>88</v>
      </c>
      <c r="AU76" s="455" t="s">
        <v>76</v>
      </c>
      <c r="AV76" s="455" t="s">
        <v>1189</v>
      </c>
      <c r="AW76" s="447" t="s">
        <v>69</v>
      </c>
      <c r="AX76" s="455" t="s">
        <v>90</v>
      </c>
    </row>
    <row r="77" spans="1:50" ht="210" x14ac:dyDescent="0.25">
      <c r="A77" s="439">
        <v>69</v>
      </c>
      <c r="B77" s="449" t="s">
        <v>320</v>
      </c>
      <c r="C77" s="449" t="s">
        <v>271</v>
      </c>
      <c r="D77" s="462" t="s">
        <v>1480</v>
      </c>
      <c r="E77" s="449" t="s">
        <v>725</v>
      </c>
      <c r="F77" s="418">
        <v>420</v>
      </c>
      <c r="G77" s="418" t="s">
        <v>1358</v>
      </c>
      <c r="H77" s="463"/>
      <c r="I77" s="464"/>
      <c r="J77" s="451" t="s">
        <v>1359</v>
      </c>
      <c r="K77" s="451" t="s">
        <v>1360</v>
      </c>
      <c r="L77" s="449" t="s">
        <v>70</v>
      </c>
      <c r="M77" s="449" t="s">
        <v>71</v>
      </c>
      <c r="N77" s="449" t="s">
        <v>72</v>
      </c>
      <c r="O77" s="449" t="s">
        <v>125</v>
      </c>
      <c r="P77" s="449" t="s">
        <v>111</v>
      </c>
      <c r="Q77" s="449" t="s">
        <v>112</v>
      </c>
      <c r="R77" s="418" t="s">
        <v>76</v>
      </c>
      <c r="S77" s="449" t="s">
        <v>140</v>
      </c>
      <c r="T77" s="449" t="s">
        <v>79</v>
      </c>
      <c r="U77" s="449" t="s">
        <v>78</v>
      </c>
      <c r="V77" s="452" t="s">
        <v>1361</v>
      </c>
      <c r="W77" s="453">
        <f t="shared" si="37"/>
        <v>6</v>
      </c>
      <c r="X77" s="453" t="str">
        <f t="shared" si="10"/>
        <v>MEDIO</v>
      </c>
      <c r="Y77" s="451" t="s">
        <v>1362</v>
      </c>
      <c r="Z77" s="452" t="s">
        <v>1238</v>
      </c>
      <c r="AA77" s="449" t="s">
        <v>81</v>
      </c>
      <c r="AB77" s="449" t="s">
        <v>81</v>
      </c>
      <c r="AC77" s="451" t="s">
        <v>1239</v>
      </c>
      <c r="AD77" s="445">
        <v>43434</v>
      </c>
      <c r="AE77" s="454" t="s">
        <v>82</v>
      </c>
      <c r="AF77" s="455" t="s">
        <v>69</v>
      </c>
      <c r="AG77" s="455" t="s">
        <v>69</v>
      </c>
      <c r="AH77" s="455" t="s">
        <v>69</v>
      </c>
      <c r="AI77" s="455" t="s">
        <v>114</v>
      </c>
      <c r="AJ77" s="445">
        <v>43434</v>
      </c>
      <c r="AK77" s="455" t="s">
        <v>389</v>
      </c>
      <c r="AL77" s="455" t="s">
        <v>1152</v>
      </c>
      <c r="AM77" s="455" t="s">
        <v>144</v>
      </c>
      <c r="AN77" s="455" t="s">
        <v>145</v>
      </c>
      <c r="AO77" s="455" t="s">
        <v>132</v>
      </c>
      <c r="AP77" s="455" t="s">
        <v>29</v>
      </c>
      <c r="AQ77" s="455" t="s">
        <v>1153</v>
      </c>
      <c r="AR77" s="454" t="s">
        <v>87</v>
      </c>
      <c r="AS77" s="454" t="s">
        <v>119</v>
      </c>
      <c r="AT77" s="455" t="s">
        <v>88</v>
      </c>
      <c r="AU77" s="455" t="s">
        <v>76</v>
      </c>
      <c r="AV77" s="455" t="s">
        <v>1189</v>
      </c>
      <c r="AW77" s="447" t="s">
        <v>107</v>
      </c>
      <c r="AX77" s="455" t="s">
        <v>90</v>
      </c>
    </row>
    <row r="78" spans="1:50" ht="120" x14ac:dyDescent="0.25">
      <c r="A78" s="439">
        <v>70</v>
      </c>
      <c r="B78" s="440" t="s">
        <v>313</v>
      </c>
      <c r="C78" s="440" t="s">
        <v>233</v>
      </c>
      <c r="D78" s="440" t="s">
        <v>106</v>
      </c>
      <c r="E78" s="440" t="s">
        <v>709</v>
      </c>
      <c r="F78" s="441">
        <f>IFERROR(VLOOKUP(E78,[6]TablaRetencion!A$1:B$22,2,FALSE),"")</f>
        <v>210</v>
      </c>
      <c r="G78" s="441" t="s">
        <v>416</v>
      </c>
      <c r="H78" s="441">
        <f>IFERROR(VLOOKUP(G78,[6]TablaRetencion!H$1:I$90,2,FALSE),"")</f>
        <v>1</v>
      </c>
      <c r="I78" s="442" t="s">
        <v>746</v>
      </c>
      <c r="J78" s="439" t="s">
        <v>1363</v>
      </c>
      <c r="K78" s="457" t="s">
        <v>1364</v>
      </c>
      <c r="L78" s="440" t="s">
        <v>70</v>
      </c>
      <c r="M78" s="440" t="s">
        <v>109</v>
      </c>
      <c r="N78" s="440" t="s">
        <v>108</v>
      </c>
      <c r="O78" s="440" t="s">
        <v>73</v>
      </c>
      <c r="P78" s="440" t="s">
        <v>111</v>
      </c>
      <c r="Q78" s="440" t="s">
        <v>75</v>
      </c>
      <c r="R78" s="441" t="s">
        <v>83</v>
      </c>
      <c r="S78" s="440" t="s">
        <v>140</v>
      </c>
      <c r="T78" s="440" t="s">
        <v>79</v>
      </c>
      <c r="U78" s="440" t="s">
        <v>78</v>
      </c>
      <c r="V78" s="443" t="s">
        <v>1365</v>
      </c>
      <c r="W78" s="444">
        <v>3</v>
      </c>
      <c r="X78" s="444" t="s">
        <v>1366</v>
      </c>
      <c r="Y78" s="439" t="s">
        <v>1277</v>
      </c>
      <c r="Z78" s="443" t="s">
        <v>1367</v>
      </c>
      <c r="AA78" s="440" t="s">
        <v>168</v>
      </c>
      <c r="AB78" s="440" t="s">
        <v>168</v>
      </c>
      <c r="AC78" s="439" t="s">
        <v>1368</v>
      </c>
      <c r="AD78" s="445">
        <v>43434</v>
      </c>
      <c r="AE78" s="446" t="s">
        <v>82</v>
      </c>
      <c r="AF78" s="447" t="s">
        <v>69</v>
      </c>
      <c r="AG78" s="447" t="s">
        <v>69</v>
      </c>
      <c r="AH78" s="447" t="s">
        <v>69</v>
      </c>
      <c r="AI78" s="447" t="s">
        <v>114</v>
      </c>
      <c r="AJ78" s="445">
        <v>43434</v>
      </c>
      <c r="AK78" s="447" t="s">
        <v>1152</v>
      </c>
      <c r="AL78" s="447" t="s">
        <v>1152</v>
      </c>
      <c r="AM78" s="447" t="s">
        <v>69</v>
      </c>
      <c r="AN78" s="447" t="s">
        <v>1152</v>
      </c>
      <c r="AO78" s="447" t="s">
        <v>1152</v>
      </c>
      <c r="AP78" s="447" t="s">
        <v>1152</v>
      </c>
      <c r="AQ78" s="447" t="s">
        <v>69</v>
      </c>
      <c r="AR78" s="446" t="s">
        <v>87</v>
      </c>
      <c r="AS78" s="446" t="s">
        <v>87</v>
      </c>
      <c r="AT78" s="447" t="s">
        <v>204</v>
      </c>
      <c r="AU78" s="447" t="s">
        <v>87</v>
      </c>
      <c r="AV78" s="447" t="s">
        <v>69</v>
      </c>
      <c r="AW78" s="447" t="s">
        <v>123</v>
      </c>
      <c r="AX78" s="478"/>
    </row>
    <row r="79" spans="1:50" ht="180" x14ac:dyDescent="0.25">
      <c r="A79" s="439">
        <v>71</v>
      </c>
      <c r="B79" s="440" t="s">
        <v>313</v>
      </c>
      <c r="C79" s="440" t="s">
        <v>233</v>
      </c>
      <c r="D79" s="440" t="s">
        <v>106</v>
      </c>
      <c r="E79" s="440" t="s">
        <v>709</v>
      </c>
      <c r="F79" s="441">
        <f>IFERROR(VLOOKUP(E79,[6]TablaRetencion!A$1:B$22,2,FALSE),"")</f>
        <v>210</v>
      </c>
      <c r="G79" s="441" t="s">
        <v>416</v>
      </c>
      <c r="H79" s="441">
        <f>IFERROR(VLOOKUP(G79,[6]TablaRetencion!H$1:I$90,2,FALSE),"")</f>
        <v>1</v>
      </c>
      <c r="I79" s="442" t="s">
        <v>747</v>
      </c>
      <c r="J79" s="439" t="s">
        <v>1363</v>
      </c>
      <c r="K79" s="457" t="s">
        <v>1364</v>
      </c>
      <c r="L79" s="440" t="s">
        <v>70</v>
      </c>
      <c r="M79" s="440" t="s">
        <v>109</v>
      </c>
      <c r="N79" s="440" t="s">
        <v>108</v>
      </c>
      <c r="O79" s="440" t="s">
        <v>73</v>
      </c>
      <c r="P79" s="440" t="s">
        <v>111</v>
      </c>
      <c r="Q79" s="440" t="s">
        <v>75</v>
      </c>
      <c r="R79" s="441" t="s">
        <v>83</v>
      </c>
      <c r="S79" s="440" t="s">
        <v>127</v>
      </c>
      <c r="T79" s="440" t="s">
        <v>78</v>
      </c>
      <c r="U79" s="440" t="s">
        <v>78</v>
      </c>
      <c r="V79" s="443" t="s">
        <v>1369</v>
      </c>
      <c r="W79" s="444">
        <v>8</v>
      </c>
      <c r="X79" s="444" t="s">
        <v>1366</v>
      </c>
      <c r="Y79" s="439" t="s">
        <v>1277</v>
      </c>
      <c r="Z79" s="443" t="s">
        <v>1367</v>
      </c>
      <c r="AA79" s="440" t="s">
        <v>168</v>
      </c>
      <c r="AB79" s="440" t="s">
        <v>168</v>
      </c>
      <c r="AC79" s="439" t="s">
        <v>1368</v>
      </c>
      <c r="AD79" s="445">
        <v>43434</v>
      </c>
      <c r="AE79" s="446" t="s">
        <v>82</v>
      </c>
      <c r="AF79" s="447" t="s">
        <v>1175</v>
      </c>
      <c r="AG79" s="447" t="s">
        <v>1171</v>
      </c>
      <c r="AH79" s="447" t="s">
        <v>1171</v>
      </c>
      <c r="AI79" s="447" t="s">
        <v>84</v>
      </c>
      <c r="AJ79" s="445">
        <v>43434</v>
      </c>
      <c r="AK79" s="447" t="s">
        <v>1152</v>
      </c>
      <c r="AL79" s="447" t="s">
        <v>1152</v>
      </c>
      <c r="AM79" s="447" t="s">
        <v>178</v>
      </c>
      <c r="AN79" s="447" t="s">
        <v>163</v>
      </c>
      <c r="AO79" s="447" t="s">
        <v>132</v>
      </c>
      <c r="AP79" s="447" t="s">
        <v>29</v>
      </c>
      <c r="AQ79" s="447" t="s">
        <v>1153</v>
      </c>
      <c r="AR79" s="446" t="s">
        <v>87</v>
      </c>
      <c r="AS79" s="446" t="s">
        <v>119</v>
      </c>
      <c r="AT79" s="447" t="s">
        <v>204</v>
      </c>
      <c r="AU79" s="447" t="s">
        <v>87</v>
      </c>
      <c r="AV79" s="447" t="s">
        <v>69</v>
      </c>
      <c r="AW79" s="447" t="s">
        <v>123</v>
      </c>
      <c r="AX79" s="478"/>
    </row>
    <row r="80" spans="1:50" ht="120" x14ac:dyDescent="0.25">
      <c r="A80" s="439">
        <v>72</v>
      </c>
      <c r="B80" s="440" t="s">
        <v>313</v>
      </c>
      <c r="C80" s="440" t="s">
        <v>233</v>
      </c>
      <c r="D80" s="440" t="s">
        <v>106</v>
      </c>
      <c r="E80" s="440" t="s">
        <v>709</v>
      </c>
      <c r="F80" s="441">
        <f>IFERROR(VLOOKUP(E80,[6]TablaRetencion!A$1:B$22,2,FALSE),"")</f>
        <v>210</v>
      </c>
      <c r="G80" s="441" t="s">
        <v>416</v>
      </c>
      <c r="H80" s="441">
        <f>IFERROR(VLOOKUP(G80,[6]TablaRetencion!H$1:I$90,2,FALSE),"")</f>
        <v>1</v>
      </c>
      <c r="I80" s="442" t="s">
        <v>748</v>
      </c>
      <c r="J80" s="439" t="s">
        <v>1363</v>
      </c>
      <c r="K80" s="457" t="s">
        <v>1364</v>
      </c>
      <c r="L80" s="440" t="s">
        <v>70</v>
      </c>
      <c r="M80" s="440" t="s">
        <v>109</v>
      </c>
      <c r="N80" s="440" t="s">
        <v>108</v>
      </c>
      <c r="O80" s="440" t="s">
        <v>73</v>
      </c>
      <c r="P80" s="440" t="s">
        <v>111</v>
      </c>
      <c r="Q80" s="440" t="s">
        <v>75</v>
      </c>
      <c r="R80" s="441" t="s">
        <v>83</v>
      </c>
      <c r="S80" s="440" t="s">
        <v>140</v>
      </c>
      <c r="T80" s="440" t="s">
        <v>79</v>
      </c>
      <c r="U80" s="440" t="s">
        <v>78</v>
      </c>
      <c r="V80" s="443" t="s">
        <v>1365</v>
      </c>
      <c r="W80" s="444">
        <v>3</v>
      </c>
      <c r="X80" s="444" t="s">
        <v>1366</v>
      </c>
      <c r="Y80" s="439" t="s">
        <v>1277</v>
      </c>
      <c r="Z80" s="443" t="s">
        <v>1367</v>
      </c>
      <c r="AA80" s="440" t="s">
        <v>168</v>
      </c>
      <c r="AB80" s="440" t="s">
        <v>168</v>
      </c>
      <c r="AC80" s="439" t="s">
        <v>1368</v>
      </c>
      <c r="AD80" s="445">
        <v>43434</v>
      </c>
      <c r="AE80" s="446" t="s">
        <v>82</v>
      </c>
      <c r="AF80" s="447" t="s">
        <v>69</v>
      </c>
      <c r="AG80" s="447" t="s">
        <v>69</v>
      </c>
      <c r="AH80" s="447" t="s">
        <v>69</v>
      </c>
      <c r="AI80" s="447" t="s">
        <v>114</v>
      </c>
      <c r="AJ80" s="445">
        <v>43434</v>
      </c>
      <c r="AK80" s="447" t="s">
        <v>1152</v>
      </c>
      <c r="AL80" s="447" t="s">
        <v>1152</v>
      </c>
      <c r="AM80" s="447" t="s">
        <v>69</v>
      </c>
      <c r="AN80" s="447" t="s">
        <v>1152</v>
      </c>
      <c r="AO80" s="447" t="s">
        <v>69</v>
      </c>
      <c r="AP80" s="447" t="s">
        <v>1152</v>
      </c>
      <c r="AQ80" s="447" t="s">
        <v>69</v>
      </c>
      <c r="AR80" s="446" t="s">
        <v>87</v>
      </c>
      <c r="AS80" s="446" t="s">
        <v>87</v>
      </c>
      <c r="AT80" s="447" t="s">
        <v>204</v>
      </c>
      <c r="AU80" s="447" t="s">
        <v>87</v>
      </c>
      <c r="AV80" s="447" t="s">
        <v>69</v>
      </c>
      <c r="AW80" s="447" t="s">
        <v>123</v>
      </c>
      <c r="AX80" s="478"/>
    </row>
    <row r="81" spans="1:50" ht="120" x14ac:dyDescent="0.25">
      <c r="A81" s="439">
        <v>73</v>
      </c>
      <c r="B81" s="440" t="s">
        <v>313</v>
      </c>
      <c r="C81" s="440" t="s">
        <v>233</v>
      </c>
      <c r="D81" s="440" t="s">
        <v>106</v>
      </c>
      <c r="E81" s="440" t="s">
        <v>709</v>
      </c>
      <c r="F81" s="441">
        <f>IFERROR(VLOOKUP(E81,[6]TablaRetencion!A$1:B$22,2,FALSE),"")</f>
        <v>210</v>
      </c>
      <c r="G81" s="441" t="s">
        <v>416</v>
      </c>
      <c r="H81" s="441">
        <f>IFERROR(VLOOKUP(G81,[6]TablaRetencion!H$1:I$90,2,FALSE),"")</f>
        <v>1</v>
      </c>
      <c r="I81" s="442" t="s">
        <v>749</v>
      </c>
      <c r="J81" s="439" t="s">
        <v>1363</v>
      </c>
      <c r="K81" s="457" t="s">
        <v>1364</v>
      </c>
      <c r="L81" s="440" t="s">
        <v>70</v>
      </c>
      <c r="M81" s="440" t="s">
        <v>109</v>
      </c>
      <c r="N81" s="440" t="s">
        <v>108</v>
      </c>
      <c r="O81" s="440" t="s">
        <v>73</v>
      </c>
      <c r="P81" s="440" t="s">
        <v>111</v>
      </c>
      <c r="Q81" s="440" t="s">
        <v>75</v>
      </c>
      <c r="R81" s="441" t="s">
        <v>83</v>
      </c>
      <c r="S81" s="440" t="s">
        <v>140</v>
      </c>
      <c r="T81" s="440" t="s">
        <v>78</v>
      </c>
      <c r="U81" s="440" t="s">
        <v>78</v>
      </c>
      <c r="V81" s="443" t="s">
        <v>1365</v>
      </c>
      <c r="W81" s="444">
        <v>3</v>
      </c>
      <c r="X81" s="444" t="s">
        <v>1366</v>
      </c>
      <c r="Y81" s="439" t="s">
        <v>1277</v>
      </c>
      <c r="Z81" s="443" t="s">
        <v>1367</v>
      </c>
      <c r="AA81" s="440" t="s">
        <v>168</v>
      </c>
      <c r="AB81" s="440" t="s">
        <v>168</v>
      </c>
      <c r="AC81" s="439" t="s">
        <v>1368</v>
      </c>
      <c r="AD81" s="445">
        <v>43434</v>
      </c>
      <c r="AE81" s="446" t="s">
        <v>82</v>
      </c>
      <c r="AF81" s="447" t="s">
        <v>1175</v>
      </c>
      <c r="AG81" s="447" t="s">
        <v>1171</v>
      </c>
      <c r="AH81" s="447" t="s">
        <v>1172</v>
      </c>
      <c r="AI81" s="447" t="s">
        <v>84</v>
      </c>
      <c r="AJ81" s="445">
        <v>43434</v>
      </c>
      <c r="AK81" s="447" t="s">
        <v>1152</v>
      </c>
      <c r="AL81" s="447" t="s">
        <v>1152</v>
      </c>
      <c r="AM81" s="447" t="s">
        <v>69</v>
      </c>
      <c r="AN81" s="447" t="s">
        <v>1152</v>
      </c>
      <c r="AO81" s="447" t="s">
        <v>69</v>
      </c>
      <c r="AP81" s="447" t="s">
        <v>1152</v>
      </c>
      <c r="AQ81" s="447" t="s">
        <v>69</v>
      </c>
      <c r="AR81" s="446" t="s">
        <v>87</v>
      </c>
      <c r="AS81" s="446" t="s">
        <v>119</v>
      </c>
      <c r="AT81" s="447" t="s">
        <v>204</v>
      </c>
      <c r="AU81" s="447" t="s">
        <v>87</v>
      </c>
      <c r="AV81" s="447" t="s">
        <v>69</v>
      </c>
      <c r="AW81" s="447" t="s">
        <v>123</v>
      </c>
      <c r="AX81" s="478"/>
    </row>
    <row r="82" spans="1:50" ht="150" x14ac:dyDescent="0.25">
      <c r="A82" s="439">
        <v>74</v>
      </c>
      <c r="B82" s="443" t="s">
        <v>313</v>
      </c>
      <c r="C82" s="440" t="s">
        <v>233</v>
      </c>
      <c r="D82" s="440" t="s">
        <v>106</v>
      </c>
      <c r="E82" s="440" t="s">
        <v>709</v>
      </c>
      <c r="F82" s="441">
        <f>IFERROR(VLOOKUP(E82,[6]TablaRetencion!A$1:B$22,2,FALSE),"")</f>
        <v>210</v>
      </c>
      <c r="G82" s="441" t="s">
        <v>416</v>
      </c>
      <c r="H82" s="441">
        <f>IFERROR(VLOOKUP(G82,[6]TablaRetencion!H$1:I$90,2,FALSE),"")</f>
        <v>1</v>
      </c>
      <c r="I82" s="442" t="s">
        <v>750</v>
      </c>
      <c r="J82" s="439" t="s">
        <v>1363</v>
      </c>
      <c r="K82" s="457" t="s">
        <v>1364</v>
      </c>
      <c r="L82" s="440" t="s">
        <v>70</v>
      </c>
      <c r="M82" s="440" t="s">
        <v>109</v>
      </c>
      <c r="N82" s="440" t="s">
        <v>108</v>
      </c>
      <c r="O82" s="440" t="s">
        <v>73</v>
      </c>
      <c r="P82" s="440" t="s">
        <v>111</v>
      </c>
      <c r="Q82" s="440" t="s">
        <v>75</v>
      </c>
      <c r="R82" s="441" t="s">
        <v>83</v>
      </c>
      <c r="S82" s="440" t="s">
        <v>127</v>
      </c>
      <c r="T82" s="440" t="s">
        <v>78</v>
      </c>
      <c r="U82" s="440" t="s">
        <v>78</v>
      </c>
      <c r="V82" s="443" t="s">
        <v>1370</v>
      </c>
      <c r="W82" s="444">
        <v>8</v>
      </c>
      <c r="X82" s="444" t="s">
        <v>1366</v>
      </c>
      <c r="Y82" s="439" t="s">
        <v>1277</v>
      </c>
      <c r="Z82" s="443" t="s">
        <v>1367</v>
      </c>
      <c r="AA82" s="440" t="s">
        <v>168</v>
      </c>
      <c r="AB82" s="440" t="s">
        <v>168</v>
      </c>
      <c r="AC82" s="439" t="s">
        <v>1368</v>
      </c>
      <c r="AD82" s="445">
        <v>43434</v>
      </c>
      <c r="AE82" s="446" t="s">
        <v>82</v>
      </c>
      <c r="AF82" s="447" t="s">
        <v>1175</v>
      </c>
      <c r="AG82" s="447" t="s">
        <v>1171</v>
      </c>
      <c r="AH82" s="447" t="s">
        <v>1171</v>
      </c>
      <c r="AI82" s="447" t="s">
        <v>84</v>
      </c>
      <c r="AJ82" s="445">
        <v>43434</v>
      </c>
      <c r="AK82" s="447" t="s">
        <v>1152</v>
      </c>
      <c r="AL82" s="447" t="s">
        <v>143</v>
      </c>
      <c r="AM82" s="447" t="s">
        <v>178</v>
      </c>
      <c r="AN82" s="447" t="s">
        <v>163</v>
      </c>
      <c r="AO82" s="447" t="s">
        <v>132</v>
      </c>
      <c r="AP82" s="447" t="s">
        <v>29</v>
      </c>
      <c r="AQ82" s="447" t="s">
        <v>1153</v>
      </c>
      <c r="AR82" s="446" t="s">
        <v>87</v>
      </c>
      <c r="AS82" s="446" t="s">
        <v>119</v>
      </c>
      <c r="AT82" s="447" t="s">
        <v>204</v>
      </c>
      <c r="AU82" s="447" t="s">
        <v>87</v>
      </c>
      <c r="AV82" s="447" t="s">
        <v>69</v>
      </c>
      <c r="AW82" s="447" t="s">
        <v>123</v>
      </c>
      <c r="AX82" s="478"/>
    </row>
    <row r="83" spans="1:50" ht="135" x14ac:dyDescent="0.25">
      <c r="A83" s="439">
        <v>75</v>
      </c>
      <c r="B83" s="440" t="s">
        <v>313</v>
      </c>
      <c r="C83" s="440" t="s">
        <v>233</v>
      </c>
      <c r="D83" s="440" t="s">
        <v>106</v>
      </c>
      <c r="E83" s="440" t="s">
        <v>709</v>
      </c>
      <c r="F83" s="441">
        <f>IFERROR(VLOOKUP(E83,[6]TablaRetencion!A$1:B$22,2,FALSE),"")</f>
        <v>210</v>
      </c>
      <c r="G83" s="441" t="s">
        <v>398</v>
      </c>
      <c r="H83" s="441">
        <f>IFERROR(VLOOKUP(G83,[6]TablaRetencion!H$1:I$90,2,FALSE),"")</f>
        <v>2</v>
      </c>
      <c r="I83" s="442" t="s">
        <v>751</v>
      </c>
      <c r="J83" s="439" t="s">
        <v>1371</v>
      </c>
      <c r="K83" s="457" t="s">
        <v>1372</v>
      </c>
      <c r="L83" s="440" t="s">
        <v>70</v>
      </c>
      <c r="M83" s="440" t="s">
        <v>109</v>
      </c>
      <c r="N83" s="440" t="s">
        <v>108</v>
      </c>
      <c r="O83" s="440" t="s">
        <v>73</v>
      </c>
      <c r="P83" s="440" t="s">
        <v>111</v>
      </c>
      <c r="Q83" s="440" t="s">
        <v>75</v>
      </c>
      <c r="R83" s="441" t="s">
        <v>83</v>
      </c>
      <c r="S83" s="440" t="s">
        <v>127</v>
      </c>
      <c r="T83" s="440" t="s">
        <v>78</v>
      </c>
      <c r="U83" s="440" t="s">
        <v>78</v>
      </c>
      <c r="V83" s="443" t="s">
        <v>1373</v>
      </c>
      <c r="W83" s="444">
        <v>10</v>
      </c>
      <c r="X83" s="444" t="s">
        <v>1366</v>
      </c>
      <c r="Y83" s="439" t="s">
        <v>1277</v>
      </c>
      <c r="Z83" s="443" t="s">
        <v>1367</v>
      </c>
      <c r="AA83" s="440" t="s">
        <v>168</v>
      </c>
      <c r="AB83" s="440" t="s">
        <v>168</v>
      </c>
      <c r="AC83" s="439" t="s">
        <v>1368</v>
      </c>
      <c r="AD83" s="445">
        <v>43434</v>
      </c>
      <c r="AE83" s="446" t="s">
        <v>82</v>
      </c>
      <c r="AF83" s="447" t="s">
        <v>69</v>
      </c>
      <c r="AG83" s="447" t="s">
        <v>69</v>
      </c>
      <c r="AH83" s="447" t="s">
        <v>69</v>
      </c>
      <c r="AI83" s="447" t="s">
        <v>114</v>
      </c>
      <c r="AJ83" s="445">
        <v>43434</v>
      </c>
      <c r="AK83" s="447" t="s">
        <v>1152</v>
      </c>
      <c r="AL83" s="447" t="s">
        <v>1152</v>
      </c>
      <c r="AM83" s="447" t="s">
        <v>69</v>
      </c>
      <c r="AN83" s="447" t="s">
        <v>1152</v>
      </c>
      <c r="AO83" s="447" t="s">
        <v>69</v>
      </c>
      <c r="AP83" s="447" t="s">
        <v>1152</v>
      </c>
      <c r="AQ83" s="447" t="s">
        <v>69</v>
      </c>
      <c r="AR83" s="446" t="s">
        <v>87</v>
      </c>
      <c r="AS83" s="446" t="s">
        <v>119</v>
      </c>
      <c r="AT83" s="447" t="s">
        <v>204</v>
      </c>
      <c r="AU83" s="447" t="s">
        <v>87</v>
      </c>
      <c r="AV83" s="447" t="s">
        <v>69</v>
      </c>
      <c r="AW83" s="447" t="s">
        <v>123</v>
      </c>
      <c r="AX83" s="478"/>
    </row>
    <row r="84" spans="1:50" ht="135" x14ac:dyDescent="0.25">
      <c r="A84" s="439">
        <v>76</v>
      </c>
      <c r="B84" s="440" t="s">
        <v>313</v>
      </c>
      <c r="C84" s="440" t="s">
        <v>233</v>
      </c>
      <c r="D84" s="440" t="s">
        <v>106</v>
      </c>
      <c r="E84" s="440" t="s">
        <v>709</v>
      </c>
      <c r="F84" s="441">
        <f>IFERROR(VLOOKUP(E84,[6]TablaRetencion!A$1:B$22,2,FALSE),"")</f>
        <v>210</v>
      </c>
      <c r="G84" s="441" t="s">
        <v>398</v>
      </c>
      <c r="H84" s="441">
        <f>IFERROR(VLOOKUP(G84,[6]TablaRetencion!H$1:I$90,2,FALSE),"")</f>
        <v>2</v>
      </c>
      <c r="I84" s="442" t="s">
        <v>752</v>
      </c>
      <c r="J84" s="439" t="s">
        <v>1371</v>
      </c>
      <c r="K84" s="457" t="s">
        <v>1374</v>
      </c>
      <c r="L84" s="440" t="s">
        <v>70</v>
      </c>
      <c r="M84" s="440" t="s">
        <v>109</v>
      </c>
      <c r="N84" s="440" t="s">
        <v>108</v>
      </c>
      <c r="O84" s="440" t="s">
        <v>73</v>
      </c>
      <c r="P84" s="440" t="s">
        <v>111</v>
      </c>
      <c r="Q84" s="440" t="s">
        <v>75</v>
      </c>
      <c r="R84" s="441" t="s">
        <v>83</v>
      </c>
      <c r="S84" s="440" t="s">
        <v>127</v>
      </c>
      <c r="T84" s="440" t="s">
        <v>79</v>
      </c>
      <c r="U84" s="440" t="s">
        <v>78</v>
      </c>
      <c r="V84" s="443" t="s">
        <v>1375</v>
      </c>
      <c r="W84" s="444">
        <v>8</v>
      </c>
      <c r="X84" s="444" t="s">
        <v>1366</v>
      </c>
      <c r="Y84" s="439" t="s">
        <v>1277</v>
      </c>
      <c r="Z84" s="443" t="s">
        <v>1367</v>
      </c>
      <c r="AA84" s="440" t="s">
        <v>168</v>
      </c>
      <c r="AB84" s="440" t="s">
        <v>168</v>
      </c>
      <c r="AC84" s="439" t="s">
        <v>1368</v>
      </c>
      <c r="AD84" s="445">
        <v>43434</v>
      </c>
      <c r="AE84" s="446" t="s">
        <v>82</v>
      </c>
      <c r="AF84" s="447" t="s">
        <v>69</v>
      </c>
      <c r="AG84" s="447" t="s">
        <v>69</v>
      </c>
      <c r="AH84" s="447" t="s">
        <v>69</v>
      </c>
      <c r="AI84" s="447" t="s">
        <v>114</v>
      </c>
      <c r="AJ84" s="445">
        <v>43434</v>
      </c>
      <c r="AK84" s="447" t="s">
        <v>1152</v>
      </c>
      <c r="AL84" s="447" t="s">
        <v>1152</v>
      </c>
      <c r="AM84" s="447" t="s">
        <v>69</v>
      </c>
      <c r="AN84" s="447" t="s">
        <v>1152</v>
      </c>
      <c r="AO84" s="447" t="s">
        <v>69</v>
      </c>
      <c r="AP84" s="447" t="s">
        <v>1152</v>
      </c>
      <c r="AQ84" s="447" t="s">
        <v>69</v>
      </c>
      <c r="AR84" s="446" t="s">
        <v>87</v>
      </c>
      <c r="AS84" s="446" t="s">
        <v>119</v>
      </c>
      <c r="AT84" s="447" t="s">
        <v>204</v>
      </c>
      <c r="AU84" s="447" t="s">
        <v>87</v>
      </c>
      <c r="AV84" s="447" t="s">
        <v>69</v>
      </c>
      <c r="AW84" s="447" t="s">
        <v>123</v>
      </c>
      <c r="AX84" s="478"/>
    </row>
    <row r="85" spans="1:50" ht="75" x14ac:dyDescent="0.25">
      <c r="A85" s="439">
        <v>77</v>
      </c>
      <c r="B85" s="440" t="s">
        <v>313</v>
      </c>
      <c r="C85" s="440" t="s">
        <v>233</v>
      </c>
      <c r="D85" s="440" t="s">
        <v>106</v>
      </c>
      <c r="E85" s="440" t="s">
        <v>709</v>
      </c>
      <c r="F85" s="441">
        <f>IFERROR(VLOOKUP(E85,[6]TablaRetencion!A$1:B$22,2,FALSE),"")</f>
        <v>210</v>
      </c>
      <c r="G85" s="441" t="s">
        <v>426</v>
      </c>
      <c r="H85" s="441">
        <f>IFERROR(VLOOKUP(G85,[6]TablaRetencion!H$1:I$90,2,FALSE),"")</f>
        <v>20</v>
      </c>
      <c r="I85" s="442" t="s">
        <v>753</v>
      </c>
      <c r="J85" s="439" t="s">
        <v>1376</v>
      </c>
      <c r="K85" s="439" t="s">
        <v>1377</v>
      </c>
      <c r="L85" s="440" t="s">
        <v>70</v>
      </c>
      <c r="M85" s="440" t="s">
        <v>109</v>
      </c>
      <c r="N85" s="440" t="s">
        <v>108</v>
      </c>
      <c r="O85" s="440" t="s">
        <v>73</v>
      </c>
      <c r="P85" s="440" t="s">
        <v>111</v>
      </c>
      <c r="Q85" s="440" t="s">
        <v>75</v>
      </c>
      <c r="R85" s="441" t="s">
        <v>83</v>
      </c>
      <c r="S85" s="440" t="s">
        <v>140</v>
      </c>
      <c r="T85" s="440" t="s">
        <v>79</v>
      </c>
      <c r="U85" s="440" t="s">
        <v>78</v>
      </c>
      <c r="V85" s="443" t="s">
        <v>1373</v>
      </c>
      <c r="W85" s="444">
        <v>8</v>
      </c>
      <c r="X85" s="444" t="s">
        <v>1366</v>
      </c>
      <c r="Y85" s="439" t="s">
        <v>1277</v>
      </c>
      <c r="Z85" s="443" t="s">
        <v>1367</v>
      </c>
      <c r="AA85" s="440" t="s">
        <v>168</v>
      </c>
      <c r="AB85" s="440" t="s">
        <v>168</v>
      </c>
      <c r="AC85" s="439" t="s">
        <v>1368</v>
      </c>
      <c r="AD85" s="445">
        <v>43434</v>
      </c>
      <c r="AE85" s="446" t="s">
        <v>82</v>
      </c>
      <c r="AF85" s="447" t="s">
        <v>69</v>
      </c>
      <c r="AG85" s="447" t="s">
        <v>69</v>
      </c>
      <c r="AH85" s="447" t="s">
        <v>69</v>
      </c>
      <c r="AI85" s="447" t="s">
        <v>114</v>
      </c>
      <c r="AJ85" s="445">
        <v>43434</v>
      </c>
      <c r="AK85" s="447" t="s">
        <v>1152</v>
      </c>
      <c r="AL85" s="447" t="s">
        <v>1152</v>
      </c>
      <c r="AM85" s="447" t="s">
        <v>69</v>
      </c>
      <c r="AN85" s="447" t="s">
        <v>1152</v>
      </c>
      <c r="AO85" s="447" t="s">
        <v>69</v>
      </c>
      <c r="AP85" s="447" t="s">
        <v>1152</v>
      </c>
      <c r="AQ85" s="447" t="s">
        <v>69</v>
      </c>
      <c r="AR85" s="446" t="s">
        <v>87</v>
      </c>
      <c r="AS85" s="446" t="s">
        <v>119</v>
      </c>
      <c r="AT85" s="447" t="s">
        <v>204</v>
      </c>
      <c r="AU85" s="447"/>
      <c r="AV85" s="447" t="s">
        <v>69</v>
      </c>
      <c r="AW85" s="447" t="s">
        <v>123</v>
      </c>
      <c r="AX85" s="478"/>
    </row>
    <row r="86" spans="1:50" ht="150" x14ac:dyDescent="0.25">
      <c r="A86" s="439">
        <v>78</v>
      </c>
      <c r="B86" s="440" t="s">
        <v>313</v>
      </c>
      <c r="C86" s="440" t="s">
        <v>233</v>
      </c>
      <c r="D86" s="440" t="s">
        <v>106</v>
      </c>
      <c r="E86" s="440" t="s">
        <v>709</v>
      </c>
      <c r="F86" s="441">
        <f>IFERROR(VLOOKUP(E86,[6]TablaRetencion!A$1:B$22,2,FALSE),"")</f>
        <v>210</v>
      </c>
      <c r="G86" s="441" t="s">
        <v>406</v>
      </c>
      <c r="H86" s="441">
        <f>IFERROR(VLOOKUP(G86,[6]TablaRetencion!H$1:I$90,2,FALSE),"")</f>
        <v>50</v>
      </c>
      <c r="I86" s="442" t="s">
        <v>755</v>
      </c>
      <c r="J86" s="439" t="s">
        <v>1378</v>
      </c>
      <c r="K86" s="439" t="s">
        <v>1379</v>
      </c>
      <c r="L86" s="440" t="s">
        <v>70</v>
      </c>
      <c r="M86" s="440" t="s">
        <v>109</v>
      </c>
      <c r="N86" s="440" t="s">
        <v>108</v>
      </c>
      <c r="O86" s="440" t="s">
        <v>73</v>
      </c>
      <c r="P86" s="440" t="s">
        <v>111</v>
      </c>
      <c r="Q86" s="440" t="s">
        <v>75</v>
      </c>
      <c r="R86" s="441" t="s">
        <v>83</v>
      </c>
      <c r="S86" s="440" t="s">
        <v>140</v>
      </c>
      <c r="T86" s="440" t="s">
        <v>79</v>
      </c>
      <c r="U86" s="440" t="s">
        <v>78</v>
      </c>
      <c r="V86" s="443" t="s">
        <v>1380</v>
      </c>
      <c r="W86" s="444">
        <v>8</v>
      </c>
      <c r="X86" s="444" t="s">
        <v>1366</v>
      </c>
      <c r="Y86" s="439" t="s">
        <v>1277</v>
      </c>
      <c r="Z86" s="443" t="s">
        <v>1367</v>
      </c>
      <c r="AA86" s="440" t="s">
        <v>168</v>
      </c>
      <c r="AB86" s="440" t="s">
        <v>168</v>
      </c>
      <c r="AC86" s="439" t="s">
        <v>1368</v>
      </c>
      <c r="AD86" s="445">
        <v>43434</v>
      </c>
      <c r="AE86" s="446" t="s">
        <v>82</v>
      </c>
      <c r="AF86" s="447" t="s">
        <v>69</v>
      </c>
      <c r="AG86" s="447" t="s">
        <v>69</v>
      </c>
      <c r="AH86" s="447" t="s">
        <v>69</v>
      </c>
      <c r="AI86" s="447" t="s">
        <v>114</v>
      </c>
      <c r="AJ86" s="445">
        <v>43434</v>
      </c>
      <c r="AK86" s="447" t="s">
        <v>1152</v>
      </c>
      <c r="AL86" s="447" t="s">
        <v>1152</v>
      </c>
      <c r="AM86" s="447" t="s">
        <v>69</v>
      </c>
      <c r="AN86" s="447" t="s">
        <v>1152</v>
      </c>
      <c r="AO86" s="447" t="s">
        <v>69</v>
      </c>
      <c r="AP86" s="447" t="s">
        <v>1152</v>
      </c>
      <c r="AQ86" s="447" t="s">
        <v>69</v>
      </c>
      <c r="AR86" s="446" t="s">
        <v>87</v>
      </c>
      <c r="AS86" s="446" t="s">
        <v>119</v>
      </c>
      <c r="AT86" s="447" t="s">
        <v>204</v>
      </c>
      <c r="AU86" s="447"/>
      <c r="AV86" s="447" t="s">
        <v>69</v>
      </c>
      <c r="AW86" s="447" t="s">
        <v>123</v>
      </c>
      <c r="AX86" s="478"/>
    </row>
    <row r="87" spans="1:50" ht="120" x14ac:dyDescent="0.25">
      <c r="A87" s="439">
        <v>79</v>
      </c>
      <c r="B87" s="440" t="s">
        <v>313</v>
      </c>
      <c r="C87" s="440" t="s">
        <v>233</v>
      </c>
      <c r="D87" s="440" t="s">
        <v>106</v>
      </c>
      <c r="E87" s="440" t="s">
        <v>709</v>
      </c>
      <c r="F87" s="441">
        <f>IFERROR(VLOOKUP(E87,[6]TablaRetencion!A$1:B$22,2,FALSE),"")</f>
        <v>210</v>
      </c>
      <c r="G87" s="441" t="s">
        <v>406</v>
      </c>
      <c r="H87" s="441">
        <f>IFERROR(VLOOKUP(G87,[6]TablaRetencion!H$1:I$90,2,FALSE),"")</f>
        <v>50</v>
      </c>
      <c r="I87" s="442" t="s">
        <v>756</v>
      </c>
      <c r="J87" s="439" t="s">
        <v>1378</v>
      </c>
      <c r="K87" s="439" t="s">
        <v>1381</v>
      </c>
      <c r="L87" s="440" t="s">
        <v>70</v>
      </c>
      <c r="M87" s="440" t="s">
        <v>109</v>
      </c>
      <c r="N87" s="440" t="s">
        <v>108</v>
      </c>
      <c r="O87" s="440" t="s">
        <v>73</v>
      </c>
      <c r="P87" s="440" t="s">
        <v>111</v>
      </c>
      <c r="Q87" s="440" t="s">
        <v>75</v>
      </c>
      <c r="R87" s="441" t="s">
        <v>83</v>
      </c>
      <c r="S87" s="440" t="s">
        <v>140</v>
      </c>
      <c r="T87" s="440" t="s">
        <v>79</v>
      </c>
      <c r="U87" s="440" t="s">
        <v>78</v>
      </c>
      <c r="V87" s="443" t="s">
        <v>1380</v>
      </c>
      <c r="W87" s="444">
        <v>8</v>
      </c>
      <c r="X87" s="444" t="s">
        <v>1366</v>
      </c>
      <c r="Y87" s="439" t="s">
        <v>1277</v>
      </c>
      <c r="Z87" s="443" t="s">
        <v>1367</v>
      </c>
      <c r="AA87" s="440" t="s">
        <v>168</v>
      </c>
      <c r="AB87" s="440" t="s">
        <v>168</v>
      </c>
      <c r="AC87" s="439" t="s">
        <v>1368</v>
      </c>
      <c r="AD87" s="445">
        <v>43434</v>
      </c>
      <c r="AE87" s="446" t="s">
        <v>82</v>
      </c>
      <c r="AF87" s="447" t="s">
        <v>69</v>
      </c>
      <c r="AG87" s="447" t="s">
        <v>69</v>
      </c>
      <c r="AH87" s="447" t="s">
        <v>69</v>
      </c>
      <c r="AI87" s="447" t="s">
        <v>114</v>
      </c>
      <c r="AJ87" s="445">
        <v>43434</v>
      </c>
      <c r="AK87" s="447" t="s">
        <v>1152</v>
      </c>
      <c r="AL87" s="447" t="s">
        <v>1152</v>
      </c>
      <c r="AM87" s="447" t="s">
        <v>69</v>
      </c>
      <c r="AN87" s="447" t="s">
        <v>1152</v>
      </c>
      <c r="AO87" s="447" t="s">
        <v>69</v>
      </c>
      <c r="AP87" s="447" t="s">
        <v>1152</v>
      </c>
      <c r="AQ87" s="447" t="s">
        <v>69</v>
      </c>
      <c r="AR87" s="446" t="s">
        <v>87</v>
      </c>
      <c r="AS87" s="446" t="s">
        <v>119</v>
      </c>
      <c r="AT87" s="447" t="s">
        <v>204</v>
      </c>
      <c r="AU87" s="447"/>
      <c r="AV87" s="447" t="s">
        <v>69</v>
      </c>
      <c r="AW87" s="447" t="s">
        <v>123</v>
      </c>
      <c r="AX87" s="478"/>
    </row>
    <row r="88" spans="1:50" ht="90" x14ac:dyDescent="0.25">
      <c r="A88" s="439">
        <v>80</v>
      </c>
      <c r="B88" s="440" t="s">
        <v>313</v>
      </c>
      <c r="C88" s="440" t="s">
        <v>233</v>
      </c>
      <c r="D88" s="440" t="s">
        <v>106</v>
      </c>
      <c r="E88" s="440" t="s">
        <v>709</v>
      </c>
      <c r="F88" s="441">
        <f>IFERROR(VLOOKUP(E88,[6]TablaRetencion!A$1:B$22,2,FALSE),"")</f>
        <v>210</v>
      </c>
      <c r="G88" s="441" t="s">
        <v>406</v>
      </c>
      <c r="H88" s="441">
        <f>IFERROR(VLOOKUP(G88,[6]TablaRetencion!H$1:I$90,2,FALSE),"")</f>
        <v>50</v>
      </c>
      <c r="I88" s="442" t="s">
        <v>757</v>
      </c>
      <c r="J88" s="439" t="s">
        <v>1378</v>
      </c>
      <c r="K88" s="439" t="s">
        <v>1382</v>
      </c>
      <c r="L88" s="440" t="s">
        <v>70</v>
      </c>
      <c r="M88" s="440" t="s">
        <v>109</v>
      </c>
      <c r="N88" s="440" t="s">
        <v>108</v>
      </c>
      <c r="O88" s="440" t="s">
        <v>73</v>
      </c>
      <c r="P88" s="440" t="s">
        <v>111</v>
      </c>
      <c r="Q88" s="440" t="s">
        <v>75</v>
      </c>
      <c r="R88" s="441" t="s">
        <v>83</v>
      </c>
      <c r="S88" s="440" t="s">
        <v>140</v>
      </c>
      <c r="T88" s="440" t="s">
        <v>79</v>
      </c>
      <c r="U88" s="440" t="s">
        <v>78</v>
      </c>
      <c r="V88" s="443" t="s">
        <v>1380</v>
      </c>
      <c r="W88" s="444">
        <v>8</v>
      </c>
      <c r="X88" s="444" t="s">
        <v>1366</v>
      </c>
      <c r="Y88" s="439" t="s">
        <v>1277</v>
      </c>
      <c r="Z88" s="443" t="s">
        <v>1367</v>
      </c>
      <c r="AA88" s="440" t="s">
        <v>168</v>
      </c>
      <c r="AB88" s="440" t="s">
        <v>168</v>
      </c>
      <c r="AC88" s="439" t="s">
        <v>1368</v>
      </c>
      <c r="AD88" s="445">
        <v>43434</v>
      </c>
      <c r="AE88" s="446" t="s">
        <v>82</v>
      </c>
      <c r="AF88" s="447" t="s">
        <v>69</v>
      </c>
      <c r="AG88" s="447" t="s">
        <v>69</v>
      </c>
      <c r="AH88" s="447" t="s">
        <v>69</v>
      </c>
      <c r="AI88" s="447" t="s">
        <v>114</v>
      </c>
      <c r="AJ88" s="445">
        <v>43434</v>
      </c>
      <c r="AK88" s="447" t="s">
        <v>1152</v>
      </c>
      <c r="AL88" s="447" t="s">
        <v>1152</v>
      </c>
      <c r="AM88" s="447" t="s">
        <v>69</v>
      </c>
      <c r="AN88" s="447" t="s">
        <v>1152</v>
      </c>
      <c r="AO88" s="447" t="s">
        <v>69</v>
      </c>
      <c r="AP88" s="447" t="s">
        <v>1152</v>
      </c>
      <c r="AQ88" s="447" t="s">
        <v>69</v>
      </c>
      <c r="AR88" s="446" t="s">
        <v>87</v>
      </c>
      <c r="AS88" s="446" t="s">
        <v>119</v>
      </c>
      <c r="AT88" s="447" t="s">
        <v>204</v>
      </c>
      <c r="AU88" s="447"/>
      <c r="AV88" s="447" t="s">
        <v>69</v>
      </c>
      <c r="AW88" s="447" t="s">
        <v>123</v>
      </c>
      <c r="AX88" s="478"/>
    </row>
    <row r="89" spans="1:50" ht="150" x14ac:dyDescent="0.25">
      <c r="A89" s="439">
        <v>81</v>
      </c>
      <c r="B89" s="440" t="s">
        <v>313</v>
      </c>
      <c r="C89" s="440" t="s">
        <v>233</v>
      </c>
      <c r="D89" s="440" t="s">
        <v>106</v>
      </c>
      <c r="E89" s="440" t="s">
        <v>709</v>
      </c>
      <c r="F89" s="441">
        <f>IFERROR(VLOOKUP(E89,[6]TablaRetencion!A$1:B$22,2,FALSE),"")</f>
        <v>210</v>
      </c>
      <c r="G89" s="441" t="s">
        <v>411</v>
      </c>
      <c r="H89" s="441">
        <f>IFERROR(VLOOKUP(G89,[6]TablaRetencion!H$1:I$90,2,FALSE),"")</f>
        <v>67</v>
      </c>
      <c r="I89" s="442" t="s">
        <v>758</v>
      </c>
      <c r="J89" s="439" t="s">
        <v>1383</v>
      </c>
      <c r="K89" s="439" t="s">
        <v>1379</v>
      </c>
      <c r="L89" s="440" t="s">
        <v>70</v>
      </c>
      <c r="M89" s="440" t="s">
        <v>109</v>
      </c>
      <c r="N89" s="440" t="s">
        <v>108</v>
      </c>
      <c r="O89" s="440" t="s">
        <v>73</v>
      </c>
      <c r="P89" s="440" t="s">
        <v>111</v>
      </c>
      <c r="Q89" s="440" t="s">
        <v>75</v>
      </c>
      <c r="R89" s="441" t="s">
        <v>83</v>
      </c>
      <c r="S89" s="440" t="s">
        <v>140</v>
      </c>
      <c r="T89" s="440" t="s">
        <v>79</v>
      </c>
      <c r="U89" s="440" t="s">
        <v>78</v>
      </c>
      <c r="V89" s="443" t="s">
        <v>1375</v>
      </c>
      <c r="W89" s="444">
        <v>8</v>
      </c>
      <c r="X89" s="444" t="s">
        <v>1366</v>
      </c>
      <c r="Y89" s="439" t="s">
        <v>1277</v>
      </c>
      <c r="Z89" s="443" t="s">
        <v>1367</v>
      </c>
      <c r="AA89" s="440" t="s">
        <v>168</v>
      </c>
      <c r="AB89" s="440" t="s">
        <v>168</v>
      </c>
      <c r="AC89" s="439" t="s">
        <v>1368</v>
      </c>
      <c r="AD89" s="445">
        <v>43434</v>
      </c>
      <c r="AE89" s="446" t="s">
        <v>82</v>
      </c>
      <c r="AF89" s="447" t="s">
        <v>69</v>
      </c>
      <c r="AG89" s="447" t="s">
        <v>69</v>
      </c>
      <c r="AH89" s="447" t="s">
        <v>69</v>
      </c>
      <c r="AI89" s="447" t="s">
        <v>114</v>
      </c>
      <c r="AJ89" s="445">
        <v>43434</v>
      </c>
      <c r="AK89" s="447" t="s">
        <v>1152</v>
      </c>
      <c r="AL89" s="447" t="s">
        <v>1152</v>
      </c>
      <c r="AM89" s="447" t="s">
        <v>69</v>
      </c>
      <c r="AN89" s="447" t="s">
        <v>1152</v>
      </c>
      <c r="AO89" s="447" t="s">
        <v>69</v>
      </c>
      <c r="AP89" s="447" t="s">
        <v>1152</v>
      </c>
      <c r="AQ89" s="447" t="s">
        <v>69</v>
      </c>
      <c r="AR89" s="446" t="s">
        <v>87</v>
      </c>
      <c r="AS89" s="446" t="s">
        <v>119</v>
      </c>
      <c r="AT89" s="447" t="s">
        <v>204</v>
      </c>
      <c r="AU89" s="447"/>
      <c r="AV89" s="447" t="s">
        <v>69</v>
      </c>
      <c r="AW89" s="447" t="s">
        <v>123</v>
      </c>
      <c r="AX89" s="478"/>
    </row>
    <row r="90" spans="1:50" ht="225" x14ac:dyDescent="0.25">
      <c r="A90" s="439">
        <v>82</v>
      </c>
      <c r="B90" s="440" t="s">
        <v>313</v>
      </c>
      <c r="C90" s="440" t="s">
        <v>233</v>
      </c>
      <c r="D90" s="440" t="s">
        <v>106</v>
      </c>
      <c r="E90" s="440" t="s">
        <v>709</v>
      </c>
      <c r="F90" s="441">
        <f>IFERROR(VLOOKUP(E90,[6]TablaRetencion!A$1:B$22,2,FALSE),"")</f>
        <v>210</v>
      </c>
      <c r="G90" s="441" t="s">
        <v>430</v>
      </c>
      <c r="H90" s="441">
        <f>IFERROR(VLOOKUP(G90,[6]TablaRetencion!H$1:I$90,2,FALSE),"")</f>
        <v>71</v>
      </c>
      <c r="I90" s="442" t="s">
        <v>759</v>
      </c>
      <c r="J90" s="439" t="s">
        <v>1384</v>
      </c>
      <c r="K90" s="439" t="s">
        <v>1385</v>
      </c>
      <c r="L90" s="440" t="s">
        <v>70</v>
      </c>
      <c r="M90" s="440" t="s">
        <v>109</v>
      </c>
      <c r="N90" s="440" t="s">
        <v>108</v>
      </c>
      <c r="O90" s="440" t="s">
        <v>73</v>
      </c>
      <c r="P90" s="440" t="s">
        <v>111</v>
      </c>
      <c r="Q90" s="440" t="s">
        <v>75</v>
      </c>
      <c r="R90" s="441" t="s">
        <v>83</v>
      </c>
      <c r="S90" s="440" t="s">
        <v>140</v>
      </c>
      <c r="T90" s="440" t="s">
        <v>79</v>
      </c>
      <c r="U90" s="440" t="s">
        <v>78</v>
      </c>
      <c r="V90" s="443" t="s">
        <v>1386</v>
      </c>
      <c r="W90" s="444">
        <v>8</v>
      </c>
      <c r="X90" s="444" t="s">
        <v>1366</v>
      </c>
      <c r="Y90" s="439" t="s">
        <v>1277</v>
      </c>
      <c r="Z90" s="443" t="s">
        <v>1367</v>
      </c>
      <c r="AA90" s="440" t="s">
        <v>168</v>
      </c>
      <c r="AB90" s="440" t="s">
        <v>168</v>
      </c>
      <c r="AC90" s="439" t="s">
        <v>1368</v>
      </c>
      <c r="AD90" s="445">
        <v>43434</v>
      </c>
      <c r="AE90" s="446" t="s">
        <v>82</v>
      </c>
      <c r="AF90" s="447" t="s">
        <v>69</v>
      </c>
      <c r="AG90" s="447" t="s">
        <v>69</v>
      </c>
      <c r="AH90" s="447" t="s">
        <v>69</v>
      </c>
      <c r="AI90" s="447" t="s">
        <v>114</v>
      </c>
      <c r="AJ90" s="445">
        <v>43434</v>
      </c>
      <c r="AK90" s="447" t="s">
        <v>1152</v>
      </c>
      <c r="AL90" s="447" t="s">
        <v>1152</v>
      </c>
      <c r="AM90" s="447" t="s">
        <v>69</v>
      </c>
      <c r="AN90" s="447" t="s">
        <v>1152</v>
      </c>
      <c r="AO90" s="447" t="s">
        <v>69</v>
      </c>
      <c r="AP90" s="447" t="s">
        <v>1152</v>
      </c>
      <c r="AQ90" s="447" t="s">
        <v>69</v>
      </c>
      <c r="AR90" s="446" t="s">
        <v>87</v>
      </c>
      <c r="AS90" s="446" t="s">
        <v>119</v>
      </c>
      <c r="AT90" s="447" t="s">
        <v>204</v>
      </c>
      <c r="AU90" s="447"/>
      <c r="AV90" s="447" t="s">
        <v>69</v>
      </c>
      <c r="AW90" s="447" t="s">
        <v>123</v>
      </c>
      <c r="AX90" s="478"/>
    </row>
    <row r="91" spans="1:50" ht="165" x14ac:dyDescent="0.25">
      <c r="A91" s="439">
        <v>83</v>
      </c>
      <c r="B91" s="440" t="s">
        <v>313</v>
      </c>
      <c r="C91" s="440" t="s">
        <v>233</v>
      </c>
      <c r="D91" s="440" t="s">
        <v>106</v>
      </c>
      <c r="E91" s="440" t="s">
        <v>709</v>
      </c>
      <c r="F91" s="441">
        <f>IFERROR(VLOOKUP(E91,[6]TablaRetencion!A$1:B$22,2,FALSE),"")</f>
        <v>210</v>
      </c>
      <c r="G91" s="441" t="s">
        <v>430</v>
      </c>
      <c r="H91" s="441">
        <f>IFERROR(VLOOKUP(G91,[6]TablaRetencion!H$1:I$90,2,FALSE),"")</f>
        <v>71</v>
      </c>
      <c r="I91" s="442" t="s">
        <v>760</v>
      </c>
      <c r="J91" s="439" t="s">
        <v>1384</v>
      </c>
      <c r="K91" s="439" t="s">
        <v>1387</v>
      </c>
      <c r="L91" s="440" t="s">
        <v>70</v>
      </c>
      <c r="M91" s="440" t="s">
        <v>109</v>
      </c>
      <c r="N91" s="440" t="s">
        <v>108</v>
      </c>
      <c r="O91" s="440" t="s">
        <v>73</v>
      </c>
      <c r="P91" s="440" t="s">
        <v>111</v>
      </c>
      <c r="Q91" s="440" t="s">
        <v>75</v>
      </c>
      <c r="R91" s="441" t="s">
        <v>83</v>
      </c>
      <c r="S91" s="440" t="s">
        <v>140</v>
      </c>
      <c r="T91" s="440" t="s">
        <v>79</v>
      </c>
      <c r="U91" s="440" t="s">
        <v>78</v>
      </c>
      <c r="V91" s="477"/>
      <c r="W91" s="444">
        <v>8</v>
      </c>
      <c r="X91" s="444" t="s">
        <v>1366</v>
      </c>
      <c r="Y91" s="439" t="s">
        <v>1277</v>
      </c>
      <c r="Z91" s="443" t="s">
        <v>1367</v>
      </c>
      <c r="AA91" s="440" t="s">
        <v>168</v>
      </c>
      <c r="AB91" s="440" t="s">
        <v>168</v>
      </c>
      <c r="AC91" s="439" t="s">
        <v>1368</v>
      </c>
      <c r="AD91" s="445">
        <v>43434</v>
      </c>
      <c r="AE91" s="446" t="s">
        <v>82</v>
      </c>
      <c r="AF91" s="447" t="s">
        <v>69</v>
      </c>
      <c r="AG91" s="447" t="s">
        <v>69</v>
      </c>
      <c r="AH91" s="447" t="s">
        <v>69</v>
      </c>
      <c r="AI91" s="447" t="s">
        <v>114</v>
      </c>
      <c r="AJ91" s="445">
        <v>43434</v>
      </c>
      <c r="AK91" s="447" t="s">
        <v>1152</v>
      </c>
      <c r="AL91" s="447" t="s">
        <v>1152</v>
      </c>
      <c r="AM91" s="447" t="s">
        <v>69</v>
      </c>
      <c r="AN91" s="447" t="s">
        <v>1152</v>
      </c>
      <c r="AO91" s="447" t="s">
        <v>69</v>
      </c>
      <c r="AP91" s="447" t="s">
        <v>1152</v>
      </c>
      <c r="AQ91" s="447" t="s">
        <v>69</v>
      </c>
      <c r="AR91" s="446" t="s">
        <v>87</v>
      </c>
      <c r="AS91" s="446" t="s">
        <v>119</v>
      </c>
      <c r="AT91" s="447" t="s">
        <v>204</v>
      </c>
      <c r="AU91" s="447"/>
      <c r="AV91" s="447" t="s">
        <v>69</v>
      </c>
      <c r="AW91" s="447" t="s">
        <v>123</v>
      </c>
      <c r="AX91" s="478"/>
    </row>
    <row r="92" spans="1:50" ht="165" x14ac:dyDescent="0.25">
      <c r="A92" s="439">
        <v>84</v>
      </c>
      <c r="B92" s="440" t="s">
        <v>313</v>
      </c>
      <c r="C92" s="440" t="s">
        <v>232</v>
      </c>
      <c r="D92" s="440" t="s">
        <v>106</v>
      </c>
      <c r="E92" s="440" t="s">
        <v>709</v>
      </c>
      <c r="F92" s="441">
        <f>IFERROR(VLOOKUP(E92,[6]TablaRetencion!A$1:B$22,2,FALSE),"")</f>
        <v>210</v>
      </c>
      <c r="G92" s="441" t="s">
        <v>430</v>
      </c>
      <c r="H92" s="441">
        <f>IFERROR(VLOOKUP(G92,[6]TablaRetencion!H$1:I$90,2,FALSE),"")</f>
        <v>71</v>
      </c>
      <c r="I92" s="442" t="s">
        <v>761</v>
      </c>
      <c r="J92" s="439" t="s">
        <v>1384</v>
      </c>
      <c r="K92" s="439" t="s">
        <v>1388</v>
      </c>
      <c r="L92" s="440" t="s">
        <v>70</v>
      </c>
      <c r="M92" s="440" t="s">
        <v>109</v>
      </c>
      <c r="N92" s="440" t="s">
        <v>108</v>
      </c>
      <c r="O92" s="440" t="s">
        <v>73</v>
      </c>
      <c r="P92" s="440" t="s">
        <v>111</v>
      </c>
      <c r="Q92" s="440" t="s">
        <v>75</v>
      </c>
      <c r="R92" s="441" t="s">
        <v>83</v>
      </c>
      <c r="S92" s="440" t="s">
        <v>140</v>
      </c>
      <c r="T92" s="440" t="s">
        <v>79</v>
      </c>
      <c r="U92" s="440" t="s">
        <v>78</v>
      </c>
      <c r="V92" s="477"/>
      <c r="W92" s="444">
        <v>8</v>
      </c>
      <c r="X92" s="444" t="s">
        <v>1366</v>
      </c>
      <c r="Y92" s="439" t="s">
        <v>1277</v>
      </c>
      <c r="Z92" s="443" t="s">
        <v>1367</v>
      </c>
      <c r="AA92" s="440" t="s">
        <v>168</v>
      </c>
      <c r="AB92" s="440" t="s">
        <v>168</v>
      </c>
      <c r="AC92" s="439" t="s">
        <v>1368</v>
      </c>
      <c r="AD92" s="445">
        <v>43434</v>
      </c>
      <c r="AE92" s="446" t="s">
        <v>82</v>
      </c>
      <c r="AF92" s="447" t="s">
        <v>69</v>
      </c>
      <c r="AG92" s="447" t="s">
        <v>69</v>
      </c>
      <c r="AH92" s="447" t="s">
        <v>69</v>
      </c>
      <c r="AI92" s="447" t="s">
        <v>114</v>
      </c>
      <c r="AJ92" s="445">
        <v>43434</v>
      </c>
      <c r="AK92" s="447" t="s">
        <v>1152</v>
      </c>
      <c r="AL92" s="447" t="s">
        <v>1152</v>
      </c>
      <c r="AM92" s="447" t="s">
        <v>69</v>
      </c>
      <c r="AN92" s="447" t="s">
        <v>1152</v>
      </c>
      <c r="AO92" s="447" t="s">
        <v>69</v>
      </c>
      <c r="AP92" s="447" t="s">
        <v>1152</v>
      </c>
      <c r="AQ92" s="447" t="s">
        <v>69</v>
      </c>
      <c r="AR92" s="446" t="s">
        <v>87</v>
      </c>
      <c r="AS92" s="446" t="s">
        <v>119</v>
      </c>
      <c r="AT92" s="447" t="s">
        <v>204</v>
      </c>
      <c r="AU92" s="447"/>
      <c r="AV92" s="447" t="s">
        <v>69</v>
      </c>
      <c r="AW92" s="447" t="s">
        <v>123</v>
      </c>
      <c r="AX92" s="478"/>
    </row>
    <row r="93" spans="1:50" ht="150" x14ac:dyDescent="0.25">
      <c r="A93" s="439">
        <v>85</v>
      </c>
      <c r="B93" s="440" t="s">
        <v>313</v>
      </c>
      <c r="C93" s="440" t="s">
        <v>233</v>
      </c>
      <c r="D93" s="440" t="s">
        <v>106</v>
      </c>
      <c r="E93" s="440" t="s">
        <v>709</v>
      </c>
      <c r="F93" s="441">
        <f>IFERROR(VLOOKUP(E93,[6]TablaRetencion!A$1:B$22,2,FALSE),"")</f>
        <v>210</v>
      </c>
      <c r="G93" s="441" t="s">
        <v>430</v>
      </c>
      <c r="H93" s="441">
        <f>IFERROR(VLOOKUP(G93,[6]TablaRetencion!H$1:I$90,2,FALSE),"")</f>
        <v>71</v>
      </c>
      <c r="I93" s="442" t="s">
        <v>762</v>
      </c>
      <c r="J93" s="439" t="s">
        <v>1384</v>
      </c>
      <c r="K93" s="439" t="s">
        <v>1389</v>
      </c>
      <c r="L93" s="440" t="s">
        <v>70</v>
      </c>
      <c r="M93" s="440" t="s">
        <v>109</v>
      </c>
      <c r="N93" s="440" t="s">
        <v>108</v>
      </c>
      <c r="O93" s="440" t="s">
        <v>73</v>
      </c>
      <c r="P93" s="440" t="s">
        <v>111</v>
      </c>
      <c r="Q93" s="440" t="s">
        <v>75</v>
      </c>
      <c r="R93" s="441" t="s">
        <v>83</v>
      </c>
      <c r="S93" s="440" t="s">
        <v>140</v>
      </c>
      <c r="T93" s="440" t="s">
        <v>79</v>
      </c>
      <c r="U93" s="440" t="s">
        <v>78</v>
      </c>
      <c r="V93" s="443" t="s">
        <v>1365</v>
      </c>
      <c r="W93" s="444">
        <v>8</v>
      </c>
      <c r="X93" s="444" t="s">
        <v>1366</v>
      </c>
      <c r="Y93" s="439" t="s">
        <v>1277</v>
      </c>
      <c r="Z93" s="443" t="s">
        <v>1367</v>
      </c>
      <c r="AA93" s="440" t="s">
        <v>168</v>
      </c>
      <c r="AB93" s="440" t="s">
        <v>168</v>
      </c>
      <c r="AC93" s="439" t="s">
        <v>1368</v>
      </c>
      <c r="AD93" s="445">
        <v>43434</v>
      </c>
      <c r="AE93" s="446" t="s">
        <v>82</v>
      </c>
      <c r="AF93" s="447" t="s">
        <v>1175</v>
      </c>
      <c r="AG93" s="447" t="s">
        <v>1171</v>
      </c>
      <c r="AH93" s="447" t="s">
        <v>1171</v>
      </c>
      <c r="AI93" s="447" t="s">
        <v>84</v>
      </c>
      <c r="AJ93" s="445">
        <v>43434</v>
      </c>
      <c r="AK93" s="447" t="s">
        <v>1152</v>
      </c>
      <c r="AL93" s="447" t="s">
        <v>143</v>
      </c>
      <c r="AM93" s="447" t="s">
        <v>178</v>
      </c>
      <c r="AN93" s="447" t="s">
        <v>163</v>
      </c>
      <c r="AO93" s="447" t="s">
        <v>132</v>
      </c>
      <c r="AP93" s="447" t="s">
        <v>29</v>
      </c>
      <c r="AQ93" s="447" t="s">
        <v>1153</v>
      </c>
      <c r="AR93" s="446" t="s">
        <v>87</v>
      </c>
      <c r="AS93" s="446" t="s">
        <v>119</v>
      </c>
      <c r="AT93" s="447" t="s">
        <v>204</v>
      </c>
      <c r="AU93" s="447" t="s">
        <v>87</v>
      </c>
      <c r="AV93" s="447" t="s">
        <v>69</v>
      </c>
      <c r="AW93" s="447" t="s">
        <v>123</v>
      </c>
      <c r="AX93" s="478"/>
    </row>
    <row r="94" spans="1:50" ht="150" x14ac:dyDescent="0.25">
      <c r="A94" s="439">
        <v>86</v>
      </c>
      <c r="B94" s="440" t="s">
        <v>313</v>
      </c>
      <c r="C94" s="440" t="s">
        <v>233</v>
      </c>
      <c r="D94" s="440" t="s">
        <v>106</v>
      </c>
      <c r="E94" s="440" t="s">
        <v>709</v>
      </c>
      <c r="F94" s="441">
        <f>IFERROR(VLOOKUP(E94,[6]TablaRetencion!A$1:B$22,2,FALSE),"")</f>
        <v>210</v>
      </c>
      <c r="G94" s="441" t="s">
        <v>430</v>
      </c>
      <c r="H94" s="441">
        <f>IFERROR(VLOOKUP(G94,[6]TablaRetencion!H$1:I$90,2,FALSE),"")</f>
        <v>71</v>
      </c>
      <c r="I94" s="442" t="s">
        <v>763</v>
      </c>
      <c r="J94" s="439" t="s">
        <v>1384</v>
      </c>
      <c r="K94" s="439" t="s">
        <v>1389</v>
      </c>
      <c r="L94" s="440" t="s">
        <v>70</v>
      </c>
      <c r="M94" s="440" t="s">
        <v>109</v>
      </c>
      <c r="N94" s="440" t="s">
        <v>108</v>
      </c>
      <c r="O94" s="440" t="s">
        <v>73</v>
      </c>
      <c r="P94" s="440" t="s">
        <v>111</v>
      </c>
      <c r="Q94" s="440" t="s">
        <v>75</v>
      </c>
      <c r="R94" s="441" t="s">
        <v>83</v>
      </c>
      <c r="S94" s="440" t="s">
        <v>140</v>
      </c>
      <c r="T94" s="440" t="s">
        <v>79</v>
      </c>
      <c r="U94" s="440" t="s">
        <v>78</v>
      </c>
      <c r="V94" s="443" t="s">
        <v>1365</v>
      </c>
      <c r="W94" s="444">
        <v>8</v>
      </c>
      <c r="X94" s="444" t="s">
        <v>1366</v>
      </c>
      <c r="Y94" s="475"/>
      <c r="Z94" s="477"/>
      <c r="AA94" s="476"/>
      <c r="AB94" s="476"/>
      <c r="AC94" s="475"/>
      <c r="AD94" s="445">
        <v>43434</v>
      </c>
      <c r="AE94" s="446" t="s">
        <v>82</v>
      </c>
      <c r="AF94" s="447" t="s">
        <v>1175</v>
      </c>
      <c r="AG94" s="447" t="s">
        <v>1171</v>
      </c>
      <c r="AH94" s="447" t="s">
        <v>1171</v>
      </c>
      <c r="AI94" s="447" t="s">
        <v>84</v>
      </c>
      <c r="AJ94" s="445">
        <v>43434</v>
      </c>
      <c r="AK94" s="447" t="s">
        <v>1152</v>
      </c>
      <c r="AL94" s="447" t="s">
        <v>143</v>
      </c>
      <c r="AM94" s="447" t="s">
        <v>178</v>
      </c>
      <c r="AN94" s="447" t="s">
        <v>163</v>
      </c>
      <c r="AO94" s="447" t="s">
        <v>132</v>
      </c>
      <c r="AP94" s="447" t="s">
        <v>29</v>
      </c>
      <c r="AQ94" s="447" t="s">
        <v>1153</v>
      </c>
      <c r="AR94" s="446" t="s">
        <v>87</v>
      </c>
      <c r="AS94" s="446" t="s">
        <v>119</v>
      </c>
      <c r="AT94" s="447" t="s">
        <v>204</v>
      </c>
      <c r="AU94" s="447" t="s">
        <v>87</v>
      </c>
      <c r="AV94" s="447" t="s">
        <v>69</v>
      </c>
      <c r="AW94" s="447" t="s">
        <v>123</v>
      </c>
      <c r="AX94" s="478"/>
    </row>
    <row r="95" spans="1:50" ht="165" x14ac:dyDescent="0.25">
      <c r="A95" s="439">
        <v>87</v>
      </c>
      <c r="B95" s="440" t="s">
        <v>313</v>
      </c>
      <c r="C95" s="440" t="s">
        <v>233</v>
      </c>
      <c r="D95" s="440" t="s">
        <v>106</v>
      </c>
      <c r="E95" s="440" t="s">
        <v>709</v>
      </c>
      <c r="F95" s="441">
        <f>IFERROR(VLOOKUP(E95,[6]TablaRetencion!A$1:B$22,2,FALSE),"")</f>
        <v>210</v>
      </c>
      <c r="G95" s="441" t="s">
        <v>430</v>
      </c>
      <c r="H95" s="441">
        <f>IFERROR(VLOOKUP(G95,[6]TablaRetencion!H$1:I$90,2,FALSE),"")</f>
        <v>71</v>
      </c>
      <c r="I95" s="442" t="s">
        <v>764</v>
      </c>
      <c r="J95" s="439" t="s">
        <v>1384</v>
      </c>
      <c r="K95" s="439" t="s">
        <v>1390</v>
      </c>
      <c r="L95" s="440" t="s">
        <v>70</v>
      </c>
      <c r="M95" s="440" t="s">
        <v>109</v>
      </c>
      <c r="N95" s="440" t="s">
        <v>108</v>
      </c>
      <c r="O95" s="440" t="s">
        <v>73</v>
      </c>
      <c r="P95" s="440" t="s">
        <v>111</v>
      </c>
      <c r="Q95" s="440" t="s">
        <v>75</v>
      </c>
      <c r="R95" s="441" t="s">
        <v>83</v>
      </c>
      <c r="S95" s="440" t="s">
        <v>140</v>
      </c>
      <c r="T95" s="440" t="s">
        <v>79</v>
      </c>
      <c r="U95" s="440" t="s">
        <v>78</v>
      </c>
      <c r="V95" s="443" t="s">
        <v>1391</v>
      </c>
      <c r="W95" s="444">
        <v>8</v>
      </c>
      <c r="X95" s="444" t="s">
        <v>1366</v>
      </c>
      <c r="Y95" s="475"/>
      <c r="Z95" s="477"/>
      <c r="AA95" s="476"/>
      <c r="AB95" s="476"/>
      <c r="AC95" s="475"/>
      <c r="AD95" s="445">
        <v>43434</v>
      </c>
      <c r="AE95" s="446" t="s">
        <v>82</v>
      </c>
      <c r="AF95" s="447" t="s">
        <v>1175</v>
      </c>
      <c r="AG95" s="447" t="s">
        <v>1171</v>
      </c>
      <c r="AH95" s="447" t="s">
        <v>1171</v>
      </c>
      <c r="AI95" s="447" t="s">
        <v>84</v>
      </c>
      <c r="AJ95" s="445">
        <v>43434</v>
      </c>
      <c r="AK95" s="447" t="s">
        <v>1152</v>
      </c>
      <c r="AL95" s="447" t="s">
        <v>143</v>
      </c>
      <c r="AM95" s="447" t="s">
        <v>178</v>
      </c>
      <c r="AN95" s="447" t="s">
        <v>163</v>
      </c>
      <c r="AO95" s="447" t="s">
        <v>132</v>
      </c>
      <c r="AP95" s="447" t="s">
        <v>29</v>
      </c>
      <c r="AQ95" s="447" t="s">
        <v>1153</v>
      </c>
      <c r="AR95" s="446" t="s">
        <v>87</v>
      </c>
      <c r="AS95" s="446" t="s">
        <v>119</v>
      </c>
      <c r="AT95" s="447" t="s">
        <v>204</v>
      </c>
      <c r="AU95" s="447" t="s">
        <v>87</v>
      </c>
      <c r="AV95" s="447" t="s">
        <v>69</v>
      </c>
      <c r="AW95" s="447" t="s">
        <v>123</v>
      </c>
      <c r="AX95" s="478"/>
    </row>
    <row r="96" spans="1:50" ht="150" x14ac:dyDescent="0.25">
      <c r="A96" s="439">
        <v>88</v>
      </c>
      <c r="B96" s="440" t="s">
        <v>313</v>
      </c>
      <c r="C96" s="440" t="s">
        <v>233</v>
      </c>
      <c r="D96" s="440" t="s">
        <v>106</v>
      </c>
      <c r="E96" s="440" t="s">
        <v>709</v>
      </c>
      <c r="F96" s="441">
        <f>IFERROR(VLOOKUP(E96,[6]TablaRetencion!A$1:B$22,2,FALSE),"")</f>
        <v>210</v>
      </c>
      <c r="G96" s="441" t="s">
        <v>430</v>
      </c>
      <c r="H96" s="441">
        <f>IFERROR(VLOOKUP(G96,[6]TablaRetencion!H$1:I$90,2,FALSE),"")</f>
        <v>71</v>
      </c>
      <c r="I96" s="442" t="s">
        <v>765</v>
      </c>
      <c r="J96" s="439" t="s">
        <v>1384</v>
      </c>
      <c r="K96" s="439" t="s">
        <v>1389</v>
      </c>
      <c r="L96" s="440" t="s">
        <v>70</v>
      </c>
      <c r="M96" s="440" t="s">
        <v>109</v>
      </c>
      <c r="N96" s="440" t="s">
        <v>108</v>
      </c>
      <c r="O96" s="440" t="s">
        <v>73</v>
      </c>
      <c r="P96" s="440" t="s">
        <v>111</v>
      </c>
      <c r="Q96" s="440" t="s">
        <v>75</v>
      </c>
      <c r="R96" s="441" t="s">
        <v>83</v>
      </c>
      <c r="S96" s="440" t="s">
        <v>140</v>
      </c>
      <c r="T96" s="440" t="s">
        <v>79</v>
      </c>
      <c r="U96" s="440" t="s">
        <v>78</v>
      </c>
      <c r="V96" s="443" t="s">
        <v>1365</v>
      </c>
      <c r="W96" s="444">
        <v>8</v>
      </c>
      <c r="X96" s="444" t="s">
        <v>1366</v>
      </c>
      <c r="Y96" s="475"/>
      <c r="Z96" s="477"/>
      <c r="AA96" s="476"/>
      <c r="AB96" s="476"/>
      <c r="AC96" s="475"/>
      <c r="AD96" s="445">
        <v>43434</v>
      </c>
      <c r="AE96" s="446" t="s">
        <v>82</v>
      </c>
      <c r="AF96" s="447" t="s">
        <v>1175</v>
      </c>
      <c r="AG96" s="447" t="s">
        <v>1171</v>
      </c>
      <c r="AH96" s="447" t="s">
        <v>1171</v>
      </c>
      <c r="AI96" s="447" t="s">
        <v>84</v>
      </c>
      <c r="AJ96" s="445">
        <v>43434</v>
      </c>
      <c r="AK96" s="447" t="s">
        <v>1152</v>
      </c>
      <c r="AL96" s="447" t="s">
        <v>143</v>
      </c>
      <c r="AM96" s="447" t="s">
        <v>178</v>
      </c>
      <c r="AN96" s="447" t="s">
        <v>163</v>
      </c>
      <c r="AO96" s="447" t="s">
        <v>132</v>
      </c>
      <c r="AP96" s="447" t="s">
        <v>29</v>
      </c>
      <c r="AQ96" s="447" t="s">
        <v>1153</v>
      </c>
      <c r="AR96" s="446" t="s">
        <v>87</v>
      </c>
      <c r="AS96" s="446" t="s">
        <v>119</v>
      </c>
      <c r="AT96" s="447" t="s">
        <v>204</v>
      </c>
      <c r="AU96" s="447" t="s">
        <v>87</v>
      </c>
      <c r="AV96" s="447" t="s">
        <v>69</v>
      </c>
      <c r="AW96" s="447" t="s">
        <v>123</v>
      </c>
      <c r="AX96" s="478"/>
    </row>
    <row r="97" spans="1:50" ht="150" x14ac:dyDescent="0.25">
      <c r="A97" s="439">
        <v>89</v>
      </c>
      <c r="B97" s="440" t="s">
        <v>313</v>
      </c>
      <c r="C97" s="440" t="s">
        <v>233</v>
      </c>
      <c r="D97" s="440" t="s">
        <v>106</v>
      </c>
      <c r="E97" s="440" t="s">
        <v>709</v>
      </c>
      <c r="F97" s="441">
        <f>IFERROR(VLOOKUP(E97,[6]TablaRetencion!A$1:B$22,2,FALSE),"")</f>
        <v>210</v>
      </c>
      <c r="G97" s="441" t="s">
        <v>430</v>
      </c>
      <c r="H97" s="441">
        <f>IFERROR(VLOOKUP(G97,[6]TablaRetencion!H$1:I$90,2,FALSE),"")</f>
        <v>71</v>
      </c>
      <c r="I97" s="442" t="s">
        <v>766</v>
      </c>
      <c r="J97" s="439" t="s">
        <v>1384</v>
      </c>
      <c r="K97" s="439" t="s">
        <v>1389</v>
      </c>
      <c r="L97" s="440" t="s">
        <v>70</v>
      </c>
      <c r="M97" s="440" t="s">
        <v>109</v>
      </c>
      <c r="N97" s="440" t="s">
        <v>108</v>
      </c>
      <c r="O97" s="440" t="s">
        <v>73</v>
      </c>
      <c r="P97" s="440" t="s">
        <v>111</v>
      </c>
      <c r="Q97" s="440" t="s">
        <v>75</v>
      </c>
      <c r="R97" s="441" t="s">
        <v>83</v>
      </c>
      <c r="S97" s="440" t="s">
        <v>140</v>
      </c>
      <c r="T97" s="440" t="s">
        <v>79</v>
      </c>
      <c r="U97" s="440" t="s">
        <v>78</v>
      </c>
      <c r="V97" s="443" t="s">
        <v>1365</v>
      </c>
      <c r="W97" s="444">
        <v>8</v>
      </c>
      <c r="X97" s="444" t="s">
        <v>1366</v>
      </c>
      <c r="Y97" s="475"/>
      <c r="Z97" s="477"/>
      <c r="AA97" s="476"/>
      <c r="AB97" s="476"/>
      <c r="AC97" s="475"/>
      <c r="AD97" s="445">
        <v>43434</v>
      </c>
      <c r="AE97" s="446" t="s">
        <v>82</v>
      </c>
      <c r="AF97" s="447" t="s">
        <v>1175</v>
      </c>
      <c r="AG97" s="447" t="s">
        <v>1171</v>
      </c>
      <c r="AH97" s="447" t="s">
        <v>1171</v>
      </c>
      <c r="AI97" s="447" t="s">
        <v>84</v>
      </c>
      <c r="AJ97" s="445">
        <v>43434</v>
      </c>
      <c r="AK97" s="447" t="s">
        <v>1152</v>
      </c>
      <c r="AL97" s="447" t="s">
        <v>143</v>
      </c>
      <c r="AM97" s="447" t="s">
        <v>178</v>
      </c>
      <c r="AN97" s="447" t="s">
        <v>163</v>
      </c>
      <c r="AO97" s="447" t="s">
        <v>132</v>
      </c>
      <c r="AP97" s="447" t="s">
        <v>29</v>
      </c>
      <c r="AQ97" s="447" t="s">
        <v>1153</v>
      </c>
      <c r="AR97" s="446" t="s">
        <v>87</v>
      </c>
      <c r="AS97" s="446" t="s">
        <v>119</v>
      </c>
      <c r="AT97" s="447" t="s">
        <v>204</v>
      </c>
      <c r="AU97" s="447" t="s">
        <v>87</v>
      </c>
      <c r="AV97" s="447" t="s">
        <v>69</v>
      </c>
      <c r="AW97" s="447" t="s">
        <v>123</v>
      </c>
      <c r="AX97" s="478"/>
    </row>
    <row r="98" spans="1:50" ht="150" x14ac:dyDescent="0.25">
      <c r="A98" s="439">
        <v>90</v>
      </c>
      <c r="B98" s="440" t="s">
        <v>313</v>
      </c>
      <c r="C98" s="440" t="s">
        <v>233</v>
      </c>
      <c r="D98" s="440" t="s">
        <v>106</v>
      </c>
      <c r="E98" s="440" t="s">
        <v>709</v>
      </c>
      <c r="F98" s="441">
        <f>IFERROR(VLOOKUP(E98,[6]TablaRetencion!A$1:B$22,2,FALSE),"")</f>
        <v>210</v>
      </c>
      <c r="G98" s="441" t="s">
        <v>430</v>
      </c>
      <c r="H98" s="441">
        <f>IFERROR(VLOOKUP(G98,[6]TablaRetencion!H$1:I$90,2,FALSE),"")</f>
        <v>71</v>
      </c>
      <c r="I98" s="442" t="s">
        <v>767</v>
      </c>
      <c r="J98" s="439" t="s">
        <v>1384</v>
      </c>
      <c r="K98" s="439" t="s">
        <v>1389</v>
      </c>
      <c r="L98" s="440" t="s">
        <v>70</v>
      </c>
      <c r="M98" s="440" t="s">
        <v>109</v>
      </c>
      <c r="N98" s="440" t="s">
        <v>108</v>
      </c>
      <c r="O98" s="440" t="s">
        <v>73</v>
      </c>
      <c r="P98" s="440" t="s">
        <v>111</v>
      </c>
      <c r="Q98" s="440" t="s">
        <v>75</v>
      </c>
      <c r="R98" s="441" t="s">
        <v>83</v>
      </c>
      <c r="S98" s="440" t="s">
        <v>140</v>
      </c>
      <c r="T98" s="440" t="s">
        <v>79</v>
      </c>
      <c r="U98" s="440" t="s">
        <v>78</v>
      </c>
      <c r="V98" s="443" t="s">
        <v>1365</v>
      </c>
      <c r="W98" s="444">
        <v>8</v>
      </c>
      <c r="X98" s="444" t="s">
        <v>1366</v>
      </c>
      <c r="Y98" s="475"/>
      <c r="Z98" s="477"/>
      <c r="AA98" s="476"/>
      <c r="AB98" s="476"/>
      <c r="AC98" s="475"/>
      <c r="AD98" s="445">
        <v>43434</v>
      </c>
      <c r="AE98" s="446" t="s">
        <v>82</v>
      </c>
      <c r="AF98" s="447" t="s">
        <v>1175</v>
      </c>
      <c r="AG98" s="447" t="s">
        <v>1171</v>
      </c>
      <c r="AH98" s="447" t="s">
        <v>1171</v>
      </c>
      <c r="AI98" s="447" t="s">
        <v>84</v>
      </c>
      <c r="AJ98" s="445">
        <v>43434</v>
      </c>
      <c r="AK98" s="447" t="s">
        <v>1152</v>
      </c>
      <c r="AL98" s="447" t="s">
        <v>143</v>
      </c>
      <c r="AM98" s="447" t="s">
        <v>178</v>
      </c>
      <c r="AN98" s="447" t="s">
        <v>163</v>
      </c>
      <c r="AO98" s="447" t="s">
        <v>132</v>
      </c>
      <c r="AP98" s="447" t="s">
        <v>29</v>
      </c>
      <c r="AQ98" s="447" t="s">
        <v>1153</v>
      </c>
      <c r="AR98" s="446" t="s">
        <v>87</v>
      </c>
      <c r="AS98" s="446" t="s">
        <v>119</v>
      </c>
      <c r="AT98" s="447" t="s">
        <v>204</v>
      </c>
      <c r="AU98" s="447" t="s">
        <v>87</v>
      </c>
      <c r="AV98" s="447" t="s">
        <v>69</v>
      </c>
      <c r="AW98" s="447" t="s">
        <v>123</v>
      </c>
      <c r="AX98" s="478"/>
    </row>
    <row r="99" spans="1:50" ht="120" x14ac:dyDescent="0.25">
      <c r="A99" s="439">
        <v>91</v>
      </c>
      <c r="B99" s="441" t="s">
        <v>314</v>
      </c>
      <c r="C99" s="441" t="s">
        <v>235</v>
      </c>
      <c r="D99" s="441" t="s">
        <v>30</v>
      </c>
      <c r="E99" s="441" t="s">
        <v>712</v>
      </c>
      <c r="F99" s="441">
        <v>260</v>
      </c>
      <c r="G99" s="441" t="s">
        <v>484</v>
      </c>
      <c r="H99" s="441">
        <v>23</v>
      </c>
      <c r="I99" s="458" t="s">
        <v>833</v>
      </c>
      <c r="J99" s="459" t="s">
        <v>1392</v>
      </c>
      <c r="K99" s="459" t="s">
        <v>1393</v>
      </c>
      <c r="L99" s="440" t="s">
        <v>70</v>
      </c>
      <c r="M99" s="440" t="s">
        <v>109</v>
      </c>
      <c r="N99" s="440" t="s">
        <v>72</v>
      </c>
      <c r="O99" s="440" t="s">
        <v>188</v>
      </c>
      <c r="P99" s="440" t="s">
        <v>111</v>
      </c>
      <c r="Q99" s="440" t="s">
        <v>75</v>
      </c>
      <c r="R99" s="441" t="s">
        <v>83</v>
      </c>
      <c r="S99" s="440" t="s">
        <v>127</v>
      </c>
      <c r="T99" s="440" t="s">
        <v>78</v>
      </c>
      <c r="U99" s="440" t="s">
        <v>79</v>
      </c>
      <c r="V99" s="443" t="s">
        <v>1394</v>
      </c>
      <c r="W99" s="444">
        <v>10</v>
      </c>
      <c r="X99" s="444" t="s">
        <v>78</v>
      </c>
      <c r="Y99" s="439" t="s">
        <v>1395</v>
      </c>
      <c r="Z99" s="443" t="s">
        <v>1396</v>
      </c>
      <c r="AA99" s="440" t="s">
        <v>201</v>
      </c>
      <c r="AB99" s="440" t="s">
        <v>201</v>
      </c>
      <c r="AC99" s="439" t="s">
        <v>1397</v>
      </c>
      <c r="AD99" s="471" t="s">
        <v>1398</v>
      </c>
      <c r="AE99" s="446" t="s">
        <v>82</v>
      </c>
      <c r="AF99" s="447" t="s">
        <v>69</v>
      </c>
      <c r="AG99" s="447" t="s">
        <v>69</v>
      </c>
      <c r="AH99" s="447" t="s">
        <v>69</v>
      </c>
      <c r="AI99" s="447" t="s">
        <v>114</v>
      </c>
      <c r="AJ99" s="445">
        <v>43434</v>
      </c>
      <c r="AK99" s="447" t="s">
        <v>1152</v>
      </c>
      <c r="AL99" s="447" t="s">
        <v>1152</v>
      </c>
      <c r="AM99" s="447" t="s">
        <v>115</v>
      </c>
      <c r="AN99" s="447" t="s">
        <v>163</v>
      </c>
      <c r="AO99" s="447" t="s">
        <v>132</v>
      </c>
      <c r="AP99" s="447" t="s">
        <v>1152</v>
      </c>
      <c r="AQ99" s="447" t="s">
        <v>1153</v>
      </c>
      <c r="AR99" s="446" t="s">
        <v>87</v>
      </c>
      <c r="AS99" s="446" t="s">
        <v>87</v>
      </c>
      <c r="AT99" s="446" t="s">
        <v>88</v>
      </c>
      <c r="AU99" s="446" t="s">
        <v>89</v>
      </c>
      <c r="AV99" s="446" t="s">
        <v>1189</v>
      </c>
      <c r="AW99" s="446" t="s">
        <v>107</v>
      </c>
      <c r="AX99" s="446" t="s">
        <v>90</v>
      </c>
    </row>
    <row r="100" spans="1:50" ht="120" x14ac:dyDescent="0.25">
      <c r="A100" s="439">
        <v>92</v>
      </c>
      <c r="B100" s="441" t="s">
        <v>314</v>
      </c>
      <c r="C100" s="441" t="s">
        <v>235</v>
      </c>
      <c r="D100" s="441" t="s">
        <v>30</v>
      </c>
      <c r="E100" s="441" t="s">
        <v>712</v>
      </c>
      <c r="F100" s="441">
        <v>260</v>
      </c>
      <c r="G100" s="441" t="s">
        <v>398</v>
      </c>
      <c r="H100" s="441">
        <v>2</v>
      </c>
      <c r="I100" s="458" t="s">
        <v>830</v>
      </c>
      <c r="J100" s="459" t="s">
        <v>1399</v>
      </c>
      <c r="K100" s="459" t="s">
        <v>1400</v>
      </c>
      <c r="L100" s="440" t="s">
        <v>70</v>
      </c>
      <c r="M100" s="440" t="s">
        <v>71</v>
      </c>
      <c r="N100" s="440" t="s">
        <v>72</v>
      </c>
      <c r="O100" s="440" t="s">
        <v>205</v>
      </c>
      <c r="P100" s="440" t="s">
        <v>111</v>
      </c>
      <c r="Q100" s="440" t="s">
        <v>75</v>
      </c>
      <c r="R100" s="441" t="s">
        <v>83</v>
      </c>
      <c r="S100" s="440" t="s">
        <v>127</v>
      </c>
      <c r="T100" s="440" t="s">
        <v>78</v>
      </c>
      <c r="U100" s="440" t="s">
        <v>79</v>
      </c>
      <c r="V100" s="443" t="s">
        <v>1401</v>
      </c>
      <c r="W100" s="444">
        <v>8</v>
      </c>
      <c r="X100" s="444" t="s">
        <v>78</v>
      </c>
      <c r="Y100" s="439" t="s">
        <v>1395</v>
      </c>
      <c r="Z100" s="443" t="s">
        <v>1396</v>
      </c>
      <c r="AA100" s="440" t="s">
        <v>198</v>
      </c>
      <c r="AB100" s="440" t="s">
        <v>201</v>
      </c>
      <c r="AC100" s="439" t="s">
        <v>1397</v>
      </c>
      <c r="AD100" s="472" t="s">
        <v>1402</v>
      </c>
      <c r="AE100" s="446" t="s">
        <v>82</v>
      </c>
      <c r="AF100" s="447" t="s">
        <v>69</v>
      </c>
      <c r="AG100" s="447" t="s">
        <v>69</v>
      </c>
      <c r="AH100" s="447" t="s">
        <v>69</v>
      </c>
      <c r="AI100" s="447" t="s">
        <v>114</v>
      </c>
      <c r="AJ100" s="445">
        <v>43434</v>
      </c>
      <c r="AK100" s="447" t="s">
        <v>1152</v>
      </c>
      <c r="AL100" s="447" t="s">
        <v>1152</v>
      </c>
      <c r="AM100" s="447" t="s">
        <v>115</v>
      </c>
      <c r="AN100" s="447" t="s">
        <v>163</v>
      </c>
      <c r="AO100" s="447" t="s">
        <v>116</v>
      </c>
      <c r="AP100" s="447" t="s">
        <v>1152</v>
      </c>
      <c r="AQ100" s="447" t="s">
        <v>1153</v>
      </c>
      <c r="AR100" s="446" t="s">
        <v>87</v>
      </c>
      <c r="AS100" s="446" t="s">
        <v>87</v>
      </c>
      <c r="AT100" s="446" t="s">
        <v>88</v>
      </c>
      <c r="AU100" s="446" t="s">
        <v>89</v>
      </c>
      <c r="AV100" s="446" t="s">
        <v>1189</v>
      </c>
      <c r="AW100" s="446" t="s">
        <v>107</v>
      </c>
      <c r="AX100" s="446" t="s">
        <v>90</v>
      </c>
    </row>
    <row r="101" spans="1:50" ht="90" x14ac:dyDescent="0.25">
      <c r="A101" s="439">
        <v>93</v>
      </c>
      <c r="B101" s="441" t="s">
        <v>314</v>
      </c>
      <c r="C101" s="441" t="s">
        <v>235</v>
      </c>
      <c r="D101" s="441" t="s">
        <v>30</v>
      </c>
      <c r="E101" s="441" t="s">
        <v>712</v>
      </c>
      <c r="F101" s="441">
        <v>260</v>
      </c>
      <c r="G101" s="441" t="s">
        <v>443</v>
      </c>
      <c r="H101" s="441">
        <v>49</v>
      </c>
      <c r="I101" s="458" t="s">
        <v>834</v>
      </c>
      <c r="J101" s="459" t="s">
        <v>1403</v>
      </c>
      <c r="K101" s="459" t="s">
        <v>1404</v>
      </c>
      <c r="L101" s="440" t="s">
        <v>70</v>
      </c>
      <c r="M101" s="440" t="s">
        <v>71</v>
      </c>
      <c r="N101" s="440" t="s">
        <v>166</v>
      </c>
      <c r="O101" s="440"/>
      <c r="P101" s="440" t="s">
        <v>111</v>
      </c>
      <c r="Q101" s="440" t="s">
        <v>126</v>
      </c>
      <c r="R101" s="441" t="s">
        <v>83</v>
      </c>
      <c r="S101" s="440" t="s">
        <v>77</v>
      </c>
      <c r="T101" s="440" t="s">
        <v>79</v>
      </c>
      <c r="U101" s="440" t="s">
        <v>78</v>
      </c>
      <c r="V101" s="443" t="s">
        <v>1405</v>
      </c>
      <c r="W101" s="444">
        <v>8</v>
      </c>
      <c r="X101" s="444" t="s">
        <v>78</v>
      </c>
      <c r="Y101" s="439" t="s">
        <v>1395</v>
      </c>
      <c r="Z101" s="443" t="s">
        <v>1396</v>
      </c>
      <c r="AA101" s="440" t="s">
        <v>189</v>
      </c>
      <c r="AB101" s="440" t="s">
        <v>189</v>
      </c>
      <c r="AC101" s="439" t="s">
        <v>1397</v>
      </c>
      <c r="AD101" s="472" t="s">
        <v>1406</v>
      </c>
      <c r="AE101" s="446" t="s">
        <v>82</v>
      </c>
      <c r="AF101" s="447" t="s">
        <v>69</v>
      </c>
      <c r="AG101" s="447" t="s">
        <v>69</v>
      </c>
      <c r="AH101" s="447" t="s">
        <v>69</v>
      </c>
      <c r="AI101" s="447" t="s">
        <v>114</v>
      </c>
      <c r="AJ101" s="445">
        <v>43434</v>
      </c>
      <c r="AK101" s="447" t="s">
        <v>1152</v>
      </c>
      <c r="AL101" s="447" t="s">
        <v>1152</v>
      </c>
      <c r="AM101" s="447" t="s">
        <v>69</v>
      </c>
      <c r="AN101" s="447" t="s">
        <v>1152</v>
      </c>
      <c r="AO101" s="447" t="s">
        <v>1152</v>
      </c>
      <c r="AP101" s="447" t="s">
        <v>1152</v>
      </c>
      <c r="AQ101" s="447" t="s">
        <v>1153</v>
      </c>
      <c r="AR101" s="446" t="s">
        <v>87</v>
      </c>
      <c r="AS101" s="446" t="s">
        <v>87</v>
      </c>
      <c r="AT101" s="446" t="s">
        <v>88</v>
      </c>
      <c r="AU101" s="446" t="s">
        <v>89</v>
      </c>
      <c r="AV101" s="446" t="s">
        <v>1189</v>
      </c>
      <c r="AW101" s="446" t="s">
        <v>107</v>
      </c>
      <c r="AX101" s="446" t="s">
        <v>90</v>
      </c>
    </row>
    <row r="102" spans="1:50" ht="75" x14ac:dyDescent="0.25">
      <c r="A102" s="439">
        <v>94</v>
      </c>
      <c r="B102" s="441" t="s">
        <v>314</v>
      </c>
      <c r="C102" s="441" t="s">
        <v>235</v>
      </c>
      <c r="D102" s="441" t="s">
        <v>30</v>
      </c>
      <c r="E102" s="441" t="s">
        <v>712</v>
      </c>
      <c r="F102" s="441">
        <v>260</v>
      </c>
      <c r="G102" s="441" t="s">
        <v>406</v>
      </c>
      <c r="H102" s="441">
        <v>50</v>
      </c>
      <c r="I102" s="458" t="s">
        <v>836</v>
      </c>
      <c r="J102" s="459" t="s">
        <v>1378</v>
      </c>
      <c r="K102" s="459" t="s">
        <v>1407</v>
      </c>
      <c r="L102" s="440" t="s">
        <v>70</v>
      </c>
      <c r="M102" s="440" t="s">
        <v>71</v>
      </c>
      <c r="N102" s="440" t="s">
        <v>166</v>
      </c>
      <c r="O102" s="440"/>
      <c r="P102" s="440" t="s">
        <v>111</v>
      </c>
      <c r="Q102" s="440" t="s">
        <v>126</v>
      </c>
      <c r="R102" s="441" t="s">
        <v>83</v>
      </c>
      <c r="S102" s="440" t="s">
        <v>77</v>
      </c>
      <c r="T102" s="440" t="s">
        <v>79</v>
      </c>
      <c r="U102" s="440" t="s">
        <v>78</v>
      </c>
      <c r="V102" s="443" t="s">
        <v>1405</v>
      </c>
      <c r="W102" s="444">
        <v>10</v>
      </c>
      <c r="X102" s="444" t="s">
        <v>78</v>
      </c>
      <c r="Y102" s="439" t="s">
        <v>1395</v>
      </c>
      <c r="Z102" s="443" t="s">
        <v>1396</v>
      </c>
      <c r="AA102" s="440" t="s">
        <v>189</v>
      </c>
      <c r="AB102" s="440" t="s">
        <v>189</v>
      </c>
      <c r="AC102" s="439" t="s">
        <v>1397</v>
      </c>
      <c r="AD102" s="472" t="s">
        <v>1406</v>
      </c>
      <c r="AE102" s="446" t="s">
        <v>82</v>
      </c>
      <c r="AF102" s="447" t="s">
        <v>69</v>
      </c>
      <c r="AG102" s="447" t="s">
        <v>69</v>
      </c>
      <c r="AH102" s="447" t="s">
        <v>69</v>
      </c>
      <c r="AI102" s="447" t="s">
        <v>114</v>
      </c>
      <c r="AJ102" s="445">
        <v>43434</v>
      </c>
      <c r="AK102" s="447" t="s">
        <v>1152</v>
      </c>
      <c r="AL102" s="447" t="s">
        <v>1152</v>
      </c>
      <c r="AM102" s="447" t="s">
        <v>69</v>
      </c>
      <c r="AN102" s="447" t="s">
        <v>1152</v>
      </c>
      <c r="AO102" s="447" t="s">
        <v>1152</v>
      </c>
      <c r="AP102" s="447" t="s">
        <v>1152</v>
      </c>
      <c r="AQ102" s="447" t="s">
        <v>1153</v>
      </c>
      <c r="AR102" s="446" t="s">
        <v>87</v>
      </c>
      <c r="AS102" s="446" t="s">
        <v>87</v>
      </c>
      <c r="AT102" s="446" t="s">
        <v>88</v>
      </c>
      <c r="AU102" s="446" t="s">
        <v>89</v>
      </c>
      <c r="AV102" s="446" t="s">
        <v>1189</v>
      </c>
      <c r="AW102" s="446" t="s">
        <v>107</v>
      </c>
      <c r="AX102" s="446" t="s">
        <v>90</v>
      </c>
    </row>
    <row r="103" spans="1:50" ht="75" x14ac:dyDescent="0.25">
      <c r="A103" s="439">
        <v>95</v>
      </c>
      <c r="B103" s="441" t="s">
        <v>314</v>
      </c>
      <c r="C103" s="441" t="s">
        <v>235</v>
      </c>
      <c r="D103" s="441" t="s">
        <v>30</v>
      </c>
      <c r="E103" s="441" t="s">
        <v>712</v>
      </c>
      <c r="F103" s="441">
        <v>260</v>
      </c>
      <c r="G103" s="441" t="s">
        <v>473</v>
      </c>
      <c r="H103" s="441">
        <v>72</v>
      </c>
      <c r="I103" s="458" t="s">
        <v>838</v>
      </c>
      <c r="J103" s="459" t="s">
        <v>1408</v>
      </c>
      <c r="K103" s="459"/>
      <c r="L103" s="440" t="s">
        <v>70</v>
      </c>
      <c r="M103" s="440" t="s">
        <v>109</v>
      </c>
      <c r="N103" s="440" t="s">
        <v>72</v>
      </c>
      <c r="O103" s="440" t="s">
        <v>188</v>
      </c>
      <c r="P103" s="440" t="s">
        <v>111</v>
      </c>
      <c r="Q103" s="440" t="s">
        <v>75</v>
      </c>
      <c r="R103" s="441" t="s">
        <v>83</v>
      </c>
      <c r="S103" s="440" t="s">
        <v>77</v>
      </c>
      <c r="T103" s="440" t="s">
        <v>79</v>
      </c>
      <c r="U103" s="440" t="s">
        <v>141</v>
      </c>
      <c r="V103" s="477"/>
      <c r="W103" s="444">
        <v>5</v>
      </c>
      <c r="X103" s="444" t="s">
        <v>141</v>
      </c>
      <c r="Y103" s="439" t="s">
        <v>1395</v>
      </c>
      <c r="Z103" s="443" t="s">
        <v>1396</v>
      </c>
      <c r="AA103" s="440" t="s">
        <v>201</v>
      </c>
      <c r="AB103" s="440" t="s">
        <v>201</v>
      </c>
      <c r="AC103" s="439" t="s">
        <v>1397</v>
      </c>
      <c r="AD103" s="472" t="s">
        <v>1409</v>
      </c>
      <c r="AE103" s="446" t="s">
        <v>129</v>
      </c>
      <c r="AF103" s="447" t="s">
        <v>69</v>
      </c>
      <c r="AG103" s="447" t="s">
        <v>69</v>
      </c>
      <c r="AH103" s="447" t="s">
        <v>69</v>
      </c>
      <c r="AI103" s="447" t="s">
        <v>114</v>
      </c>
      <c r="AJ103" s="445">
        <v>43434</v>
      </c>
      <c r="AK103" s="447" t="s">
        <v>1152</v>
      </c>
      <c r="AL103" s="447" t="s">
        <v>1152</v>
      </c>
      <c r="AM103" s="447" t="s">
        <v>69</v>
      </c>
      <c r="AN103" s="447" t="s">
        <v>1152</v>
      </c>
      <c r="AO103" s="447" t="s">
        <v>1152</v>
      </c>
      <c r="AP103" s="447" t="s">
        <v>1152</v>
      </c>
      <c r="AQ103" s="447" t="s">
        <v>1153</v>
      </c>
      <c r="AR103" s="446" t="s">
        <v>87</v>
      </c>
      <c r="AS103" s="446" t="s">
        <v>87</v>
      </c>
      <c r="AT103" s="446" t="s">
        <v>69</v>
      </c>
      <c r="AU103" s="446" t="s">
        <v>89</v>
      </c>
      <c r="AV103" s="446" t="s">
        <v>1189</v>
      </c>
      <c r="AW103" s="446" t="s">
        <v>136</v>
      </c>
      <c r="AX103" s="446" t="s">
        <v>1410</v>
      </c>
    </row>
    <row r="104" spans="1:50" ht="90" x14ac:dyDescent="0.25">
      <c r="A104" s="439">
        <v>96</v>
      </c>
      <c r="B104" s="441" t="s">
        <v>314</v>
      </c>
      <c r="C104" s="441" t="s">
        <v>235</v>
      </c>
      <c r="D104" s="441" t="s">
        <v>30</v>
      </c>
      <c r="E104" s="441" t="s">
        <v>712</v>
      </c>
      <c r="F104" s="441">
        <v>260</v>
      </c>
      <c r="G104" s="441" t="s">
        <v>488</v>
      </c>
      <c r="H104" s="441">
        <v>77</v>
      </c>
      <c r="I104" s="458" t="s">
        <v>840</v>
      </c>
      <c r="J104" s="459" t="s">
        <v>1411</v>
      </c>
      <c r="K104" s="459" t="s">
        <v>1412</v>
      </c>
      <c r="L104" s="440" t="s">
        <v>70</v>
      </c>
      <c r="M104" s="440" t="s">
        <v>109</v>
      </c>
      <c r="N104" s="440" t="s">
        <v>124</v>
      </c>
      <c r="O104" s="440" t="s">
        <v>188</v>
      </c>
      <c r="P104" s="440" t="s">
        <v>111</v>
      </c>
      <c r="Q104" s="440" t="s">
        <v>112</v>
      </c>
      <c r="R104" s="441" t="s">
        <v>83</v>
      </c>
      <c r="S104" s="440" t="s">
        <v>77</v>
      </c>
      <c r="T104" s="440" t="s">
        <v>79</v>
      </c>
      <c r="U104" s="440" t="s">
        <v>79</v>
      </c>
      <c r="V104" s="443" t="s">
        <v>1405</v>
      </c>
      <c r="W104" s="444">
        <v>8</v>
      </c>
      <c r="X104" s="444" t="s">
        <v>141</v>
      </c>
      <c r="Y104" s="439" t="s">
        <v>1395</v>
      </c>
      <c r="Z104" s="443" t="s">
        <v>1396</v>
      </c>
      <c r="AA104" s="440" t="s">
        <v>201</v>
      </c>
      <c r="AB104" s="440" t="s">
        <v>201</v>
      </c>
      <c r="AC104" s="439" t="s">
        <v>1397</v>
      </c>
      <c r="AD104" s="445">
        <v>43434</v>
      </c>
      <c r="AE104" s="446" t="s">
        <v>82</v>
      </c>
      <c r="AF104" s="447" t="s">
        <v>69</v>
      </c>
      <c r="AG104" s="447" t="s">
        <v>69</v>
      </c>
      <c r="AH104" s="447" t="s">
        <v>69</v>
      </c>
      <c r="AI104" s="447" t="s">
        <v>114</v>
      </c>
      <c r="AJ104" s="445">
        <v>43434</v>
      </c>
      <c r="AK104" s="447" t="s">
        <v>389</v>
      </c>
      <c r="AL104" s="447" t="s">
        <v>1152</v>
      </c>
      <c r="AM104" s="447" t="s">
        <v>69</v>
      </c>
      <c r="AN104" s="447" t="s">
        <v>1152</v>
      </c>
      <c r="AO104" s="447" t="s">
        <v>1152</v>
      </c>
      <c r="AP104" s="447" t="s">
        <v>1152</v>
      </c>
      <c r="AQ104" s="447" t="s">
        <v>1153</v>
      </c>
      <c r="AR104" s="446" t="s">
        <v>87</v>
      </c>
      <c r="AS104" s="446" t="s">
        <v>87</v>
      </c>
      <c r="AT104" s="446" t="s">
        <v>69</v>
      </c>
      <c r="AU104" s="446" t="s">
        <v>89</v>
      </c>
      <c r="AV104" s="446" t="s">
        <v>1189</v>
      </c>
      <c r="AW104" s="446" t="s">
        <v>107</v>
      </c>
      <c r="AX104" s="446" t="s">
        <v>90</v>
      </c>
    </row>
    <row r="105" spans="1:50" ht="120" x14ac:dyDescent="0.25">
      <c r="A105" s="439">
        <v>97</v>
      </c>
      <c r="B105" s="444" t="s">
        <v>314</v>
      </c>
      <c r="C105" s="441" t="s">
        <v>234</v>
      </c>
      <c r="D105" s="441" t="s">
        <v>30</v>
      </c>
      <c r="E105" s="441" t="s">
        <v>712</v>
      </c>
      <c r="F105" s="441">
        <v>260</v>
      </c>
      <c r="G105" s="441" t="s">
        <v>398</v>
      </c>
      <c r="H105" s="441">
        <v>2</v>
      </c>
      <c r="I105" s="458" t="s">
        <v>831</v>
      </c>
      <c r="J105" s="459" t="s">
        <v>1399</v>
      </c>
      <c r="K105" s="459" t="s">
        <v>1413</v>
      </c>
      <c r="L105" s="440" t="s">
        <v>70</v>
      </c>
      <c r="M105" s="440" t="s">
        <v>109</v>
      </c>
      <c r="N105" s="440" t="s">
        <v>72</v>
      </c>
      <c r="O105" s="440" t="s">
        <v>205</v>
      </c>
      <c r="P105" s="440" t="s">
        <v>111</v>
      </c>
      <c r="Q105" s="440" t="s">
        <v>75</v>
      </c>
      <c r="R105" s="441" t="s">
        <v>83</v>
      </c>
      <c r="S105" s="440" t="s">
        <v>127</v>
      </c>
      <c r="T105" s="440" t="s">
        <v>78</v>
      </c>
      <c r="U105" s="440" t="s">
        <v>79</v>
      </c>
      <c r="V105" s="443" t="s">
        <v>1401</v>
      </c>
      <c r="W105" s="444">
        <v>8</v>
      </c>
      <c r="X105" s="444" t="s">
        <v>78</v>
      </c>
      <c r="Y105" s="439" t="s">
        <v>1395</v>
      </c>
      <c r="Z105" s="443" t="s">
        <v>1396</v>
      </c>
      <c r="AA105" s="440" t="s">
        <v>198</v>
      </c>
      <c r="AB105" s="440" t="s">
        <v>201</v>
      </c>
      <c r="AC105" s="439" t="s">
        <v>1414</v>
      </c>
      <c r="AD105" s="472" t="s">
        <v>168</v>
      </c>
      <c r="AE105" s="446" t="s">
        <v>82</v>
      </c>
      <c r="AF105" s="447" t="s">
        <v>69</v>
      </c>
      <c r="AG105" s="447" t="s">
        <v>69</v>
      </c>
      <c r="AH105" s="447" t="s">
        <v>69</v>
      </c>
      <c r="AI105" s="447" t="s">
        <v>114</v>
      </c>
      <c r="AJ105" s="445">
        <v>43434</v>
      </c>
      <c r="AK105" s="447" t="s">
        <v>1152</v>
      </c>
      <c r="AL105" s="447" t="s">
        <v>1152</v>
      </c>
      <c r="AM105" s="447" t="s">
        <v>115</v>
      </c>
      <c r="AN105" s="447" t="s">
        <v>163</v>
      </c>
      <c r="AO105" s="447" t="s">
        <v>116</v>
      </c>
      <c r="AP105" s="447" t="s">
        <v>1152</v>
      </c>
      <c r="AQ105" s="447" t="s">
        <v>1153</v>
      </c>
      <c r="AR105" s="446" t="s">
        <v>87</v>
      </c>
      <c r="AS105" s="446" t="s">
        <v>87</v>
      </c>
      <c r="AT105" s="446" t="s">
        <v>88</v>
      </c>
      <c r="AU105" s="446" t="s">
        <v>89</v>
      </c>
      <c r="AV105" s="446" t="s">
        <v>1189</v>
      </c>
      <c r="AW105" s="446" t="s">
        <v>107</v>
      </c>
      <c r="AX105" s="446" t="s">
        <v>90</v>
      </c>
    </row>
    <row r="106" spans="1:50" ht="120" x14ac:dyDescent="0.25">
      <c r="A106" s="439">
        <v>98</v>
      </c>
      <c r="B106" s="444" t="s">
        <v>314</v>
      </c>
      <c r="C106" s="441" t="s">
        <v>234</v>
      </c>
      <c r="D106" s="441" t="s">
        <v>30</v>
      </c>
      <c r="E106" s="441" t="s">
        <v>712</v>
      </c>
      <c r="F106" s="441">
        <f>IFERROR(VLOOKUP(E106,[7]TablaRetencion!A$1:B$22,2,FALSE),"")</f>
        <v>260</v>
      </c>
      <c r="G106" s="441" t="s">
        <v>454</v>
      </c>
      <c r="H106" s="441">
        <f>IFERROR(VLOOKUP(G106,[7]TablaRetencion!H$1:I$90,2,FALSE),"")</f>
        <v>74</v>
      </c>
      <c r="I106" s="458" t="s">
        <v>839</v>
      </c>
      <c r="J106" s="459" t="s">
        <v>1415</v>
      </c>
      <c r="K106" s="459" t="s">
        <v>1416</v>
      </c>
      <c r="L106" s="440" t="s">
        <v>70</v>
      </c>
      <c r="M106" s="440" t="s">
        <v>109</v>
      </c>
      <c r="N106" s="440" t="s">
        <v>172</v>
      </c>
      <c r="O106" s="440" t="s">
        <v>188</v>
      </c>
      <c r="P106" s="440" t="s">
        <v>111</v>
      </c>
      <c r="Q106" s="440" t="s">
        <v>126</v>
      </c>
      <c r="R106" s="441" t="s">
        <v>83</v>
      </c>
      <c r="S106" s="440" t="s">
        <v>77</v>
      </c>
      <c r="T106" s="440" t="s">
        <v>78</v>
      </c>
      <c r="U106" s="440" t="s">
        <v>78</v>
      </c>
      <c r="V106" s="443" t="s">
        <v>1417</v>
      </c>
      <c r="W106" s="444">
        <v>10</v>
      </c>
      <c r="X106" s="444" t="s">
        <v>78</v>
      </c>
      <c r="Y106" s="439" t="s">
        <v>1395</v>
      </c>
      <c r="Z106" s="443" t="s">
        <v>1418</v>
      </c>
      <c r="AA106" s="440" t="s">
        <v>174</v>
      </c>
      <c r="AB106" s="440" t="s">
        <v>174</v>
      </c>
      <c r="AC106" s="439" t="s">
        <v>1419</v>
      </c>
      <c r="AD106" s="471" t="s">
        <v>1420</v>
      </c>
      <c r="AE106" s="446" t="s">
        <v>129</v>
      </c>
      <c r="AF106" s="447" t="s">
        <v>69</v>
      </c>
      <c r="AG106" s="447" t="s">
        <v>69</v>
      </c>
      <c r="AH106" s="447" t="s">
        <v>69</v>
      </c>
      <c r="AI106" s="447" t="s">
        <v>84</v>
      </c>
      <c r="AJ106" s="445">
        <v>43434</v>
      </c>
      <c r="AK106" s="447" t="s">
        <v>389</v>
      </c>
      <c r="AL106" s="447" t="s">
        <v>155</v>
      </c>
      <c r="AM106" s="447" t="s">
        <v>115</v>
      </c>
      <c r="AN106" s="447" t="s">
        <v>145</v>
      </c>
      <c r="AO106" s="447" t="s">
        <v>117</v>
      </c>
      <c r="AP106" s="447" t="s">
        <v>29</v>
      </c>
      <c r="AQ106" s="447" t="s">
        <v>1153</v>
      </c>
      <c r="AR106" s="446" t="s">
        <v>87</v>
      </c>
      <c r="AS106" s="446" t="s">
        <v>87</v>
      </c>
      <c r="AT106" s="446" t="s">
        <v>69</v>
      </c>
      <c r="AU106" s="446" t="s">
        <v>89</v>
      </c>
      <c r="AV106" s="446" t="s">
        <v>1189</v>
      </c>
      <c r="AW106" s="446" t="s">
        <v>123</v>
      </c>
      <c r="AX106" s="446" t="s">
        <v>90</v>
      </c>
    </row>
    <row r="107" spans="1:50" ht="135" x14ac:dyDescent="0.25">
      <c r="A107" s="439">
        <v>99</v>
      </c>
      <c r="B107" s="444" t="s">
        <v>314</v>
      </c>
      <c r="C107" s="441" t="s">
        <v>234</v>
      </c>
      <c r="D107" s="441" t="s">
        <v>30</v>
      </c>
      <c r="E107" s="441" t="s">
        <v>712</v>
      </c>
      <c r="F107" s="441">
        <f>IFERROR(VLOOKUP(E107,[7]TablaRetencion!A$1:B$22,2,FALSE),"")</f>
        <v>260</v>
      </c>
      <c r="G107" s="441" t="s">
        <v>454</v>
      </c>
      <c r="H107" s="441">
        <f>IFERROR(VLOOKUP(G107,[7]TablaRetencion!H$1:I$90,2,FALSE),"")</f>
        <v>74</v>
      </c>
      <c r="I107" s="464"/>
      <c r="J107" s="459" t="s">
        <v>1421</v>
      </c>
      <c r="K107" s="459" t="s">
        <v>1422</v>
      </c>
      <c r="L107" s="440" t="s">
        <v>149</v>
      </c>
      <c r="M107" s="440" t="s">
        <v>109</v>
      </c>
      <c r="N107" s="440" t="s">
        <v>72</v>
      </c>
      <c r="O107" s="440" t="s">
        <v>205</v>
      </c>
      <c r="P107" s="440" t="s">
        <v>111</v>
      </c>
      <c r="Q107" s="440" t="s">
        <v>126</v>
      </c>
      <c r="R107" s="441" t="s">
        <v>83</v>
      </c>
      <c r="S107" s="440" t="s">
        <v>77</v>
      </c>
      <c r="T107" s="440" t="s">
        <v>79</v>
      </c>
      <c r="U107" s="440" t="s">
        <v>79</v>
      </c>
      <c r="V107" s="443" t="s">
        <v>1423</v>
      </c>
      <c r="W107" s="444">
        <v>8</v>
      </c>
      <c r="X107" s="444" t="s">
        <v>1424</v>
      </c>
      <c r="Y107" s="439" t="s">
        <v>1395</v>
      </c>
      <c r="Z107" s="443" t="s">
        <v>1418</v>
      </c>
      <c r="AA107" s="440" t="s">
        <v>168</v>
      </c>
      <c r="AB107" s="440" t="s">
        <v>154</v>
      </c>
      <c r="AC107" s="439" t="s">
        <v>1419</v>
      </c>
      <c r="AD107" s="471" t="s">
        <v>1420</v>
      </c>
      <c r="AE107" s="446" t="s">
        <v>82</v>
      </c>
      <c r="AF107" s="447" t="s">
        <v>69</v>
      </c>
      <c r="AG107" s="447" t="s">
        <v>69</v>
      </c>
      <c r="AH107" s="447" t="s">
        <v>69</v>
      </c>
      <c r="AI107" s="447" t="s">
        <v>114</v>
      </c>
      <c r="AJ107" s="445">
        <v>43434</v>
      </c>
      <c r="AK107" s="447" t="s">
        <v>389</v>
      </c>
      <c r="AL107" s="447" t="s">
        <v>155</v>
      </c>
      <c r="AM107" s="447" t="s">
        <v>115</v>
      </c>
      <c r="AN107" s="447" t="s">
        <v>145</v>
      </c>
      <c r="AO107" s="447" t="s">
        <v>117</v>
      </c>
      <c r="AP107" s="447" t="s">
        <v>29</v>
      </c>
      <c r="AQ107" s="447" t="s">
        <v>1153</v>
      </c>
      <c r="AR107" s="446" t="s">
        <v>87</v>
      </c>
      <c r="AS107" s="446" t="s">
        <v>87</v>
      </c>
      <c r="AT107" s="446" t="s">
        <v>69</v>
      </c>
      <c r="AU107" s="446" t="s">
        <v>89</v>
      </c>
      <c r="AV107" s="446" t="s">
        <v>1189</v>
      </c>
      <c r="AW107" s="446" t="s">
        <v>123</v>
      </c>
      <c r="AX107" s="446" t="s">
        <v>90</v>
      </c>
    </row>
    <row r="108" spans="1:50" ht="90" x14ac:dyDescent="0.25">
      <c r="A108" s="439">
        <v>100</v>
      </c>
      <c r="B108" s="441" t="s">
        <v>314</v>
      </c>
      <c r="C108" s="441" t="s">
        <v>235</v>
      </c>
      <c r="D108" s="441" t="s">
        <v>30</v>
      </c>
      <c r="E108" s="441" t="s">
        <v>712</v>
      </c>
      <c r="F108" s="441">
        <v>260</v>
      </c>
      <c r="G108" s="441" t="s">
        <v>488</v>
      </c>
      <c r="H108" s="441">
        <v>77</v>
      </c>
      <c r="I108" s="458" t="s">
        <v>841</v>
      </c>
      <c r="J108" s="459" t="s">
        <v>1425</v>
      </c>
      <c r="K108" s="459" t="s">
        <v>1426</v>
      </c>
      <c r="L108" s="440" t="s">
        <v>70</v>
      </c>
      <c r="M108" s="440" t="s">
        <v>109</v>
      </c>
      <c r="N108" s="440" t="s">
        <v>124</v>
      </c>
      <c r="O108" s="440" t="s">
        <v>188</v>
      </c>
      <c r="P108" s="440" t="s">
        <v>74</v>
      </c>
      <c r="Q108" s="440" t="s">
        <v>112</v>
      </c>
      <c r="R108" s="441" t="s">
        <v>83</v>
      </c>
      <c r="S108" s="440" t="s">
        <v>77</v>
      </c>
      <c r="T108" s="440" t="s">
        <v>79</v>
      </c>
      <c r="U108" s="440" t="s">
        <v>79</v>
      </c>
      <c r="V108" s="443" t="s">
        <v>1405</v>
      </c>
      <c r="W108" s="444">
        <v>8</v>
      </c>
      <c r="X108" s="444" t="s">
        <v>1424</v>
      </c>
      <c r="Y108" s="439" t="s">
        <v>1395</v>
      </c>
      <c r="Z108" s="443" t="s">
        <v>1418</v>
      </c>
      <c r="AA108" s="440" t="s">
        <v>201</v>
      </c>
      <c r="AB108" s="440" t="s">
        <v>201</v>
      </c>
      <c r="AC108" s="439" t="s">
        <v>1419</v>
      </c>
      <c r="AD108" s="445">
        <v>43434</v>
      </c>
      <c r="AE108" s="446" t="s">
        <v>82</v>
      </c>
      <c r="AF108" s="447" t="s">
        <v>69</v>
      </c>
      <c r="AG108" s="447" t="s">
        <v>69</v>
      </c>
      <c r="AH108" s="447" t="s">
        <v>69</v>
      </c>
      <c r="AI108" s="447" t="s">
        <v>114</v>
      </c>
      <c r="AJ108" s="445">
        <v>43434</v>
      </c>
      <c r="AK108" s="447" t="s">
        <v>389</v>
      </c>
      <c r="AL108" s="447" t="s">
        <v>1152</v>
      </c>
      <c r="AM108" s="447" t="s">
        <v>69</v>
      </c>
      <c r="AN108" s="447" t="s">
        <v>1152</v>
      </c>
      <c r="AO108" s="447" t="s">
        <v>1152</v>
      </c>
      <c r="AP108" s="447" t="s">
        <v>1152</v>
      </c>
      <c r="AQ108" s="447" t="s">
        <v>1153</v>
      </c>
      <c r="AR108" s="446" t="s">
        <v>87</v>
      </c>
      <c r="AS108" s="446" t="s">
        <v>87</v>
      </c>
      <c r="AT108" s="446" t="s">
        <v>69</v>
      </c>
      <c r="AU108" s="446" t="s">
        <v>89</v>
      </c>
      <c r="AV108" s="446" t="s">
        <v>1189</v>
      </c>
      <c r="AW108" s="446" t="s">
        <v>107</v>
      </c>
      <c r="AX108" s="446" t="s">
        <v>1410</v>
      </c>
    </row>
    <row r="109" spans="1:50" ht="75" x14ac:dyDescent="0.25">
      <c r="A109" s="439">
        <v>101</v>
      </c>
      <c r="B109" s="461" t="s">
        <v>317</v>
      </c>
      <c r="C109" s="462" t="s">
        <v>248</v>
      </c>
      <c r="D109" s="440" t="s">
        <v>106</v>
      </c>
      <c r="E109" s="461" t="s">
        <v>722</v>
      </c>
      <c r="F109" s="463">
        <f>IFERROR(VLOOKUP(E109,[8]TablaRetencion!A$1:B$22,2,FALSE),"")</f>
        <v>350</v>
      </c>
      <c r="G109" s="463" t="s">
        <v>540</v>
      </c>
      <c r="H109" s="441"/>
      <c r="I109" s="468" t="s">
        <v>1427</v>
      </c>
      <c r="J109" s="460" t="s">
        <v>1428</v>
      </c>
      <c r="K109" s="460" t="s">
        <v>1429</v>
      </c>
      <c r="L109" s="462" t="s">
        <v>70</v>
      </c>
      <c r="M109" s="462" t="s">
        <v>1430</v>
      </c>
      <c r="N109" s="462" t="s">
        <v>1431</v>
      </c>
      <c r="O109" s="462" t="s">
        <v>1431</v>
      </c>
      <c r="P109" s="462" t="s">
        <v>111</v>
      </c>
      <c r="Q109" s="461" t="s">
        <v>75</v>
      </c>
      <c r="R109" s="465" t="s">
        <v>89</v>
      </c>
      <c r="S109" s="462" t="s">
        <v>1432</v>
      </c>
      <c r="T109" s="462" t="s">
        <v>1433</v>
      </c>
      <c r="U109" s="462" t="s">
        <v>1434</v>
      </c>
      <c r="V109" s="462" t="s">
        <v>1435</v>
      </c>
      <c r="W109" s="465">
        <v>4</v>
      </c>
      <c r="X109" s="465" t="s">
        <v>1424</v>
      </c>
      <c r="Y109" s="460" t="s">
        <v>1436</v>
      </c>
      <c r="Z109" s="462" t="s">
        <v>1437</v>
      </c>
      <c r="AA109" s="462" t="s">
        <v>1438</v>
      </c>
      <c r="AB109" s="462" t="s">
        <v>1439</v>
      </c>
      <c r="AC109" s="460" t="s">
        <v>1440</v>
      </c>
      <c r="AD109" s="445">
        <v>43434</v>
      </c>
      <c r="AE109" s="466" t="s">
        <v>82</v>
      </c>
      <c r="AF109" s="467" t="s">
        <v>69</v>
      </c>
      <c r="AG109" s="467" t="s">
        <v>69</v>
      </c>
      <c r="AH109" s="467" t="s">
        <v>69</v>
      </c>
      <c r="AI109" s="467" t="s">
        <v>114</v>
      </c>
      <c r="AJ109" s="445">
        <v>43434</v>
      </c>
      <c r="AK109" s="467" t="s">
        <v>1439</v>
      </c>
      <c r="AL109" s="467" t="s">
        <v>1441</v>
      </c>
      <c r="AM109" s="467" t="s">
        <v>1442</v>
      </c>
      <c r="AN109" s="467" t="s">
        <v>1152</v>
      </c>
      <c r="AO109" s="467" t="s">
        <v>69</v>
      </c>
      <c r="AP109" s="467" t="s">
        <v>1152</v>
      </c>
      <c r="AQ109" s="467" t="s">
        <v>69</v>
      </c>
      <c r="AR109" s="466" t="s">
        <v>89</v>
      </c>
      <c r="AS109" s="466" t="s">
        <v>87</v>
      </c>
      <c r="AT109" s="467" t="s">
        <v>69</v>
      </c>
      <c r="AU109" s="467" t="s">
        <v>89</v>
      </c>
      <c r="AV109" s="467" t="s">
        <v>69</v>
      </c>
      <c r="AW109" s="467" t="s">
        <v>69</v>
      </c>
      <c r="AX109" s="467" t="s">
        <v>90</v>
      </c>
    </row>
    <row r="110" spans="1:50" ht="75" x14ac:dyDescent="0.25">
      <c r="A110" s="439">
        <v>102</v>
      </c>
      <c r="B110" s="461" t="s">
        <v>317</v>
      </c>
      <c r="C110" s="462" t="s">
        <v>248</v>
      </c>
      <c r="D110" s="440" t="s">
        <v>106</v>
      </c>
      <c r="E110" s="461" t="s">
        <v>722</v>
      </c>
      <c r="F110" s="463">
        <f>IFERROR(VLOOKUP(E110,[8]TablaRetencion!A$1:B$22,2,FALSE),"")</f>
        <v>350</v>
      </c>
      <c r="G110" s="463" t="s">
        <v>540</v>
      </c>
      <c r="H110" s="441"/>
      <c r="I110" s="464" t="s">
        <v>1443</v>
      </c>
      <c r="J110" s="460" t="s">
        <v>1428</v>
      </c>
      <c r="K110" s="460" t="s">
        <v>1429</v>
      </c>
      <c r="L110" s="462" t="s">
        <v>70</v>
      </c>
      <c r="M110" s="462" t="s">
        <v>1430</v>
      </c>
      <c r="N110" s="462" t="s">
        <v>1431</v>
      </c>
      <c r="O110" s="462" t="s">
        <v>1431</v>
      </c>
      <c r="P110" s="462" t="s">
        <v>111</v>
      </c>
      <c r="Q110" s="461" t="s">
        <v>75</v>
      </c>
      <c r="R110" s="465" t="s">
        <v>89</v>
      </c>
      <c r="S110" s="462" t="s">
        <v>1432</v>
      </c>
      <c r="T110" s="462" t="s">
        <v>1433</v>
      </c>
      <c r="U110" s="462" t="s">
        <v>1434</v>
      </c>
      <c r="V110" s="462" t="s">
        <v>1435</v>
      </c>
      <c r="W110" s="465">
        <v>4</v>
      </c>
      <c r="X110" s="465" t="s">
        <v>1424</v>
      </c>
      <c r="Y110" s="460" t="s">
        <v>1436</v>
      </c>
      <c r="Z110" s="462" t="s">
        <v>1437</v>
      </c>
      <c r="AA110" s="462" t="s">
        <v>1438</v>
      </c>
      <c r="AB110" s="462" t="s">
        <v>1439</v>
      </c>
      <c r="AC110" s="460" t="s">
        <v>1440</v>
      </c>
      <c r="AD110" s="445">
        <v>43434</v>
      </c>
      <c r="AE110" s="466" t="s">
        <v>82</v>
      </c>
      <c r="AF110" s="467" t="s">
        <v>69</v>
      </c>
      <c r="AG110" s="467" t="s">
        <v>69</v>
      </c>
      <c r="AH110" s="467" t="s">
        <v>69</v>
      </c>
      <c r="AI110" s="467" t="s">
        <v>114</v>
      </c>
      <c r="AJ110" s="445">
        <v>43434</v>
      </c>
      <c r="AK110" s="467" t="s">
        <v>1439</v>
      </c>
      <c r="AL110" s="467" t="s">
        <v>1441</v>
      </c>
      <c r="AM110" s="467" t="s">
        <v>1442</v>
      </c>
      <c r="AN110" s="467" t="s">
        <v>1152</v>
      </c>
      <c r="AO110" s="467" t="s">
        <v>69</v>
      </c>
      <c r="AP110" s="467" t="s">
        <v>1152</v>
      </c>
      <c r="AQ110" s="467" t="s">
        <v>69</v>
      </c>
      <c r="AR110" s="466" t="s">
        <v>89</v>
      </c>
      <c r="AS110" s="466" t="s">
        <v>87</v>
      </c>
      <c r="AT110" s="467" t="s">
        <v>69</v>
      </c>
      <c r="AU110" s="467" t="s">
        <v>89</v>
      </c>
      <c r="AV110" s="467" t="s">
        <v>69</v>
      </c>
      <c r="AW110" s="467" t="s">
        <v>69</v>
      </c>
      <c r="AX110" s="467" t="s">
        <v>90</v>
      </c>
    </row>
    <row r="111" spans="1:50" ht="75" x14ac:dyDescent="0.25">
      <c r="A111" s="439">
        <v>103</v>
      </c>
      <c r="B111" s="461" t="s">
        <v>317</v>
      </c>
      <c r="C111" s="462" t="s">
        <v>248</v>
      </c>
      <c r="D111" s="440" t="s">
        <v>106</v>
      </c>
      <c r="E111" s="461" t="s">
        <v>722</v>
      </c>
      <c r="F111" s="463">
        <f>IFERROR(VLOOKUP(E111,[8]TablaRetencion!A$1:B$22,2,FALSE),"")</f>
        <v>350</v>
      </c>
      <c r="G111" s="463" t="s">
        <v>540</v>
      </c>
      <c r="H111" s="441"/>
      <c r="I111" s="464" t="s">
        <v>1444</v>
      </c>
      <c r="J111" s="460" t="s">
        <v>1428</v>
      </c>
      <c r="K111" s="460" t="s">
        <v>1429</v>
      </c>
      <c r="L111" s="462" t="s">
        <v>70</v>
      </c>
      <c r="M111" s="462" t="s">
        <v>1430</v>
      </c>
      <c r="N111" s="462" t="s">
        <v>1431</v>
      </c>
      <c r="O111" s="462" t="s">
        <v>1431</v>
      </c>
      <c r="P111" s="462" t="s">
        <v>111</v>
      </c>
      <c r="Q111" s="461" t="s">
        <v>75</v>
      </c>
      <c r="R111" s="465" t="s">
        <v>89</v>
      </c>
      <c r="S111" s="462" t="s">
        <v>1432</v>
      </c>
      <c r="T111" s="462" t="s">
        <v>1433</v>
      </c>
      <c r="U111" s="462" t="s">
        <v>1434</v>
      </c>
      <c r="V111" s="462" t="s">
        <v>1435</v>
      </c>
      <c r="W111" s="465">
        <v>4</v>
      </c>
      <c r="X111" s="465" t="s">
        <v>1424</v>
      </c>
      <c r="Y111" s="460" t="s">
        <v>1436</v>
      </c>
      <c r="Z111" s="462" t="s">
        <v>1437</v>
      </c>
      <c r="AA111" s="462" t="s">
        <v>1438</v>
      </c>
      <c r="AB111" s="462" t="s">
        <v>1439</v>
      </c>
      <c r="AC111" s="460" t="s">
        <v>1440</v>
      </c>
      <c r="AD111" s="445">
        <v>43434</v>
      </c>
      <c r="AE111" s="466" t="s">
        <v>82</v>
      </c>
      <c r="AF111" s="467" t="s">
        <v>69</v>
      </c>
      <c r="AG111" s="467" t="s">
        <v>69</v>
      </c>
      <c r="AH111" s="467" t="s">
        <v>69</v>
      </c>
      <c r="AI111" s="467" t="s">
        <v>114</v>
      </c>
      <c r="AJ111" s="445">
        <v>43434</v>
      </c>
      <c r="AK111" s="467" t="s">
        <v>1439</v>
      </c>
      <c r="AL111" s="467" t="s">
        <v>1441</v>
      </c>
      <c r="AM111" s="467" t="s">
        <v>1442</v>
      </c>
      <c r="AN111" s="467" t="s">
        <v>1152</v>
      </c>
      <c r="AO111" s="467" t="s">
        <v>69</v>
      </c>
      <c r="AP111" s="467" t="s">
        <v>1152</v>
      </c>
      <c r="AQ111" s="467" t="s">
        <v>69</v>
      </c>
      <c r="AR111" s="466" t="s">
        <v>89</v>
      </c>
      <c r="AS111" s="466" t="s">
        <v>87</v>
      </c>
      <c r="AT111" s="467" t="s">
        <v>69</v>
      </c>
      <c r="AU111" s="467" t="s">
        <v>89</v>
      </c>
      <c r="AV111" s="467" t="s">
        <v>69</v>
      </c>
      <c r="AW111" s="467" t="s">
        <v>69</v>
      </c>
      <c r="AX111" s="467" t="s">
        <v>90</v>
      </c>
    </row>
    <row r="112" spans="1:50" ht="75" x14ac:dyDescent="0.25">
      <c r="A112" s="439">
        <v>104</v>
      </c>
      <c r="B112" s="461" t="s">
        <v>317</v>
      </c>
      <c r="C112" s="462" t="s">
        <v>248</v>
      </c>
      <c r="D112" s="440" t="s">
        <v>106</v>
      </c>
      <c r="E112" s="461" t="s">
        <v>722</v>
      </c>
      <c r="F112" s="463">
        <f>IFERROR(VLOOKUP(E112,[8]TablaRetencion!A$1:B$22,2,FALSE),"")</f>
        <v>350</v>
      </c>
      <c r="G112" s="463" t="s">
        <v>540</v>
      </c>
      <c r="H112" s="441"/>
      <c r="I112" s="464" t="s">
        <v>1445</v>
      </c>
      <c r="J112" s="460" t="s">
        <v>1428</v>
      </c>
      <c r="K112" s="460" t="s">
        <v>1429</v>
      </c>
      <c r="L112" s="462" t="s">
        <v>70</v>
      </c>
      <c r="M112" s="462" t="s">
        <v>1430</v>
      </c>
      <c r="N112" s="462" t="s">
        <v>1431</v>
      </c>
      <c r="O112" s="462" t="s">
        <v>1431</v>
      </c>
      <c r="P112" s="462" t="s">
        <v>111</v>
      </c>
      <c r="Q112" s="461" t="s">
        <v>75</v>
      </c>
      <c r="R112" s="465" t="s">
        <v>89</v>
      </c>
      <c r="S112" s="462" t="s">
        <v>1432</v>
      </c>
      <c r="T112" s="462" t="s">
        <v>1433</v>
      </c>
      <c r="U112" s="462" t="s">
        <v>1434</v>
      </c>
      <c r="V112" s="462" t="s">
        <v>1435</v>
      </c>
      <c r="W112" s="465">
        <v>4</v>
      </c>
      <c r="X112" s="465" t="s">
        <v>1424</v>
      </c>
      <c r="Y112" s="460" t="s">
        <v>1436</v>
      </c>
      <c r="Z112" s="462" t="s">
        <v>1437</v>
      </c>
      <c r="AA112" s="462" t="s">
        <v>1438</v>
      </c>
      <c r="AB112" s="462" t="s">
        <v>1439</v>
      </c>
      <c r="AC112" s="460" t="s">
        <v>1440</v>
      </c>
      <c r="AD112" s="445">
        <v>43434</v>
      </c>
      <c r="AE112" s="466" t="s">
        <v>82</v>
      </c>
      <c r="AF112" s="467" t="s">
        <v>69</v>
      </c>
      <c r="AG112" s="467" t="s">
        <v>69</v>
      </c>
      <c r="AH112" s="467" t="s">
        <v>69</v>
      </c>
      <c r="AI112" s="467" t="s">
        <v>114</v>
      </c>
      <c r="AJ112" s="445">
        <v>43434</v>
      </c>
      <c r="AK112" s="467" t="s">
        <v>1439</v>
      </c>
      <c r="AL112" s="467" t="s">
        <v>1441</v>
      </c>
      <c r="AM112" s="467" t="s">
        <v>1442</v>
      </c>
      <c r="AN112" s="467" t="s">
        <v>1152</v>
      </c>
      <c r="AO112" s="467" t="s">
        <v>69</v>
      </c>
      <c r="AP112" s="467" t="s">
        <v>1152</v>
      </c>
      <c r="AQ112" s="467" t="s">
        <v>69</v>
      </c>
      <c r="AR112" s="466" t="s">
        <v>89</v>
      </c>
      <c r="AS112" s="466" t="s">
        <v>87</v>
      </c>
      <c r="AT112" s="467" t="s">
        <v>69</v>
      </c>
      <c r="AU112" s="467" t="s">
        <v>89</v>
      </c>
      <c r="AV112" s="467" t="s">
        <v>69</v>
      </c>
      <c r="AW112" s="467" t="s">
        <v>69</v>
      </c>
      <c r="AX112" s="467" t="s">
        <v>90</v>
      </c>
    </row>
    <row r="113" spans="1:50" ht="75" x14ac:dyDescent="0.25">
      <c r="A113" s="439">
        <v>105</v>
      </c>
      <c r="B113" s="461" t="s">
        <v>317</v>
      </c>
      <c r="C113" s="462" t="s">
        <v>248</v>
      </c>
      <c r="D113" s="440" t="s">
        <v>106</v>
      </c>
      <c r="E113" s="461" t="s">
        <v>722</v>
      </c>
      <c r="F113" s="463">
        <f>IFERROR(VLOOKUP(E113,[8]TablaRetencion!A$1:B$22,2,FALSE),"")</f>
        <v>350</v>
      </c>
      <c r="G113" s="463" t="s">
        <v>540</v>
      </c>
      <c r="H113" s="441"/>
      <c r="I113" s="464" t="s">
        <v>1446</v>
      </c>
      <c r="J113" s="460" t="s">
        <v>1428</v>
      </c>
      <c r="K113" s="460" t="s">
        <v>1429</v>
      </c>
      <c r="L113" s="462" t="s">
        <v>70</v>
      </c>
      <c r="M113" s="462" t="s">
        <v>1430</v>
      </c>
      <c r="N113" s="462" t="s">
        <v>1431</v>
      </c>
      <c r="O113" s="462" t="s">
        <v>1431</v>
      </c>
      <c r="P113" s="462" t="s">
        <v>111</v>
      </c>
      <c r="Q113" s="461" t="s">
        <v>75</v>
      </c>
      <c r="R113" s="465" t="s">
        <v>89</v>
      </c>
      <c r="S113" s="462" t="s">
        <v>1432</v>
      </c>
      <c r="T113" s="462" t="s">
        <v>1433</v>
      </c>
      <c r="U113" s="462" t="s">
        <v>1434</v>
      </c>
      <c r="V113" s="462" t="s">
        <v>1435</v>
      </c>
      <c r="W113" s="465">
        <v>4</v>
      </c>
      <c r="X113" s="465" t="s">
        <v>1424</v>
      </c>
      <c r="Y113" s="460" t="s">
        <v>1436</v>
      </c>
      <c r="Z113" s="462" t="s">
        <v>1437</v>
      </c>
      <c r="AA113" s="462" t="s">
        <v>1438</v>
      </c>
      <c r="AB113" s="462" t="s">
        <v>1439</v>
      </c>
      <c r="AC113" s="460" t="s">
        <v>1440</v>
      </c>
      <c r="AD113" s="445">
        <v>43434</v>
      </c>
      <c r="AE113" s="466" t="s">
        <v>82</v>
      </c>
      <c r="AF113" s="467" t="s">
        <v>69</v>
      </c>
      <c r="AG113" s="467" t="s">
        <v>69</v>
      </c>
      <c r="AH113" s="467" t="s">
        <v>69</v>
      </c>
      <c r="AI113" s="467" t="s">
        <v>114</v>
      </c>
      <c r="AJ113" s="445">
        <v>43434</v>
      </c>
      <c r="AK113" s="467" t="s">
        <v>1439</v>
      </c>
      <c r="AL113" s="467" t="s">
        <v>1441</v>
      </c>
      <c r="AM113" s="467" t="s">
        <v>1442</v>
      </c>
      <c r="AN113" s="467" t="s">
        <v>1152</v>
      </c>
      <c r="AO113" s="467" t="s">
        <v>69</v>
      </c>
      <c r="AP113" s="467" t="s">
        <v>1152</v>
      </c>
      <c r="AQ113" s="467" t="s">
        <v>69</v>
      </c>
      <c r="AR113" s="466" t="s">
        <v>89</v>
      </c>
      <c r="AS113" s="466" t="s">
        <v>87</v>
      </c>
      <c r="AT113" s="467" t="s">
        <v>69</v>
      </c>
      <c r="AU113" s="467" t="s">
        <v>89</v>
      </c>
      <c r="AV113" s="467" t="s">
        <v>69</v>
      </c>
      <c r="AW113" s="467" t="s">
        <v>69</v>
      </c>
      <c r="AX113" s="467" t="s">
        <v>90</v>
      </c>
    </row>
    <row r="114" spans="1:50" ht="75" x14ac:dyDescent="0.25">
      <c r="A114" s="439">
        <v>106</v>
      </c>
      <c r="B114" s="461" t="s">
        <v>317</v>
      </c>
      <c r="C114" s="462" t="s">
        <v>248</v>
      </c>
      <c r="D114" s="440" t="s">
        <v>106</v>
      </c>
      <c r="E114" s="461" t="s">
        <v>722</v>
      </c>
      <c r="F114" s="463">
        <f>IFERROR(VLOOKUP(E114,[8]TablaRetencion!A$1:B$22,2,FALSE),"")</f>
        <v>350</v>
      </c>
      <c r="G114" s="463" t="s">
        <v>540</v>
      </c>
      <c r="H114" s="441"/>
      <c r="I114" s="464" t="s">
        <v>1447</v>
      </c>
      <c r="J114" s="460" t="s">
        <v>1428</v>
      </c>
      <c r="K114" s="460" t="s">
        <v>1429</v>
      </c>
      <c r="L114" s="462" t="s">
        <v>70</v>
      </c>
      <c r="M114" s="462" t="s">
        <v>1430</v>
      </c>
      <c r="N114" s="462" t="s">
        <v>1431</v>
      </c>
      <c r="O114" s="462" t="s">
        <v>1431</v>
      </c>
      <c r="P114" s="462" t="s">
        <v>111</v>
      </c>
      <c r="Q114" s="461" t="s">
        <v>75</v>
      </c>
      <c r="R114" s="465" t="s">
        <v>89</v>
      </c>
      <c r="S114" s="462" t="s">
        <v>1432</v>
      </c>
      <c r="T114" s="462" t="s">
        <v>1433</v>
      </c>
      <c r="U114" s="462" t="s">
        <v>1434</v>
      </c>
      <c r="V114" s="462" t="s">
        <v>1435</v>
      </c>
      <c r="W114" s="465">
        <v>4</v>
      </c>
      <c r="X114" s="465" t="s">
        <v>1424</v>
      </c>
      <c r="Y114" s="460" t="s">
        <v>1436</v>
      </c>
      <c r="Z114" s="462" t="s">
        <v>1437</v>
      </c>
      <c r="AA114" s="462" t="s">
        <v>1438</v>
      </c>
      <c r="AB114" s="462" t="s">
        <v>1439</v>
      </c>
      <c r="AC114" s="460" t="s">
        <v>1440</v>
      </c>
      <c r="AD114" s="445">
        <v>43434</v>
      </c>
      <c r="AE114" s="466" t="s">
        <v>82</v>
      </c>
      <c r="AF114" s="467" t="s">
        <v>69</v>
      </c>
      <c r="AG114" s="467" t="s">
        <v>69</v>
      </c>
      <c r="AH114" s="467" t="s">
        <v>69</v>
      </c>
      <c r="AI114" s="467" t="s">
        <v>114</v>
      </c>
      <c r="AJ114" s="445">
        <v>43434</v>
      </c>
      <c r="AK114" s="467" t="s">
        <v>1439</v>
      </c>
      <c r="AL114" s="467" t="s">
        <v>1441</v>
      </c>
      <c r="AM114" s="467" t="s">
        <v>1442</v>
      </c>
      <c r="AN114" s="467" t="s">
        <v>1152</v>
      </c>
      <c r="AO114" s="467" t="s">
        <v>69</v>
      </c>
      <c r="AP114" s="467" t="s">
        <v>1152</v>
      </c>
      <c r="AQ114" s="467" t="s">
        <v>69</v>
      </c>
      <c r="AR114" s="466" t="s">
        <v>89</v>
      </c>
      <c r="AS114" s="466" t="s">
        <v>87</v>
      </c>
      <c r="AT114" s="467" t="s">
        <v>69</v>
      </c>
      <c r="AU114" s="467" t="s">
        <v>89</v>
      </c>
      <c r="AV114" s="467" t="s">
        <v>69</v>
      </c>
      <c r="AW114" s="467" t="s">
        <v>69</v>
      </c>
      <c r="AX114" s="467" t="s">
        <v>90</v>
      </c>
    </row>
    <row r="115" spans="1:50" ht="75" x14ac:dyDescent="0.25">
      <c r="A115" s="439">
        <v>107</v>
      </c>
      <c r="B115" s="461" t="s">
        <v>317</v>
      </c>
      <c r="C115" s="462" t="s">
        <v>248</v>
      </c>
      <c r="D115" s="440" t="s">
        <v>106</v>
      </c>
      <c r="E115" s="461" t="s">
        <v>722</v>
      </c>
      <c r="F115" s="463">
        <f>IFERROR(VLOOKUP(E115,[8]TablaRetencion!A$1:B$22,2,FALSE),"")</f>
        <v>350</v>
      </c>
      <c r="G115" s="463" t="s">
        <v>540</v>
      </c>
      <c r="H115" s="441"/>
      <c r="I115" s="464" t="s">
        <v>1448</v>
      </c>
      <c r="J115" s="460" t="s">
        <v>1428</v>
      </c>
      <c r="K115" s="460" t="s">
        <v>1429</v>
      </c>
      <c r="L115" s="462" t="s">
        <v>70</v>
      </c>
      <c r="M115" s="462" t="s">
        <v>1430</v>
      </c>
      <c r="N115" s="462" t="s">
        <v>1431</v>
      </c>
      <c r="O115" s="462" t="s">
        <v>1431</v>
      </c>
      <c r="P115" s="462" t="s">
        <v>111</v>
      </c>
      <c r="Q115" s="461" t="s">
        <v>75</v>
      </c>
      <c r="R115" s="465" t="s">
        <v>89</v>
      </c>
      <c r="S115" s="462" t="s">
        <v>1432</v>
      </c>
      <c r="T115" s="462" t="s">
        <v>1433</v>
      </c>
      <c r="U115" s="462" t="s">
        <v>1434</v>
      </c>
      <c r="V115" s="462" t="s">
        <v>1435</v>
      </c>
      <c r="W115" s="465">
        <v>4</v>
      </c>
      <c r="X115" s="465" t="s">
        <v>1424</v>
      </c>
      <c r="Y115" s="460" t="s">
        <v>1436</v>
      </c>
      <c r="Z115" s="462" t="s">
        <v>1437</v>
      </c>
      <c r="AA115" s="462" t="s">
        <v>1438</v>
      </c>
      <c r="AB115" s="462" t="s">
        <v>1439</v>
      </c>
      <c r="AC115" s="460" t="s">
        <v>1440</v>
      </c>
      <c r="AD115" s="445">
        <v>43434</v>
      </c>
      <c r="AE115" s="466" t="s">
        <v>82</v>
      </c>
      <c r="AF115" s="467" t="s">
        <v>69</v>
      </c>
      <c r="AG115" s="467" t="s">
        <v>69</v>
      </c>
      <c r="AH115" s="467" t="s">
        <v>69</v>
      </c>
      <c r="AI115" s="467" t="s">
        <v>114</v>
      </c>
      <c r="AJ115" s="445">
        <v>43434</v>
      </c>
      <c r="AK115" s="467" t="s">
        <v>1439</v>
      </c>
      <c r="AL115" s="467" t="s">
        <v>1441</v>
      </c>
      <c r="AM115" s="467" t="s">
        <v>1442</v>
      </c>
      <c r="AN115" s="467" t="s">
        <v>1152</v>
      </c>
      <c r="AO115" s="467" t="s">
        <v>69</v>
      </c>
      <c r="AP115" s="467" t="s">
        <v>1152</v>
      </c>
      <c r="AQ115" s="467" t="s">
        <v>69</v>
      </c>
      <c r="AR115" s="466" t="s">
        <v>89</v>
      </c>
      <c r="AS115" s="466" t="s">
        <v>87</v>
      </c>
      <c r="AT115" s="467" t="s">
        <v>69</v>
      </c>
      <c r="AU115" s="467" t="s">
        <v>89</v>
      </c>
      <c r="AV115" s="467" t="s">
        <v>69</v>
      </c>
      <c r="AW115" s="467" t="s">
        <v>69</v>
      </c>
      <c r="AX115" s="467" t="s">
        <v>90</v>
      </c>
    </row>
    <row r="116" spans="1:50" ht="75" x14ac:dyDescent="0.25">
      <c r="A116" s="439">
        <v>108</v>
      </c>
      <c r="B116" s="461" t="s">
        <v>317</v>
      </c>
      <c r="C116" s="462" t="s">
        <v>248</v>
      </c>
      <c r="D116" s="440" t="s">
        <v>106</v>
      </c>
      <c r="E116" s="461" t="s">
        <v>722</v>
      </c>
      <c r="F116" s="463">
        <f>IFERROR(VLOOKUP(E116,[8]TablaRetencion!A$1:B$22,2,FALSE),"")</f>
        <v>350</v>
      </c>
      <c r="G116" s="463" t="s">
        <v>540</v>
      </c>
      <c r="H116" s="441"/>
      <c r="I116" s="464" t="s">
        <v>1449</v>
      </c>
      <c r="J116" s="460" t="s">
        <v>1428</v>
      </c>
      <c r="K116" s="460" t="s">
        <v>1429</v>
      </c>
      <c r="L116" s="462" t="s">
        <v>70</v>
      </c>
      <c r="M116" s="462" t="s">
        <v>1430</v>
      </c>
      <c r="N116" s="462" t="s">
        <v>1431</v>
      </c>
      <c r="O116" s="462" t="s">
        <v>1431</v>
      </c>
      <c r="P116" s="462" t="s">
        <v>111</v>
      </c>
      <c r="Q116" s="461" t="s">
        <v>75</v>
      </c>
      <c r="R116" s="465" t="s">
        <v>89</v>
      </c>
      <c r="S116" s="462" t="s">
        <v>1432</v>
      </c>
      <c r="T116" s="462" t="s">
        <v>1433</v>
      </c>
      <c r="U116" s="462" t="s">
        <v>1434</v>
      </c>
      <c r="V116" s="462" t="s">
        <v>1435</v>
      </c>
      <c r="W116" s="465">
        <v>4</v>
      </c>
      <c r="X116" s="465" t="s">
        <v>1424</v>
      </c>
      <c r="Y116" s="460" t="s">
        <v>1436</v>
      </c>
      <c r="Z116" s="462" t="s">
        <v>1437</v>
      </c>
      <c r="AA116" s="462" t="s">
        <v>1438</v>
      </c>
      <c r="AB116" s="462" t="s">
        <v>1439</v>
      </c>
      <c r="AC116" s="460" t="s">
        <v>1440</v>
      </c>
      <c r="AD116" s="445">
        <v>43434</v>
      </c>
      <c r="AE116" s="466" t="s">
        <v>82</v>
      </c>
      <c r="AF116" s="467" t="s">
        <v>69</v>
      </c>
      <c r="AG116" s="467" t="s">
        <v>69</v>
      </c>
      <c r="AH116" s="467" t="s">
        <v>69</v>
      </c>
      <c r="AI116" s="467" t="s">
        <v>114</v>
      </c>
      <c r="AJ116" s="445">
        <v>43434</v>
      </c>
      <c r="AK116" s="467" t="s">
        <v>1439</v>
      </c>
      <c r="AL116" s="467" t="s">
        <v>1441</v>
      </c>
      <c r="AM116" s="467" t="s">
        <v>1442</v>
      </c>
      <c r="AN116" s="467" t="s">
        <v>1152</v>
      </c>
      <c r="AO116" s="467" t="s">
        <v>69</v>
      </c>
      <c r="AP116" s="467" t="s">
        <v>1152</v>
      </c>
      <c r="AQ116" s="467" t="s">
        <v>69</v>
      </c>
      <c r="AR116" s="466" t="s">
        <v>89</v>
      </c>
      <c r="AS116" s="466" t="s">
        <v>87</v>
      </c>
      <c r="AT116" s="467" t="s">
        <v>69</v>
      </c>
      <c r="AU116" s="467" t="s">
        <v>89</v>
      </c>
      <c r="AV116" s="467" t="s">
        <v>69</v>
      </c>
      <c r="AW116" s="467" t="s">
        <v>69</v>
      </c>
      <c r="AX116" s="467" t="s">
        <v>90</v>
      </c>
    </row>
    <row r="117" spans="1:50" ht="75" x14ac:dyDescent="0.25">
      <c r="A117" s="439">
        <v>109</v>
      </c>
      <c r="B117" s="461" t="s">
        <v>317</v>
      </c>
      <c r="C117" s="462" t="s">
        <v>248</v>
      </c>
      <c r="D117" s="440" t="s">
        <v>106</v>
      </c>
      <c r="E117" s="461" t="s">
        <v>722</v>
      </c>
      <c r="F117" s="463">
        <f>IFERROR(VLOOKUP(E117,[8]TablaRetencion!A$1:B$22,2,FALSE),"")</f>
        <v>350</v>
      </c>
      <c r="G117" s="463" t="s">
        <v>540</v>
      </c>
      <c r="H117" s="441"/>
      <c r="I117" s="464" t="s">
        <v>1450</v>
      </c>
      <c r="J117" s="460" t="s">
        <v>1428</v>
      </c>
      <c r="K117" s="460" t="s">
        <v>1429</v>
      </c>
      <c r="L117" s="462" t="s">
        <v>70</v>
      </c>
      <c r="M117" s="462" t="s">
        <v>1430</v>
      </c>
      <c r="N117" s="462" t="s">
        <v>1431</v>
      </c>
      <c r="O117" s="462" t="s">
        <v>1431</v>
      </c>
      <c r="P117" s="462" t="s">
        <v>111</v>
      </c>
      <c r="Q117" s="461" t="s">
        <v>75</v>
      </c>
      <c r="R117" s="465" t="s">
        <v>89</v>
      </c>
      <c r="S117" s="462" t="s">
        <v>1432</v>
      </c>
      <c r="T117" s="462" t="s">
        <v>1433</v>
      </c>
      <c r="U117" s="462" t="s">
        <v>1434</v>
      </c>
      <c r="V117" s="462" t="s">
        <v>1435</v>
      </c>
      <c r="W117" s="465">
        <v>4</v>
      </c>
      <c r="X117" s="465" t="s">
        <v>1424</v>
      </c>
      <c r="Y117" s="460" t="s">
        <v>1436</v>
      </c>
      <c r="Z117" s="462" t="s">
        <v>1437</v>
      </c>
      <c r="AA117" s="462" t="s">
        <v>1438</v>
      </c>
      <c r="AB117" s="462" t="s">
        <v>1439</v>
      </c>
      <c r="AC117" s="460" t="s">
        <v>1440</v>
      </c>
      <c r="AD117" s="445">
        <v>43434</v>
      </c>
      <c r="AE117" s="466" t="s">
        <v>82</v>
      </c>
      <c r="AF117" s="467" t="s">
        <v>69</v>
      </c>
      <c r="AG117" s="467" t="s">
        <v>69</v>
      </c>
      <c r="AH117" s="467" t="s">
        <v>69</v>
      </c>
      <c r="AI117" s="467" t="s">
        <v>114</v>
      </c>
      <c r="AJ117" s="445">
        <v>43434</v>
      </c>
      <c r="AK117" s="467" t="s">
        <v>1439</v>
      </c>
      <c r="AL117" s="467" t="s">
        <v>1441</v>
      </c>
      <c r="AM117" s="467" t="s">
        <v>1442</v>
      </c>
      <c r="AN117" s="467" t="s">
        <v>1152</v>
      </c>
      <c r="AO117" s="467" t="s">
        <v>69</v>
      </c>
      <c r="AP117" s="467" t="s">
        <v>1152</v>
      </c>
      <c r="AQ117" s="467" t="s">
        <v>69</v>
      </c>
      <c r="AR117" s="466" t="s">
        <v>89</v>
      </c>
      <c r="AS117" s="466" t="s">
        <v>87</v>
      </c>
      <c r="AT117" s="467" t="s">
        <v>69</v>
      </c>
      <c r="AU117" s="467" t="s">
        <v>89</v>
      </c>
      <c r="AV117" s="467" t="s">
        <v>69</v>
      </c>
      <c r="AW117" s="467" t="s">
        <v>69</v>
      </c>
      <c r="AX117" s="467" t="s">
        <v>90</v>
      </c>
    </row>
    <row r="118" spans="1:50" ht="75" x14ac:dyDescent="0.25">
      <c r="A118" s="439">
        <v>110</v>
      </c>
      <c r="B118" s="461" t="s">
        <v>317</v>
      </c>
      <c r="C118" s="462" t="s">
        <v>248</v>
      </c>
      <c r="D118" s="440" t="s">
        <v>106</v>
      </c>
      <c r="E118" s="461" t="s">
        <v>722</v>
      </c>
      <c r="F118" s="463">
        <f>IFERROR(VLOOKUP(E118,[8]TablaRetencion!A$1:B$22,2,FALSE),"")</f>
        <v>350</v>
      </c>
      <c r="G118" s="463" t="s">
        <v>540</v>
      </c>
      <c r="H118" s="441"/>
      <c r="I118" s="464" t="s">
        <v>1451</v>
      </c>
      <c r="J118" s="460" t="s">
        <v>1428</v>
      </c>
      <c r="K118" s="460" t="s">
        <v>1429</v>
      </c>
      <c r="L118" s="462" t="s">
        <v>70</v>
      </c>
      <c r="M118" s="462" t="s">
        <v>1430</v>
      </c>
      <c r="N118" s="462" t="s">
        <v>1431</v>
      </c>
      <c r="O118" s="462" t="s">
        <v>1431</v>
      </c>
      <c r="P118" s="462" t="s">
        <v>111</v>
      </c>
      <c r="Q118" s="461" t="s">
        <v>75</v>
      </c>
      <c r="R118" s="465" t="s">
        <v>89</v>
      </c>
      <c r="S118" s="462" t="s">
        <v>1432</v>
      </c>
      <c r="T118" s="462" t="s">
        <v>1433</v>
      </c>
      <c r="U118" s="462" t="s">
        <v>1434</v>
      </c>
      <c r="V118" s="462" t="s">
        <v>1435</v>
      </c>
      <c r="W118" s="465">
        <v>4</v>
      </c>
      <c r="X118" s="465" t="s">
        <v>1424</v>
      </c>
      <c r="Y118" s="460" t="s">
        <v>1436</v>
      </c>
      <c r="Z118" s="462" t="s">
        <v>1437</v>
      </c>
      <c r="AA118" s="462" t="s">
        <v>1438</v>
      </c>
      <c r="AB118" s="462" t="s">
        <v>1439</v>
      </c>
      <c r="AC118" s="460" t="s">
        <v>1440</v>
      </c>
      <c r="AD118" s="445">
        <v>43434</v>
      </c>
      <c r="AE118" s="466" t="s">
        <v>82</v>
      </c>
      <c r="AF118" s="467" t="s">
        <v>69</v>
      </c>
      <c r="AG118" s="467" t="s">
        <v>69</v>
      </c>
      <c r="AH118" s="467" t="s">
        <v>69</v>
      </c>
      <c r="AI118" s="467" t="s">
        <v>114</v>
      </c>
      <c r="AJ118" s="445">
        <v>43434</v>
      </c>
      <c r="AK118" s="467" t="s">
        <v>1439</v>
      </c>
      <c r="AL118" s="467" t="s">
        <v>1441</v>
      </c>
      <c r="AM118" s="467" t="s">
        <v>1442</v>
      </c>
      <c r="AN118" s="467" t="s">
        <v>1152</v>
      </c>
      <c r="AO118" s="467" t="s">
        <v>69</v>
      </c>
      <c r="AP118" s="467" t="s">
        <v>1152</v>
      </c>
      <c r="AQ118" s="467" t="s">
        <v>69</v>
      </c>
      <c r="AR118" s="466" t="s">
        <v>89</v>
      </c>
      <c r="AS118" s="466" t="s">
        <v>87</v>
      </c>
      <c r="AT118" s="467" t="s">
        <v>69</v>
      </c>
      <c r="AU118" s="467" t="s">
        <v>89</v>
      </c>
      <c r="AV118" s="467" t="s">
        <v>69</v>
      </c>
      <c r="AW118" s="467" t="s">
        <v>69</v>
      </c>
      <c r="AX118" s="467" t="s">
        <v>90</v>
      </c>
    </row>
    <row r="119" spans="1:50" ht="75" x14ac:dyDescent="0.25">
      <c r="A119" s="439">
        <v>111</v>
      </c>
      <c r="B119" s="461" t="s">
        <v>317</v>
      </c>
      <c r="C119" s="462" t="s">
        <v>248</v>
      </c>
      <c r="D119" s="440" t="s">
        <v>106</v>
      </c>
      <c r="E119" s="461" t="s">
        <v>722</v>
      </c>
      <c r="F119" s="463">
        <f>IFERROR(VLOOKUP(E119,[8]TablaRetencion!A$1:B$22,2,FALSE),"")</f>
        <v>350</v>
      </c>
      <c r="G119" s="463" t="s">
        <v>540</v>
      </c>
      <c r="H119" s="441"/>
      <c r="I119" s="464" t="s">
        <v>1452</v>
      </c>
      <c r="J119" s="460" t="s">
        <v>1428</v>
      </c>
      <c r="K119" s="460" t="s">
        <v>1429</v>
      </c>
      <c r="L119" s="462" t="s">
        <v>70</v>
      </c>
      <c r="M119" s="462" t="s">
        <v>1430</v>
      </c>
      <c r="N119" s="462" t="s">
        <v>1431</v>
      </c>
      <c r="O119" s="462" t="s">
        <v>1431</v>
      </c>
      <c r="P119" s="462" t="s">
        <v>111</v>
      </c>
      <c r="Q119" s="461" t="s">
        <v>75</v>
      </c>
      <c r="R119" s="465" t="s">
        <v>89</v>
      </c>
      <c r="S119" s="462" t="s">
        <v>1432</v>
      </c>
      <c r="T119" s="462" t="s">
        <v>1433</v>
      </c>
      <c r="U119" s="462" t="s">
        <v>1434</v>
      </c>
      <c r="V119" s="462" t="s">
        <v>1435</v>
      </c>
      <c r="W119" s="465">
        <v>4</v>
      </c>
      <c r="X119" s="465" t="s">
        <v>1424</v>
      </c>
      <c r="Y119" s="460" t="s">
        <v>1436</v>
      </c>
      <c r="Z119" s="462" t="s">
        <v>1437</v>
      </c>
      <c r="AA119" s="462" t="s">
        <v>1438</v>
      </c>
      <c r="AB119" s="462" t="s">
        <v>1439</v>
      </c>
      <c r="AC119" s="460" t="s">
        <v>1440</v>
      </c>
      <c r="AD119" s="445">
        <v>43434</v>
      </c>
      <c r="AE119" s="466" t="s">
        <v>82</v>
      </c>
      <c r="AF119" s="467" t="s">
        <v>69</v>
      </c>
      <c r="AG119" s="467" t="s">
        <v>69</v>
      </c>
      <c r="AH119" s="467" t="s">
        <v>69</v>
      </c>
      <c r="AI119" s="467" t="s">
        <v>114</v>
      </c>
      <c r="AJ119" s="445">
        <v>43434</v>
      </c>
      <c r="AK119" s="467" t="s">
        <v>1439</v>
      </c>
      <c r="AL119" s="467" t="s">
        <v>1441</v>
      </c>
      <c r="AM119" s="467" t="s">
        <v>1442</v>
      </c>
      <c r="AN119" s="467" t="s">
        <v>1152</v>
      </c>
      <c r="AO119" s="467" t="s">
        <v>69</v>
      </c>
      <c r="AP119" s="467" t="s">
        <v>1152</v>
      </c>
      <c r="AQ119" s="467" t="s">
        <v>69</v>
      </c>
      <c r="AR119" s="466" t="s">
        <v>89</v>
      </c>
      <c r="AS119" s="466" t="s">
        <v>87</v>
      </c>
      <c r="AT119" s="467" t="s">
        <v>69</v>
      </c>
      <c r="AU119" s="467" t="s">
        <v>89</v>
      </c>
      <c r="AV119" s="467" t="s">
        <v>69</v>
      </c>
      <c r="AW119" s="467" t="s">
        <v>69</v>
      </c>
      <c r="AX119" s="467" t="s">
        <v>90</v>
      </c>
    </row>
    <row r="120" spans="1:50" ht="75" x14ac:dyDescent="0.25">
      <c r="A120" s="439">
        <v>112</v>
      </c>
      <c r="B120" s="461" t="s">
        <v>317</v>
      </c>
      <c r="C120" s="462" t="s">
        <v>248</v>
      </c>
      <c r="D120" s="440" t="s">
        <v>106</v>
      </c>
      <c r="E120" s="461" t="s">
        <v>722</v>
      </c>
      <c r="F120" s="463">
        <f>IFERROR(VLOOKUP(E120,[8]TablaRetencion!A$1:B$22,2,FALSE),"")</f>
        <v>350</v>
      </c>
      <c r="G120" s="463" t="s">
        <v>540</v>
      </c>
      <c r="H120" s="441"/>
      <c r="I120" s="464" t="s">
        <v>1453</v>
      </c>
      <c r="J120" s="460" t="s">
        <v>1428</v>
      </c>
      <c r="K120" s="460" t="s">
        <v>1429</v>
      </c>
      <c r="L120" s="462" t="s">
        <v>70</v>
      </c>
      <c r="M120" s="462" t="s">
        <v>1430</v>
      </c>
      <c r="N120" s="462" t="s">
        <v>1431</v>
      </c>
      <c r="O120" s="462" t="s">
        <v>1431</v>
      </c>
      <c r="P120" s="462" t="s">
        <v>111</v>
      </c>
      <c r="Q120" s="461" t="s">
        <v>75</v>
      </c>
      <c r="R120" s="465" t="s">
        <v>89</v>
      </c>
      <c r="S120" s="462" t="s">
        <v>1432</v>
      </c>
      <c r="T120" s="462" t="s">
        <v>1433</v>
      </c>
      <c r="U120" s="462" t="s">
        <v>1434</v>
      </c>
      <c r="V120" s="462" t="s">
        <v>1435</v>
      </c>
      <c r="W120" s="465">
        <v>4</v>
      </c>
      <c r="X120" s="465" t="s">
        <v>1424</v>
      </c>
      <c r="Y120" s="460" t="s">
        <v>1436</v>
      </c>
      <c r="Z120" s="462" t="s">
        <v>1437</v>
      </c>
      <c r="AA120" s="462" t="s">
        <v>1438</v>
      </c>
      <c r="AB120" s="462" t="s">
        <v>1439</v>
      </c>
      <c r="AC120" s="460" t="s">
        <v>1440</v>
      </c>
      <c r="AD120" s="445">
        <v>43434</v>
      </c>
      <c r="AE120" s="466" t="s">
        <v>82</v>
      </c>
      <c r="AF120" s="467" t="s">
        <v>69</v>
      </c>
      <c r="AG120" s="467" t="s">
        <v>69</v>
      </c>
      <c r="AH120" s="467" t="s">
        <v>69</v>
      </c>
      <c r="AI120" s="467" t="s">
        <v>114</v>
      </c>
      <c r="AJ120" s="445">
        <v>43434</v>
      </c>
      <c r="AK120" s="467" t="s">
        <v>1439</v>
      </c>
      <c r="AL120" s="467" t="s">
        <v>1441</v>
      </c>
      <c r="AM120" s="467" t="s">
        <v>1442</v>
      </c>
      <c r="AN120" s="467" t="s">
        <v>1152</v>
      </c>
      <c r="AO120" s="467" t="s">
        <v>69</v>
      </c>
      <c r="AP120" s="467" t="s">
        <v>1152</v>
      </c>
      <c r="AQ120" s="467" t="s">
        <v>69</v>
      </c>
      <c r="AR120" s="466" t="s">
        <v>89</v>
      </c>
      <c r="AS120" s="466" t="s">
        <v>87</v>
      </c>
      <c r="AT120" s="467" t="s">
        <v>69</v>
      </c>
      <c r="AU120" s="467" t="s">
        <v>89</v>
      </c>
      <c r="AV120" s="467" t="s">
        <v>69</v>
      </c>
      <c r="AW120" s="467" t="s">
        <v>69</v>
      </c>
      <c r="AX120" s="467" t="s">
        <v>90</v>
      </c>
    </row>
    <row r="121" spans="1:50" ht="75" x14ac:dyDescent="0.25">
      <c r="A121" s="439">
        <v>113</v>
      </c>
      <c r="B121" s="461" t="s">
        <v>317</v>
      </c>
      <c r="C121" s="462" t="s">
        <v>248</v>
      </c>
      <c r="D121" s="440" t="s">
        <v>106</v>
      </c>
      <c r="E121" s="461" t="s">
        <v>722</v>
      </c>
      <c r="F121" s="463">
        <f>IFERROR(VLOOKUP(E121,[8]TablaRetencion!A$1:B$22,2,FALSE),"")</f>
        <v>350</v>
      </c>
      <c r="G121" s="463" t="s">
        <v>540</v>
      </c>
      <c r="H121" s="441"/>
      <c r="I121" s="464" t="s">
        <v>1454</v>
      </c>
      <c r="J121" s="460" t="s">
        <v>1428</v>
      </c>
      <c r="K121" s="460" t="s">
        <v>1429</v>
      </c>
      <c r="L121" s="462" t="s">
        <v>70</v>
      </c>
      <c r="M121" s="462" t="s">
        <v>1430</v>
      </c>
      <c r="N121" s="462" t="s">
        <v>1431</v>
      </c>
      <c r="O121" s="462" t="s">
        <v>1431</v>
      </c>
      <c r="P121" s="462" t="s">
        <v>111</v>
      </c>
      <c r="Q121" s="461" t="s">
        <v>75</v>
      </c>
      <c r="R121" s="465" t="s">
        <v>89</v>
      </c>
      <c r="S121" s="462" t="s">
        <v>1432</v>
      </c>
      <c r="T121" s="462" t="s">
        <v>1433</v>
      </c>
      <c r="U121" s="462" t="s">
        <v>1434</v>
      </c>
      <c r="V121" s="462" t="s">
        <v>1435</v>
      </c>
      <c r="W121" s="465">
        <v>4</v>
      </c>
      <c r="X121" s="465" t="s">
        <v>1424</v>
      </c>
      <c r="Y121" s="460" t="s">
        <v>1436</v>
      </c>
      <c r="Z121" s="462" t="s">
        <v>1437</v>
      </c>
      <c r="AA121" s="462" t="s">
        <v>1438</v>
      </c>
      <c r="AB121" s="462" t="s">
        <v>1439</v>
      </c>
      <c r="AC121" s="460" t="s">
        <v>1440</v>
      </c>
      <c r="AD121" s="445">
        <v>43434</v>
      </c>
      <c r="AE121" s="466" t="s">
        <v>82</v>
      </c>
      <c r="AF121" s="467" t="s">
        <v>69</v>
      </c>
      <c r="AG121" s="467" t="s">
        <v>69</v>
      </c>
      <c r="AH121" s="467" t="s">
        <v>69</v>
      </c>
      <c r="AI121" s="467" t="s">
        <v>114</v>
      </c>
      <c r="AJ121" s="445">
        <v>43434</v>
      </c>
      <c r="AK121" s="467" t="s">
        <v>1439</v>
      </c>
      <c r="AL121" s="467" t="s">
        <v>1441</v>
      </c>
      <c r="AM121" s="467" t="s">
        <v>1442</v>
      </c>
      <c r="AN121" s="467" t="s">
        <v>1152</v>
      </c>
      <c r="AO121" s="467" t="s">
        <v>69</v>
      </c>
      <c r="AP121" s="467" t="s">
        <v>1152</v>
      </c>
      <c r="AQ121" s="467" t="s">
        <v>69</v>
      </c>
      <c r="AR121" s="466" t="s">
        <v>89</v>
      </c>
      <c r="AS121" s="466" t="s">
        <v>87</v>
      </c>
      <c r="AT121" s="467" t="s">
        <v>69</v>
      </c>
      <c r="AU121" s="467" t="s">
        <v>89</v>
      </c>
      <c r="AV121" s="467" t="s">
        <v>69</v>
      </c>
      <c r="AW121" s="467" t="s">
        <v>69</v>
      </c>
      <c r="AX121" s="467" t="s">
        <v>90</v>
      </c>
    </row>
    <row r="122" spans="1:50" ht="75" x14ac:dyDescent="0.25">
      <c r="A122" s="439">
        <v>114</v>
      </c>
      <c r="B122" s="461" t="s">
        <v>317</v>
      </c>
      <c r="C122" s="462" t="s">
        <v>248</v>
      </c>
      <c r="D122" s="440" t="s">
        <v>106</v>
      </c>
      <c r="E122" s="461" t="s">
        <v>722</v>
      </c>
      <c r="F122" s="463">
        <f>IFERROR(VLOOKUP(E122,[8]TablaRetencion!A$1:B$22,2,FALSE),"")</f>
        <v>350</v>
      </c>
      <c r="G122" s="463" t="s">
        <v>540</v>
      </c>
      <c r="H122" s="441"/>
      <c r="I122" s="464" t="s">
        <v>1455</v>
      </c>
      <c r="J122" s="460" t="s">
        <v>1428</v>
      </c>
      <c r="K122" s="460" t="s">
        <v>1429</v>
      </c>
      <c r="L122" s="462" t="s">
        <v>70</v>
      </c>
      <c r="M122" s="462" t="s">
        <v>1430</v>
      </c>
      <c r="N122" s="462" t="s">
        <v>1431</v>
      </c>
      <c r="O122" s="462" t="s">
        <v>1431</v>
      </c>
      <c r="P122" s="462" t="s">
        <v>111</v>
      </c>
      <c r="Q122" s="461" t="s">
        <v>75</v>
      </c>
      <c r="R122" s="465" t="s">
        <v>89</v>
      </c>
      <c r="S122" s="462" t="s">
        <v>1432</v>
      </c>
      <c r="T122" s="462" t="s">
        <v>1433</v>
      </c>
      <c r="U122" s="462" t="s">
        <v>1434</v>
      </c>
      <c r="V122" s="462" t="s">
        <v>1435</v>
      </c>
      <c r="W122" s="465">
        <v>4</v>
      </c>
      <c r="X122" s="465" t="s">
        <v>1424</v>
      </c>
      <c r="Y122" s="460" t="s">
        <v>1436</v>
      </c>
      <c r="Z122" s="462" t="s">
        <v>1437</v>
      </c>
      <c r="AA122" s="462" t="s">
        <v>1438</v>
      </c>
      <c r="AB122" s="462" t="s">
        <v>1439</v>
      </c>
      <c r="AC122" s="460" t="s">
        <v>1440</v>
      </c>
      <c r="AD122" s="445">
        <v>43434</v>
      </c>
      <c r="AE122" s="466" t="s">
        <v>82</v>
      </c>
      <c r="AF122" s="467" t="s">
        <v>69</v>
      </c>
      <c r="AG122" s="467" t="s">
        <v>69</v>
      </c>
      <c r="AH122" s="467" t="s">
        <v>69</v>
      </c>
      <c r="AI122" s="467" t="s">
        <v>114</v>
      </c>
      <c r="AJ122" s="445">
        <v>43434</v>
      </c>
      <c r="AK122" s="467" t="s">
        <v>1439</v>
      </c>
      <c r="AL122" s="467" t="s">
        <v>1441</v>
      </c>
      <c r="AM122" s="467" t="s">
        <v>1442</v>
      </c>
      <c r="AN122" s="467" t="s">
        <v>1152</v>
      </c>
      <c r="AO122" s="467" t="s">
        <v>69</v>
      </c>
      <c r="AP122" s="467" t="s">
        <v>1152</v>
      </c>
      <c r="AQ122" s="467" t="s">
        <v>69</v>
      </c>
      <c r="AR122" s="466" t="s">
        <v>89</v>
      </c>
      <c r="AS122" s="466" t="s">
        <v>87</v>
      </c>
      <c r="AT122" s="467" t="s">
        <v>69</v>
      </c>
      <c r="AU122" s="467" t="s">
        <v>89</v>
      </c>
      <c r="AV122" s="467" t="s">
        <v>69</v>
      </c>
      <c r="AW122" s="467" t="s">
        <v>69</v>
      </c>
      <c r="AX122" s="467" t="s">
        <v>90</v>
      </c>
    </row>
    <row r="123" spans="1:50" ht="75" x14ac:dyDescent="0.25">
      <c r="A123" s="439">
        <v>115</v>
      </c>
      <c r="B123" s="461" t="s">
        <v>317</v>
      </c>
      <c r="C123" s="462" t="s">
        <v>248</v>
      </c>
      <c r="D123" s="440" t="s">
        <v>106</v>
      </c>
      <c r="E123" s="461" t="s">
        <v>722</v>
      </c>
      <c r="F123" s="463">
        <f>IFERROR(VLOOKUP(E123,[8]TablaRetencion!A$1:B$22,2,FALSE),"")</f>
        <v>350</v>
      </c>
      <c r="G123" s="463" t="s">
        <v>540</v>
      </c>
      <c r="H123" s="441"/>
      <c r="I123" s="464" t="s">
        <v>1456</v>
      </c>
      <c r="J123" s="460" t="s">
        <v>1428</v>
      </c>
      <c r="K123" s="460" t="s">
        <v>1429</v>
      </c>
      <c r="L123" s="462" t="s">
        <v>70</v>
      </c>
      <c r="M123" s="462" t="s">
        <v>1430</v>
      </c>
      <c r="N123" s="462" t="s">
        <v>1431</v>
      </c>
      <c r="O123" s="462" t="s">
        <v>1431</v>
      </c>
      <c r="P123" s="462" t="s">
        <v>111</v>
      </c>
      <c r="Q123" s="461" t="s">
        <v>75</v>
      </c>
      <c r="R123" s="465" t="s">
        <v>89</v>
      </c>
      <c r="S123" s="462" t="s">
        <v>1432</v>
      </c>
      <c r="T123" s="462" t="s">
        <v>1433</v>
      </c>
      <c r="U123" s="462" t="s">
        <v>1434</v>
      </c>
      <c r="V123" s="462" t="s">
        <v>1435</v>
      </c>
      <c r="W123" s="465">
        <v>4</v>
      </c>
      <c r="X123" s="465" t="s">
        <v>1424</v>
      </c>
      <c r="Y123" s="460" t="s">
        <v>1436</v>
      </c>
      <c r="Z123" s="462" t="s">
        <v>1437</v>
      </c>
      <c r="AA123" s="462" t="s">
        <v>1438</v>
      </c>
      <c r="AB123" s="462" t="s">
        <v>1439</v>
      </c>
      <c r="AC123" s="460" t="s">
        <v>1440</v>
      </c>
      <c r="AD123" s="445">
        <v>43434</v>
      </c>
      <c r="AE123" s="466" t="s">
        <v>82</v>
      </c>
      <c r="AF123" s="467" t="s">
        <v>69</v>
      </c>
      <c r="AG123" s="467" t="s">
        <v>69</v>
      </c>
      <c r="AH123" s="467" t="s">
        <v>69</v>
      </c>
      <c r="AI123" s="467" t="s">
        <v>114</v>
      </c>
      <c r="AJ123" s="445">
        <v>43434</v>
      </c>
      <c r="AK123" s="467" t="s">
        <v>1439</v>
      </c>
      <c r="AL123" s="467" t="s">
        <v>1441</v>
      </c>
      <c r="AM123" s="467" t="s">
        <v>1442</v>
      </c>
      <c r="AN123" s="467" t="s">
        <v>1152</v>
      </c>
      <c r="AO123" s="467" t="s">
        <v>69</v>
      </c>
      <c r="AP123" s="467" t="s">
        <v>1152</v>
      </c>
      <c r="AQ123" s="467" t="s">
        <v>69</v>
      </c>
      <c r="AR123" s="466" t="s">
        <v>89</v>
      </c>
      <c r="AS123" s="466" t="s">
        <v>87</v>
      </c>
      <c r="AT123" s="467" t="s">
        <v>69</v>
      </c>
      <c r="AU123" s="467" t="s">
        <v>89</v>
      </c>
      <c r="AV123" s="467" t="s">
        <v>69</v>
      </c>
      <c r="AW123" s="467" t="s">
        <v>69</v>
      </c>
      <c r="AX123" s="467" t="s">
        <v>90</v>
      </c>
    </row>
    <row r="124" spans="1:50" ht="75" x14ac:dyDescent="0.25">
      <c r="A124" s="439">
        <v>116</v>
      </c>
      <c r="B124" s="461" t="s">
        <v>317</v>
      </c>
      <c r="C124" s="462" t="s">
        <v>248</v>
      </c>
      <c r="D124" s="440" t="s">
        <v>106</v>
      </c>
      <c r="E124" s="461" t="s">
        <v>722</v>
      </c>
      <c r="F124" s="463">
        <f>IFERROR(VLOOKUP(E124,[8]TablaRetencion!A$1:B$22,2,FALSE),"")</f>
        <v>350</v>
      </c>
      <c r="G124" s="463" t="s">
        <v>540</v>
      </c>
      <c r="H124" s="441"/>
      <c r="I124" s="464" t="s">
        <v>1457</v>
      </c>
      <c r="J124" s="460" t="s">
        <v>1428</v>
      </c>
      <c r="K124" s="460" t="s">
        <v>1429</v>
      </c>
      <c r="L124" s="462" t="s">
        <v>70</v>
      </c>
      <c r="M124" s="462" t="s">
        <v>1430</v>
      </c>
      <c r="N124" s="462" t="s">
        <v>1431</v>
      </c>
      <c r="O124" s="462" t="s">
        <v>1431</v>
      </c>
      <c r="P124" s="462" t="s">
        <v>111</v>
      </c>
      <c r="Q124" s="461" t="s">
        <v>75</v>
      </c>
      <c r="R124" s="465" t="s">
        <v>89</v>
      </c>
      <c r="S124" s="462" t="s">
        <v>1432</v>
      </c>
      <c r="T124" s="462" t="s">
        <v>1433</v>
      </c>
      <c r="U124" s="462" t="s">
        <v>1434</v>
      </c>
      <c r="V124" s="462" t="s">
        <v>1435</v>
      </c>
      <c r="W124" s="465">
        <v>4</v>
      </c>
      <c r="X124" s="465" t="s">
        <v>1424</v>
      </c>
      <c r="Y124" s="460" t="s">
        <v>1436</v>
      </c>
      <c r="Z124" s="462" t="s">
        <v>1437</v>
      </c>
      <c r="AA124" s="462" t="s">
        <v>1438</v>
      </c>
      <c r="AB124" s="462" t="s">
        <v>1439</v>
      </c>
      <c r="AC124" s="460" t="s">
        <v>1440</v>
      </c>
      <c r="AD124" s="445">
        <v>43434</v>
      </c>
      <c r="AE124" s="466" t="s">
        <v>82</v>
      </c>
      <c r="AF124" s="467" t="s">
        <v>69</v>
      </c>
      <c r="AG124" s="467" t="s">
        <v>69</v>
      </c>
      <c r="AH124" s="467" t="s">
        <v>69</v>
      </c>
      <c r="AI124" s="467" t="s">
        <v>114</v>
      </c>
      <c r="AJ124" s="445">
        <v>43434</v>
      </c>
      <c r="AK124" s="467" t="s">
        <v>1439</v>
      </c>
      <c r="AL124" s="467" t="s">
        <v>1441</v>
      </c>
      <c r="AM124" s="467" t="s">
        <v>1442</v>
      </c>
      <c r="AN124" s="467" t="s">
        <v>1152</v>
      </c>
      <c r="AO124" s="467" t="s">
        <v>69</v>
      </c>
      <c r="AP124" s="467" t="s">
        <v>1152</v>
      </c>
      <c r="AQ124" s="467" t="s">
        <v>69</v>
      </c>
      <c r="AR124" s="466" t="s">
        <v>89</v>
      </c>
      <c r="AS124" s="466" t="s">
        <v>87</v>
      </c>
      <c r="AT124" s="467" t="s">
        <v>69</v>
      </c>
      <c r="AU124" s="467" t="s">
        <v>89</v>
      </c>
      <c r="AV124" s="467" t="s">
        <v>69</v>
      </c>
      <c r="AW124" s="467" t="s">
        <v>69</v>
      </c>
      <c r="AX124" s="467" t="s">
        <v>90</v>
      </c>
    </row>
    <row r="125" spans="1:50" ht="75" x14ac:dyDescent="0.25">
      <c r="A125" s="439">
        <v>117</v>
      </c>
      <c r="B125" s="461" t="s">
        <v>317</v>
      </c>
      <c r="C125" s="462" t="s">
        <v>248</v>
      </c>
      <c r="D125" s="440" t="s">
        <v>106</v>
      </c>
      <c r="E125" s="461" t="s">
        <v>722</v>
      </c>
      <c r="F125" s="463">
        <f>IFERROR(VLOOKUP(E125,[8]TablaRetencion!A$1:B$22,2,FALSE),"")</f>
        <v>350</v>
      </c>
      <c r="G125" s="463" t="s">
        <v>540</v>
      </c>
      <c r="H125" s="441"/>
      <c r="I125" s="464" t="s">
        <v>1458</v>
      </c>
      <c r="J125" s="460" t="s">
        <v>1428</v>
      </c>
      <c r="K125" s="460" t="s">
        <v>1429</v>
      </c>
      <c r="L125" s="462" t="s">
        <v>70</v>
      </c>
      <c r="M125" s="462" t="s">
        <v>1430</v>
      </c>
      <c r="N125" s="462" t="s">
        <v>1431</v>
      </c>
      <c r="O125" s="462" t="s">
        <v>1431</v>
      </c>
      <c r="P125" s="462" t="s">
        <v>111</v>
      </c>
      <c r="Q125" s="461" t="s">
        <v>75</v>
      </c>
      <c r="R125" s="465" t="s">
        <v>89</v>
      </c>
      <c r="S125" s="462" t="s">
        <v>1432</v>
      </c>
      <c r="T125" s="462" t="s">
        <v>1433</v>
      </c>
      <c r="U125" s="462" t="s">
        <v>1434</v>
      </c>
      <c r="V125" s="462" t="s">
        <v>1435</v>
      </c>
      <c r="W125" s="465">
        <v>4</v>
      </c>
      <c r="X125" s="465" t="s">
        <v>1424</v>
      </c>
      <c r="Y125" s="460" t="s">
        <v>1436</v>
      </c>
      <c r="Z125" s="462" t="s">
        <v>1437</v>
      </c>
      <c r="AA125" s="462" t="s">
        <v>1438</v>
      </c>
      <c r="AB125" s="462" t="s">
        <v>1439</v>
      </c>
      <c r="AC125" s="460" t="s">
        <v>1440</v>
      </c>
      <c r="AD125" s="445">
        <v>43434</v>
      </c>
      <c r="AE125" s="466" t="s">
        <v>82</v>
      </c>
      <c r="AF125" s="467" t="s">
        <v>69</v>
      </c>
      <c r="AG125" s="467" t="s">
        <v>69</v>
      </c>
      <c r="AH125" s="467" t="s">
        <v>69</v>
      </c>
      <c r="AI125" s="467" t="s">
        <v>114</v>
      </c>
      <c r="AJ125" s="445">
        <v>43434</v>
      </c>
      <c r="AK125" s="467" t="s">
        <v>1439</v>
      </c>
      <c r="AL125" s="467" t="s">
        <v>1441</v>
      </c>
      <c r="AM125" s="467" t="s">
        <v>1442</v>
      </c>
      <c r="AN125" s="467" t="s">
        <v>1152</v>
      </c>
      <c r="AO125" s="467" t="s">
        <v>69</v>
      </c>
      <c r="AP125" s="467" t="s">
        <v>1152</v>
      </c>
      <c r="AQ125" s="467" t="s">
        <v>69</v>
      </c>
      <c r="AR125" s="466" t="s">
        <v>89</v>
      </c>
      <c r="AS125" s="466" t="s">
        <v>87</v>
      </c>
      <c r="AT125" s="467" t="s">
        <v>69</v>
      </c>
      <c r="AU125" s="467" t="s">
        <v>89</v>
      </c>
      <c r="AV125" s="467" t="s">
        <v>69</v>
      </c>
      <c r="AW125" s="467" t="s">
        <v>69</v>
      </c>
      <c r="AX125" s="467" t="s">
        <v>90</v>
      </c>
    </row>
    <row r="126" spans="1:50" ht="75" x14ac:dyDescent="0.25">
      <c r="A126" s="439">
        <v>118</v>
      </c>
      <c r="B126" s="461" t="s">
        <v>317</v>
      </c>
      <c r="C126" s="462" t="s">
        <v>248</v>
      </c>
      <c r="D126" s="440" t="s">
        <v>106</v>
      </c>
      <c r="E126" s="461" t="s">
        <v>722</v>
      </c>
      <c r="F126" s="463">
        <f>IFERROR(VLOOKUP(E126,[8]TablaRetencion!A$1:B$22,2,FALSE),"")</f>
        <v>350</v>
      </c>
      <c r="G126" s="463" t="s">
        <v>540</v>
      </c>
      <c r="H126" s="441"/>
      <c r="I126" s="464" t="s">
        <v>1459</v>
      </c>
      <c r="J126" s="460" t="s">
        <v>1428</v>
      </c>
      <c r="K126" s="460" t="s">
        <v>1429</v>
      </c>
      <c r="L126" s="462" t="s">
        <v>70</v>
      </c>
      <c r="M126" s="462" t="s">
        <v>1430</v>
      </c>
      <c r="N126" s="462" t="s">
        <v>1431</v>
      </c>
      <c r="O126" s="462" t="s">
        <v>1431</v>
      </c>
      <c r="P126" s="462" t="s">
        <v>111</v>
      </c>
      <c r="Q126" s="461" t="s">
        <v>75</v>
      </c>
      <c r="R126" s="465" t="s">
        <v>89</v>
      </c>
      <c r="S126" s="462" t="s">
        <v>1432</v>
      </c>
      <c r="T126" s="462" t="s">
        <v>1433</v>
      </c>
      <c r="U126" s="462" t="s">
        <v>1434</v>
      </c>
      <c r="V126" s="462" t="s">
        <v>1435</v>
      </c>
      <c r="W126" s="465">
        <v>4</v>
      </c>
      <c r="X126" s="465" t="s">
        <v>1424</v>
      </c>
      <c r="Y126" s="460" t="s">
        <v>1436</v>
      </c>
      <c r="Z126" s="462" t="s">
        <v>1437</v>
      </c>
      <c r="AA126" s="462" t="s">
        <v>1438</v>
      </c>
      <c r="AB126" s="462" t="s">
        <v>1439</v>
      </c>
      <c r="AC126" s="460" t="s">
        <v>1440</v>
      </c>
      <c r="AD126" s="445">
        <v>43434</v>
      </c>
      <c r="AE126" s="466" t="s">
        <v>82</v>
      </c>
      <c r="AF126" s="467" t="s">
        <v>69</v>
      </c>
      <c r="AG126" s="467" t="s">
        <v>69</v>
      </c>
      <c r="AH126" s="467" t="s">
        <v>69</v>
      </c>
      <c r="AI126" s="467" t="s">
        <v>114</v>
      </c>
      <c r="AJ126" s="445">
        <v>43434</v>
      </c>
      <c r="AK126" s="467" t="s">
        <v>1439</v>
      </c>
      <c r="AL126" s="467" t="s">
        <v>1441</v>
      </c>
      <c r="AM126" s="467" t="s">
        <v>1442</v>
      </c>
      <c r="AN126" s="467" t="s">
        <v>1152</v>
      </c>
      <c r="AO126" s="467" t="s">
        <v>69</v>
      </c>
      <c r="AP126" s="467" t="s">
        <v>1152</v>
      </c>
      <c r="AQ126" s="467" t="s">
        <v>69</v>
      </c>
      <c r="AR126" s="466" t="s">
        <v>89</v>
      </c>
      <c r="AS126" s="466" t="s">
        <v>87</v>
      </c>
      <c r="AT126" s="467" t="s">
        <v>69</v>
      </c>
      <c r="AU126" s="467" t="s">
        <v>89</v>
      </c>
      <c r="AV126" s="467" t="s">
        <v>69</v>
      </c>
      <c r="AW126" s="467" t="s">
        <v>69</v>
      </c>
      <c r="AX126" s="467" t="s">
        <v>90</v>
      </c>
    </row>
    <row r="127" spans="1:50" ht="105" x14ac:dyDescent="0.25">
      <c r="A127" s="439">
        <v>119</v>
      </c>
      <c r="B127" s="461" t="s">
        <v>317</v>
      </c>
      <c r="C127" s="462" t="s">
        <v>248</v>
      </c>
      <c r="D127" s="440" t="s">
        <v>106</v>
      </c>
      <c r="E127" s="461" t="s">
        <v>722</v>
      </c>
      <c r="F127" s="463">
        <f>IFERROR(VLOOKUP(E127,[8]TablaRetencion!A$1:B$22,2,FALSE),"")</f>
        <v>350</v>
      </c>
      <c r="G127" s="463" t="s">
        <v>540</v>
      </c>
      <c r="H127" s="441"/>
      <c r="I127" s="464" t="s">
        <v>1460</v>
      </c>
      <c r="J127" s="460" t="s">
        <v>1461</v>
      </c>
      <c r="K127" s="460" t="s">
        <v>1462</v>
      </c>
      <c r="L127" s="461" t="s">
        <v>70</v>
      </c>
      <c r="M127" s="461" t="s">
        <v>1430</v>
      </c>
      <c r="N127" s="461" t="s">
        <v>1431</v>
      </c>
      <c r="O127" s="461" t="s">
        <v>1431</v>
      </c>
      <c r="P127" s="461" t="s">
        <v>111</v>
      </c>
      <c r="Q127" s="461" t="s">
        <v>75</v>
      </c>
      <c r="R127" s="463" t="s">
        <v>89</v>
      </c>
      <c r="S127" s="461" t="s">
        <v>1432</v>
      </c>
      <c r="T127" s="461" t="s">
        <v>1433</v>
      </c>
      <c r="U127" s="461" t="s">
        <v>1434</v>
      </c>
      <c r="V127" s="462" t="s">
        <v>1463</v>
      </c>
      <c r="W127" s="465">
        <v>4</v>
      </c>
      <c r="X127" s="465" t="s">
        <v>1424</v>
      </c>
      <c r="Y127" s="460" t="s">
        <v>1436</v>
      </c>
      <c r="Z127" s="462" t="s">
        <v>1437</v>
      </c>
      <c r="AA127" s="461" t="s">
        <v>1438</v>
      </c>
      <c r="AB127" s="461" t="s">
        <v>1439</v>
      </c>
      <c r="AC127" s="460" t="s">
        <v>1440</v>
      </c>
      <c r="AD127" s="445">
        <v>43434</v>
      </c>
      <c r="AE127" s="466" t="s">
        <v>82</v>
      </c>
      <c r="AF127" s="467" t="s">
        <v>69</v>
      </c>
      <c r="AG127" s="467" t="s">
        <v>69</v>
      </c>
      <c r="AH127" s="467" t="s">
        <v>69</v>
      </c>
      <c r="AI127" s="467" t="s">
        <v>114</v>
      </c>
      <c r="AJ127" s="445">
        <v>43434</v>
      </c>
      <c r="AK127" s="467" t="s">
        <v>1439</v>
      </c>
      <c r="AL127" s="467" t="s">
        <v>1441</v>
      </c>
      <c r="AM127" s="467" t="s">
        <v>1464</v>
      </c>
      <c r="AN127" s="467" t="s">
        <v>1152</v>
      </c>
      <c r="AO127" s="467" t="s">
        <v>69</v>
      </c>
      <c r="AP127" s="467" t="s">
        <v>1152</v>
      </c>
      <c r="AQ127" s="467" t="s">
        <v>69</v>
      </c>
      <c r="AR127" s="466" t="s">
        <v>89</v>
      </c>
      <c r="AS127" s="466" t="s">
        <v>87</v>
      </c>
      <c r="AT127" s="467" t="s">
        <v>69</v>
      </c>
      <c r="AU127" s="467" t="s">
        <v>89</v>
      </c>
      <c r="AV127" s="467" t="s">
        <v>69</v>
      </c>
      <c r="AW127" s="467" t="s">
        <v>69</v>
      </c>
      <c r="AX127" s="467" t="s">
        <v>90</v>
      </c>
    </row>
    <row r="128" spans="1:50" ht="105" x14ac:dyDescent="0.25">
      <c r="A128" s="439">
        <v>120</v>
      </c>
      <c r="B128" s="461" t="s">
        <v>317</v>
      </c>
      <c r="C128" s="462" t="s">
        <v>248</v>
      </c>
      <c r="D128" s="440" t="s">
        <v>106</v>
      </c>
      <c r="E128" s="461" t="s">
        <v>722</v>
      </c>
      <c r="F128" s="463">
        <f>IFERROR(VLOOKUP(E128,[8]TablaRetencion!A$1:B$22,2,FALSE),"")</f>
        <v>350</v>
      </c>
      <c r="G128" s="463" t="s">
        <v>540</v>
      </c>
      <c r="H128" s="441"/>
      <c r="I128" s="468" t="s">
        <v>1427</v>
      </c>
      <c r="J128" s="460" t="s">
        <v>1461</v>
      </c>
      <c r="K128" s="460" t="s">
        <v>1462</v>
      </c>
      <c r="L128" s="461" t="s">
        <v>70</v>
      </c>
      <c r="M128" s="461" t="s">
        <v>1430</v>
      </c>
      <c r="N128" s="461" t="s">
        <v>1431</v>
      </c>
      <c r="O128" s="461" t="s">
        <v>1431</v>
      </c>
      <c r="P128" s="461" t="s">
        <v>111</v>
      </c>
      <c r="Q128" s="461" t="s">
        <v>75</v>
      </c>
      <c r="R128" s="463" t="s">
        <v>89</v>
      </c>
      <c r="S128" s="461" t="s">
        <v>1432</v>
      </c>
      <c r="T128" s="461" t="s">
        <v>1433</v>
      </c>
      <c r="U128" s="461" t="s">
        <v>1434</v>
      </c>
      <c r="V128" s="462" t="s">
        <v>1463</v>
      </c>
      <c r="W128" s="465">
        <v>4</v>
      </c>
      <c r="X128" s="465" t="s">
        <v>1424</v>
      </c>
      <c r="Y128" s="460" t="s">
        <v>1436</v>
      </c>
      <c r="Z128" s="462" t="s">
        <v>1437</v>
      </c>
      <c r="AA128" s="461" t="s">
        <v>1438</v>
      </c>
      <c r="AB128" s="461" t="s">
        <v>1439</v>
      </c>
      <c r="AC128" s="460" t="s">
        <v>1440</v>
      </c>
      <c r="AD128" s="445">
        <v>43434</v>
      </c>
      <c r="AE128" s="466" t="s">
        <v>82</v>
      </c>
      <c r="AF128" s="467" t="s">
        <v>69</v>
      </c>
      <c r="AG128" s="467" t="s">
        <v>69</v>
      </c>
      <c r="AH128" s="467" t="s">
        <v>69</v>
      </c>
      <c r="AI128" s="467" t="s">
        <v>114</v>
      </c>
      <c r="AJ128" s="445">
        <v>43434</v>
      </c>
      <c r="AK128" s="467" t="s">
        <v>1439</v>
      </c>
      <c r="AL128" s="467" t="s">
        <v>1441</v>
      </c>
      <c r="AM128" s="467" t="s">
        <v>1464</v>
      </c>
      <c r="AN128" s="467" t="s">
        <v>1152</v>
      </c>
      <c r="AO128" s="467" t="s">
        <v>69</v>
      </c>
      <c r="AP128" s="467" t="s">
        <v>1152</v>
      </c>
      <c r="AQ128" s="467" t="s">
        <v>69</v>
      </c>
      <c r="AR128" s="466" t="s">
        <v>89</v>
      </c>
      <c r="AS128" s="466" t="s">
        <v>87</v>
      </c>
      <c r="AT128" s="467" t="s">
        <v>69</v>
      </c>
      <c r="AU128" s="467" t="s">
        <v>89</v>
      </c>
      <c r="AV128" s="467" t="s">
        <v>69</v>
      </c>
      <c r="AW128" s="467" t="s">
        <v>69</v>
      </c>
      <c r="AX128" s="467" t="s">
        <v>90</v>
      </c>
    </row>
    <row r="129" spans="1:50" ht="105" x14ac:dyDescent="0.25">
      <c r="A129" s="439">
        <v>121</v>
      </c>
      <c r="B129" s="461" t="s">
        <v>317</v>
      </c>
      <c r="C129" s="462" t="s">
        <v>248</v>
      </c>
      <c r="D129" s="440" t="s">
        <v>106</v>
      </c>
      <c r="E129" s="461" t="s">
        <v>722</v>
      </c>
      <c r="F129" s="463">
        <f>IFERROR(VLOOKUP(E129,[8]TablaRetencion!A$1:B$22,2,FALSE),"")</f>
        <v>350</v>
      </c>
      <c r="G129" s="463" t="s">
        <v>540</v>
      </c>
      <c r="H129" s="441"/>
      <c r="I129" s="464" t="s">
        <v>1465</v>
      </c>
      <c r="J129" s="460" t="s">
        <v>1461</v>
      </c>
      <c r="K129" s="460" t="s">
        <v>1462</v>
      </c>
      <c r="L129" s="461" t="s">
        <v>70</v>
      </c>
      <c r="M129" s="461" t="s">
        <v>1430</v>
      </c>
      <c r="N129" s="461" t="s">
        <v>1431</v>
      </c>
      <c r="O129" s="461" t="s">
        <v>1431</v>
      </c>
      <c r="P129" s="461" t="s">
        <v>111</v>
      </c>
      <c r="Q129" s="461" t="s">
        <v>75</v>
      </c>
      <c r="R129" s="463" t="s">
        <v>89</v>
      </c>
      <c r="S129" s="461" t="s">
        <v>1432</v>
      </c>
      <c r="T129" s="461" t="s">
        <v>1433</v>
      </c>
      <c r="U129" s="461" t="s">
        <v>1434</v>
      </c>
      <c r="V129" s="462" t="s">
        <v>1463</v>
      </c>
      <c r="W129" s="465">
        <v>4</v>
      </c>
      <c r="X129" s="465" t="s">
        <v>1424</v>
      </c>
      <c r="Y129" s="460" t="s">
        <v>1436</v>
      </c>
      <c r="Z129" s="462" t="s">
        <v>1437</v>
      </c>
      <c r="AA129" s="461" t="s">
        <v>1438</v>
      </c>
      <c r="AB129" s="461" t="s">
        <v>1439</v>
      </c>
      <c r="AC129" s="460" t="s">
        <v>1440</v>
      </c>
      <c r="AD129" s="445">
        <v>43434</v>
      </c>
      <c r="AE129" s="466" t="s">
        <v>82</v>
      </c>
      <c r="AF129" s="467" t="s">
        <v>69</v>
      </c>
      <c r="AG129" s="467" t="s">
        <v>69</v>
      </c>
      <c r="AH129" s="467" t="s">
        <v>69</v>
      </c>
      <c r="AI129" s="467" t="s">
        <v>114</v>
      </c>
      <c r="AJ129" s="445">
        <v>43434</v>
      </c>
      <c r="AK129" s="467" t="s">
        <v>1439</v>
      </c>
      <c r="AL129" s="467" t="s">
        <v>1441</v>
      </c>
      <c r="AM129" s="467" t="s">
        <v>1464</v>
      </c>
      <c r="AN129" s="467" t="s">
        <v>1152</v>
      </c>
      <c r="AO129" s="467" t="s">
        <v>69</v>
      </c>
      <c r="AP129" s="467" t="s">
        <v>1152</v>
      </c>
      <c r="AQ129" s="467" t="s">
        <v>69</v>
      </c>
      <c r="AR129" s="466" t="s">
        <v>89</v>
      </c>
      <c r="AS129" s="466" t="s">
        <v>87</v>
      </c>
      <c r="AT129" s="467" t="s">
        <v>69</v>
      </c>
      <c r="AU129" s="467" t="s">
        <v>89</v>
      </c>
      <c r="AV129" s="467" t="s">
        <v>69</v>
      </c>
      <c r="AW129" s="467" t="s">
        <v>69</v>
      </c>
      <c r="AX129" s="467" t="s">
        <v>90</v>
      </c>
    </row>
    <row r="130" spans="1:50" ht="105" x14ac:dyDescent="0.25">
      <c r="A130" s="439">
        <v>122</v>
      </c>
      <c r="B130" s="461" t="s">
        <v>317</v>
      </c>
      <c r="C130" s="462" t="s">
        <v>248</v>
      </c>
      <c r="D130" s="440" t="s">
        <v>106</v>
      </c>
      <c r="E130" s="461" t="s">
        <v>722</v>
      </c>
      <c r="F130" s="463">
        <f>IFERROR(VLOOKUP(E130,[8]TablaRetencion!A$1:B$22,2,FALSE),"")</f>
        <v>350</v>
      </c>
      <c r="G130" s="463" t="s">
        <v>540</v>
      </c>
      <c r="H130" s="441"/>
      <c r="I130" s="464" t="s">
        <v>1445</v>
      </c>
      <c r="J130" s="460" t="s">
        <v>1461</v>
      </c>
      <c r="K130" s="460" t="s">
        <v>1462</v>
      </c>
      <c r="L130" s="461" t="s">
        <v>70</v>
      </c>
      <c r="M130" s="461" t="s">
        <v>1430</v>
      </c>
      <c r="N130" s="461" t="s">
        <v>1431</v>
      </c>
      <c r="O130" s="461" t="s">
        <v>1431</v>
      </c>
      <c r="P130" s="461" t="s">
        <v>111</v>
      </c>
      <c r="Q130" s="461" t="s">
        <v>75</v>
      </c>
      <c r="R130" s="463" t="s">
        <v>89</v>
      </c>
      <c r="S130" s="461" t="s">
        <v>1432</v>
      </c>
      <c r="T130" s="461" t="s">
        <v>1433</v>
      </c>
      <c r="U130" s="461" t="s">
        <v>1434</v>
      </c>
      <c r="V130" s="462" t="s">
        <v>1463</v>
      </c>
      <c r="W130" s="465">
        <v>4</v>
      </c>
      <c r="X130" s="465" t="s">
        <v>1424</v>
      </c>
      <c r="Y130" s="460" t="s">
        <v>1436</v>
      </c>
      <c r="Z130" s="462" t="s">
        <v>1437</v>
      </c>
      <c r="AA130" s="461" t="s">
        <v>1438</v>
      </c>
      <c r="AB130" s="461" t="s">
        <v>1439</v>
      </c>
      <c r="AC130" s="460" t="s">
        <v>1440</v>
      </c>
      <c r="AD130" s="445">
        <v>43434</v>
      </c>
      <c r="AE130" s="466" t="s">
        <v>82</v>
      </c>
      <c r="AF130" s="467" t="s">
        <v>69</v>
      </c>
      <c r="AG130" s="467" t="s">
        <v>69</v>
      </c>
      <c r="AH130" s="467" t="s">
        <v>69</v>
      </c>
      <c r="AI130" s="467" t="s">
        <v>114</v>
      </c>
      <c r="AJ130" s="445">
        <v>43434</v>
      </c>
      <c r="AK130" s="467" t="s">
        <v>1439</v>
      </c>
      <c r="AL130" s="467" t="s">
        <v>1441</v>
      </c>
      <c r="AM130" s="467" t="s">
        <v>1464</v>
      </c>
      <c r="AN130" s="467" t="s">
        <v>1152</v>
      </c>
      <c r="AO130" s="467" t="s">
        <v>69</v>
      </c>
      <c r="AP130" s="467" t="s">
        <v>1152</v>
      </c>
      <c r="AQ130" s="467" t="s">
        <v>69</v>
      </c>
      <c r="AR130" s="466" t="s">
        <v>89</v>
      </c>
      <c r="AS130" s="466" t="s">
        <v>87</v>
      </c>
      <c r="AT130" s="467" t="s">
        <v>69</v>
      </c>
      <c r="AU130" s="467" t="s">
        <v>89</v>
      </c>
      <c r="AV130" s="467" t="s">
        <v>69</v>
      </c>
      <c r="AW130" s="467" t="s">
        <v>69</v>
      </c>
      <c r="AX130" s="467" t="s">
        <v>90</v>
      </c>
    </row>
    <row r="131" spans="1:50" ht="105" x14ac:dyDescent="0.25">
      <c r="A131" s="439">
        <v>123</v>
      </c>
      <c r="B131" s="461" t="s">
        <v>317</v>
      </c>
      <c r="C131" s="462" t="s">
        <v>248</v>
      </c>
      <c r="D131" s="440" t="s">
        <v>106</v>
      </c>
      <c r="E131" s="461" t="s">
        <v>722</v>
      </c>
      <c r="F131" s="463">
        <f>IFERROR(VLOOKUP(E131,[8]TablaRetencion!A$1:B$22,2,FALSE),"")</f>
        <v>350</v>
      </c>
      <c r="G131" s="463" t="s">
        <v>540</v>
      </c>
      <c r="H131" s="441"/>
      <c r="I131" s="464" t="s">
        <v>1447</v>
      </c>
      <c r="J131" s="460" t="s">
        <v>1461</v>
      </c>
      <c r="K131" s="460" t="s">
        <v>1462</v>
      </c>
      <c r="L131" s="461" t="s">
        <v>70</v>
      </c>
      <c r="M131" s="461" t="s">
        <v>1430</v>
      </c>
      <c r="N131" s="461" t="s">
        <v>1431</v>
      </c>
      <c r="O131" s="461" t="s">
        <v>1431</v>
      </c>
      <c r="P131" s="461" t="s">
        <v>111</v>
      </c>
      <c r="Q131" s="461" t="s">
        <v>75</v>
      </c>
      <c r="R131" s="463" t="s">
        <v>89</v>
      </c>
      <c r="S131" s="461" t="s">
        <v>1432</v>
      </c>
      <c r="T131" s="461" t="s">
        <v>1433</v>
      </c>
      <c r="U131" s="461" t="s">
        <v>1434</v>
      </c>
      <c r="V131" s="462" t="s">
        <v>1463</v>
      </c>
      <c r="W131" s="465">
        <v>4</v>
      </c>
      <c r="X131" s="465" t="s">
        <v>1424</v>
      </c>
      <c r="Y131" s="460" t="s">
        <v>1436</v>
      </c>
      <c r="Z131" s="462" t="s">
        <v>1437</v>
      </c>
      <c r="AA131" s="461" t="s">
        <v>1438</v>
      </c>
      <c r="AB131" s="461" t="s">
        <v>1439</v>
      </c>
      <c r="AC131" s="460" t="s">
        <v>1440</v>
      </c>
      <c r="AD131" s="445">
        <v>43434</v>
      </c>
      <c r="AE131" s="466" t="s">
        <v>82</v>
      </c>
      <c r="AF131" s="467" t="s">
        <v>69</v>
      </c>
      <c r="AG131" s="467" t="s">
        <v>69</v>
      </c>
      <c r="AH131" s="467" t="s">
        <v>69</v>
      </c>
      <c r="AI131" s="467" t="s">
        <v>114</v>
      </c>
      <c r="AJ131" s="445">
        <v>43434</v>
      </c>
      <c r="AK131" s="467" t="s">
        <v>1439</v>
      </c>
      <c r="AL131" s="467" t="s">
        <v>1441</v>
      </c>
      <c r="AM131" s="467" t="s">
        <v>1464</v>
      </c>
      <c r="AN131" s="467" t="s">
        <v>1152</v>
      </c>
      <c r="AO131" s="467" t="s">
        <v>69</v>
      </c>
      <c r="AP131" s="467" t="s">
        <v>1152</v>
      </c>
      <c r="AQ131" s="467" t="s">
        <v>69</v>
      </c>
      <c r="AR131" s="466" t="s">
        <v>89</v>
      </c>
      <c r="AS131" s="466" t="s">
        <v>87</v>
      </c>
      <c r="AT131" s="467" t="s">
        <v>69</v>
      </c>
      <c r="AU131" s="467" t="s">
        <v>89</v>
      </c>
      <c r="AV131" s="467" t="s">
        <v>69</v>
      </c>
      <c r="AW131" s="467" t="s">
        <v>69</v>
      </c>
      <c r="AX131" s="467" t="s">
        <v>90</v>
      </c>
    </row>
    <row r="132" spans="1:50" ht="105" x14ac:dyDescent="0.25">
      <c r="A132" s="439">
        <v>124</v>
      </c>
      <c r="B132" s="461" t="s">
        <v>317</v>
      </c>
      <c r="C132" s="462" t="s">
        <v>248</v>
      </c>
      <c r="D132" s="440" t="s">
        <v>106</v>
      </c>
      <c r="E132" s="461" t="s">
        <v>722</v>
      </c>
      <c r="F132" s="463">
        <f>IFERROR(VLOOKUP(E132,[8]TablaRetencion!A$1:B$22,2,FALSE),"")</f>
        <v>350</v>
      </c>
      <c r="G132" s="463" t="s">
        <v>540</v>
      </c>
      <c r="H132" s="441"/>
      <c r="I132" s="464" t="s">
        <v>1449</v>
      </c>
      <c r="J132" s="460" t="s">
        <v>1461</v>
      </c>
      <c r="K132" s="460" t="s">
        <v>1462</v>
      </c>
      <c r="L132" s="461" t="s">
        <v>70</v>
      </c>
      <c r="M132" s="461" t="s">
        <v>1430</v>
      </c>
      <c r="N132" s="461" t="s">
        <v>1431</v>
      </c>
      <c r="O132" s="461" t="s">
        <v>1431</v>
      </c>
      <c r="P132" s="461" t="s">
        <v>111</v>
      </c>
      <c r="Q132" s="461" t="s">
        <v>75</v>
      </c>
      <c r="R132" s="463" t="s">
        <v>89</v>
      </c>
      <c r="S132" s="461" t="s">
        <v>1432</v>
      </c>
      <c r="T132" s="461" t="s">
        <v>1433</v>
      </c>
      <c r="U132" s="461" t="s">
        <v>1434</v>
      </c>
      <c r="V132" s="462" t="s">
        <v>1463</v>
      </c>
      <c r="W132" s="465">
        <v>4</v>
      </c>
      <c r="X132" s="465" t="s">
        <v>1424</v>
      </c>
      <c r="Y132" s="460" t="s">
        <v>1436</v>
      </c>
      <c r="Z132" s="462" t="s">
        <v>1437</v>
      </c>
      <c r="AA132" s="461" t="s">
        <v>1438</v>
      </c>
      <c r="AB132" s="461" t="s">
        <v>1439</v>
      </c>
      <c r="AC132" s="460" t="s">
        <v>1440</v>
      </c>
      <c r="AD132" s="445">
        <v>43434</v>
      </c>
      <c r="AE132" s="466" t="s">
        <v>82</v>
      </c>
      <c r="AF132" s="467" t="s">
        <v>69</v>
      </c>
      <c r="AG132" s="467" t="s">
        <v>69</v>
      </c>
      <c r="AH132" s="467" t="s">
        <v>69</v>
      </c>
      <c r="AI132" s="467" t="s">
        <v>114</v>
      </c>
      <c r="AJ132" s="445">
        <v>43434</v>
      </c>
      <c r="AK132" s="467" t="s">
        <v>1439</v>
      </c>
      <c r="AL132" s="467" t="s">
        <v>1441</v>
      </c>
      <c r="AM132" s="467" t="s">
        <v>1464</v>
      </c>
      <c r="AN132" s="467" t="s">
        <v>1152</v>
      </c>
      <c r="AO132" s="467" t="s">
        <v>69</v>
      </c>
      <c r="AP132" s="467" t="s">
        <v>1152</v>
      </c>
      <c r="AQ132" s="467" t="s">
        <v>69</v>
      </c>
      <c r="AR132" s="466" t="s">
        <v>89</v>
      </c>
      <c r="AS132" s="466" t="s">
        <v>87</v>
      </c>
      <c r="AT132" s="467" t="s">
        <v>69</v>
      </c>
      <c r="AU132" s="467" t="s">
        <v>89</v>
      </c>
      <c r="AV132" s="467" t="s">
        <v>69</v>
      </c>
      <c r="AW132" s="467" t="s">
        <v>69</v>
      </c>
      <c r="AX132" s="467" t="s">
        <v>90</v>
      </c>
    </row>
    <row r="133" spans="1:50" ht="105" x14ac:dyDescent="0.25">
      <c r="A133" s="439">
        <v>125</v>
      </c>
      <c r="B133" s="461" t="s">
        <v>317</v>
      </c>
      <c r="C133" s="462" t="s">
        <v>248</v>
      </c>
      <c r="D133" s="440" t="s">
        <v>106</v>
      </c>
      <c r="E133" s="461" t="s">
        <v>722</v>
      </c>
      <c r="F133" s="463">
        <f>IFERROR(VLOOKUP(E133,[8]TablaRetencion!A$1:B$22,2,FALSE),"")</f>
        <v>350</v>
      </c>
      <c r="G133" s="463" t="s">
        <v>540</v>
      </c>
      <c r="H133" s="441"/>
      <c r="I133" s="464" t="s">
        <v>1450</v>
      </c>
      <c r="J133" s="460" t="s">
        <v>1461</v>
      </c>
      <c r="K133" s="460" t="s">
        <v>1462</v>
      </c>
      <c r="L133" s="461" t="s">
        <v>70</v>
      </c>
      <c r="M133" s="461" t="s">
        <v>1430</v>
      </c>
      <c r="N133" s="461" t="s">
        <v>1431</v>
      </c>
      <c r="O133" s="461" t="s">
        <v>1431</v>
      </c>
      <c r="P133" s="461" t="s">
        <v>111</v>
      </c>
      <c r="Q133" s="461" t="s">
        <v>75</v>
      </c>
      <c r="R133" s="463" t="s">
        <v>89</v>
      </c>
      <c r="S133" s="461" t="s">
        <v>1432</v>
      </c>
      <c r="T133" s="461" t="s">
        <v>1433</v>
      </c>
      <c r="U133" s="461" t="s">
        <v>1434</v>
      </c>
      <c r="V133" s="462" t="s">
        <v>1463</v>
      </c>
      <c r="W133" s="465">
        <v>4</v>
      </c>
      <c r="X133" s="465" t="s">
        <v>1424</v>
      </c>
      <c r="Y133" s="460" t="s">
        <v>1436</v>
      </c>
      <c r="Z133" s="462" t="s">
        <v>1437</v>
      </c>
      <c r="AA133" s="461" t="s">
        <v>1438</v>
      </c>
      <c r="AB133" s="461" t="s">
        <v>1439</v>
      </c>
      <c r="AC133" s="460" t="s">
        <v>1440</v>
      </c>
      <c r="AD133" s="445">
        <v>43434</v>
      </c>
      <c r="AE133" s="466" t="s">
        <v>82</v>
      </c>
      <c r="AF133" s="467" t="s">
        <v>69</v>
      </c>
      <c r="AG133" s="467" t="s">
        <v>69</v>
      </c>
      <c r="AH133" s="467" t="s">
        <v>69</v>
      </c>
      <c r="AI133" s="467" t="s">
        <v>114</v>
      </c>
      <c r="AJ133" s="445">
        <v>43434</v>
      </c>
      <c r="AK133" s="467" t="s">
        <v>1439</v>
      </c>
      <c r="AL133" s="467" t="s">
        <v>1441</v>
      </c>
      <c r="AM133" s="467" t="s">
        <v>1464</v>
      </c>
      <c r="AN133" s="467" t="s">
        <v>1152</v>
      </c>
      <c r="AO133" s="467" t="s">
        <v>69</v>
      </c>
      <c r="AP133" s="467" t="s">
        <v>1152</v>
      </c>
      <c r="AQ133" s="467" t="s">
        <v>69</v>
      </c>
      <c r="AR133" s="466" t="s">
        <v>89</v>
      </c>
      <c r="AS133" s="466" t="s">
        <v>87</v>
      </c>
      <c r="AT133" s="467" t="s">
        <v>69</v>
      </c>
      <c r="AU133" s="467" t="s">
        <v>89</v>
      </c>
      <c r="AV133" s="467" t="s">
        <v>69</v>
      </c>
      <c r="AW133" s="467" t="s">
        <v>69</v>
      </c>
      <c r="AX133" s="467" t="s">
        <v>90</v>
      </c>
    </row>
    <row r="134" spans="1:50" ht="105" x14ac:dyDescent="0.25">
      <c r="A134" s="439">
        <v>126</v>
      </c>
      <c r="B134" s="461" t="s">
        <v>317</v>
      </c>
      <c r="C134" s="462" t="s">
        <v>248</v>
      </c>
      <c r="D134" s="440" t="s">
        <v>106</v>
      </c>
      <c r="E134" s="461" t="s">
        <v>722</v>
      </c>
      <c r="F134" s="463">
        <f>IFERROR(VLOOKUP(E134,[8]TablaRetencion!A$1:B$22,2,FALSE),"")</f>
        <v>350</v>
      </c>
      <c r="G134" s="463" t="s">
        <v>540</v>
      </c>
      <c r="H134" s="441"/>
      <c r="I134" s="464" t="s">
        <v>1453</v>
      </c>
      <c r="J134" s="460" t="s">
        <v>1461</v>
      </c>
      <c r="K134" s="460" t="s">
        <v>1462</v>
      </c>
      <c r="L134" s="461" t="s">
        <v>70</v>
      </c>
      <c r="M134" s="461" t="s">
        <v>1430</v>
      </c>
      <c r="N134" s="461" t="s">
        <v>1431</v>
      </c>
      <c r="O134" s="461" t="s">
        <v>1431</v>
      </c>
      <c r="P134" s="461" t="s">
        <v>111</v>
      </c>
      <c r="Q134" s="461" t="s">
        <v>75</v>
      </c>
      <c r="R134" s="463" t="s">
        <v>89</v>
      </c>
      <c r="S134" s="461" t="s">
        <v>1432</v>
      </c>
      <c r="T134" s="461" t="s">
        <v>1433</v>
      </c>
      <c r="U134" s="461" t="s">
        <v>1434</v>
      </c>
      <c r="V134" s="462" t="s">
        <v>1463</v>
      </c>
      <c r="W134" s="465">
        <v>4</v>
      </c>
      <c r="X134" s="465" t="s">
        <v>1424</v>
      </c>
      <c r="Y134" s="460" t="s">
        <v>1436</v>
      </c>
      <c r="Z134" s="462" t="s">
        <v>1437</v>
      </c>
      <c r="AA134" s="461" t="s">
        <v>1438</v>
      </c>
      <c r="AB134" s="461" t="s">
        <v>1439</v>
      </c>
      <c r="AC134" s="460" t="s">
        <v>1440</v>
      </c>
      <c r="AD134" s="445">
        <v>43434</v>
      </c>
      <c r="AE134" s="466" t="s">
        <v>82</v>
      </c>
      <c r="AF134" s="467" t="s">
        <v>69</v>
      </c>
      <c r="AG134" s="467" t="s">
        <v>69</v>
      </c>
      <c r="AH134" s="467" t="s">
        <v>69</v>
      </c>
      <c r="AI134" s="467" t="s">
        <v>114</v>
      </c>
      <c r="AJ134" s="445">
        <v>43434</v>
      </c>
      <c r="AK134" s="467" t="s">
        <v>1439</v>
      </c>
      <c r="AL134" s="467" t="s">
        <v>1441</v>
      </c>
      <c r="AM134" s="467" t="s">
        <v>1464</v>
      </c>
      <c r="AN134" s="467" t="s">
        <v>1152</v>
      </c>
      <c r="AO134" s="467" t="s">
        <v>69</v>
      </c>
      <c r="AP134" s="467" t="s">
        <v>1152</v>
      </c>
      <c r="AQ134" s="467" t="s">
        <v>69</v>
      </c>
      <c r="AR134" s="466" t="s">
        <v>89</v>
      </c>
      <c r="AS134" s="466" t="s">
        <v>87</v>
      </c>
      <c r="AT134" s="467" t="s">
        <v>69</v>
      </c>
      <c r="AU134" s="467" t="s">
        <v>89</v>
      </c>
      <c r="AV134" s="467" t="s">
        <v>69</v>
      </c>
      <c r="AW134" s="467" t="s">
        <v>69</v>
      </c>
      <c r="AX134" s="467" t="s">
        <v>90</v>
      </c>
    </row>
    <row r="135" spans="1:50" ht="75" x14ac:dyDescent="0.25">
      <c r="A135" s="439">
        <v>127</v>
      </c>
      <c r="B135" s="461" t="s">
        <v>317</v>
      </c>
      <c r="C135" s="462" t="s">
        <v>248</v>
      </c>
      <c r="D135" s="440" t="s">
        <v>106</v>
      </c>
      <c r="E135" s="461" t="s">
        <v>722</v>
      </c>
      <c r="F135" s="463">
        <f>IFERROR(VLOOKUP(E135,[8]TablaRetencion!A$1:B$22,2,FALSE),"")</f>
        <v>350</v>
      </c>
      <c r="G135" s="463" t="s">
        <v>540</v>
      </c>
      <c r="H135" s="441"/>
      <c r="I135" s="464" t="s">
        <v>1427</v>
      </c>
      <c r="J135" s="460" t="s">
        <v>1428</v>
      </c>
      <c r="K135" s="460" t="s">
        <v>1429</v>
      </c>
      <c r="L135" s="461" t="s">
        <v>70</v>
      </c>
      <c r="M135" s="461" t="s">
        <v>1430</v>
      </c>
      <c r="N135" s="461" t="s">
        <v>1431</v>
      </c>
      <c r="O135" s="461" t="s">
        <v>1431</v>
      </c>
      <c r="P135" s="461" t="s">
        <v>111</v>
      </c>
      <c r="Q135" s="461" t="s">
        <v>75</v>
      </c>
      <c r="R135" s="463" t="s">
        <v>89</v>
      </c>
      <c r="S135" s="461" t="s">
        <v>1466</v>
      </c>
      <c r="T135" s="461" t="s">
        <v>78</v>
      </c>
      <c r="U135" s="461" t="s">
        <v>1434</v>
      </c>
      <c r="V135" s="462" t="s">
        <v>1435</v>
      </c>
      <c r="W135" s="465">
        <v>4</v>
      </c>
      <c r="X135" s="465" t="s">
        <v>1424</v>
      </c>
      <c r="Y135" s="460" t="s">
        <v>1436</v>
      </c>
      <c r="Z135" s="462" t="s">
        <v>1437</v>
      </c>
      <c r="AA135" s="461" t="s">
        <v>1438</v>
      </c>
      <c r="AB135" s="461" t="s">
        <v>1439</v>
      </c>
      <c r="AC135" s="460" t="s">
        <v>1440</v>
      </c>
      <c r="AD135" s="445">
        <v>43434</v>
      </c>
      <c r="AE135" s="466" t="s">
        <v>82</v>
      </c>
      <c r="AF135" s="467" t="s">
        <v>69</v>
      </c>
      <c r="AG135" s="467" t="s">
        <v>69</v>
      </c>
      <c r="AH135" s="467" t="s">
        <v>69</v>
      </c>
      <c r="AI135" s="467" t="s">
        <v>114</v>
      </c>
      <c r="AJ135" s="445">
        <v>43434</v>
      </c>
      <c r="AK135" s="467" t="s">
        <v>1439</v>
      </c>
      <c r="AL135" s="467" t="s">
        <v>1441</v>
      </c>
      <c r="AM135" s="467" t="s">
        <v>1442</v>
      </c>
      <c r="AN135" s="467" t="s">
        <v>1152</v>
      </c>
      <c r="AO135" s="467" t="s">
        <v>69</v>
      </c>
      <c r="AP135" s="467" t="s">
        <v>1152</v>
      </c>
      <c r="AQ135" s="467" t="s">
        <v>69</v>
      </c>
      <c r="AR135" s="466" t="s">
        <v>89</v>
      </c>
      <c r="AS135" s="466" t="s">
        <v>87</v>
      </c>
      <c r="AT135" s="467" t="s">
        <v>69</v>
      </c>
      <c r="AU135" s="467" t="s">
        <v>89</v>
      </c>
      <c r="AV135" s="467" t="s">
        <v>69</v>
      </c>
      <c r="AW135" s="467" t="s">
        <v>69</v>
      </c>
      <c r="AX135" s="467" t="s">
        <v>90</v>
      </c>
    </row>
    <row r="136" spans="1:50" ht="75" x14ac:dyDescent="0.25">
      <c r="A136" s="439">
        <v>128</v>
      </c>
      <c r="B136" s="461" t="s">
        <v>317</v>
      </c>
      <c r="C136" s="462" t="s">
        <v>248</v>
      </c>
      <c r="D136" s="440" t="s">
        <v>106</v>
      </c>
      <c r="E136" s="461" t="s">
        <v>722</v>
      </c>
      <c r="F136" s="463">
        <f>IFERROR(VLOOKUP(E136,[8]TablaRetencion!A$1:B$22,2,FALSE),"")</f>
        <v>350</v>
      </c>
      <c r="G136" s="463" t="s">
        <v>540</v>
      </c>
      <c r="H136" s="441"/>
      <c r="I136" s="464" t="s">
        <v>1443</v>
      </c>
      <c r="J136" s="460" t="s">
        <v>1428</v>
      </c>
      <c r="K136" s="460" t="s">
        <v>1429</v>
      </c>
      <c r="L136" s="461" t="s">
        <v>70</v>
      </c>
      <c r="M136" s="461" t="s">
        <v>1430</v>
      </c>
      <c r="N136" s="461" t="s">
        <v>1431</v>
      </c>
      <c r="O136" s="461" t="s">
        <v>1431</v>
      </c>
      <c r="P136" s="461" t="s">
        <v>111</v>
      </c>
      <c r="Q136" s="461" t="s">
        <v>75</v>
      </c>
      <c r="R136" s="463" t="s">
        <v>89</v>
      </c>
      <c r="S136" s="461" t="s">
        <v>1466</v>
      </c>
      <c r="T136" s="461" t="s">
        <v>78</v>
      </c>
      <c r="U136" s="461" t="s">
        <v>1434</v>
      </c>
      <c r="V136" s="462" t="s">
        <v>1435</v>
      </c>
      <c r="W136" s="465">
        <v>4</v>
      </c>
      <c r="X136" s="465" t="s">
        <v>1424</v>
      </c>
      <c r="Y136" s="460" t="s">
        <v>1436</v>
      </c>
      <c r="Z136" s="462" t="s">
        <v>1437</v>
      </c>
      <c r="AA136" s="461" t="s">
        <v>1438</v>
      </c>
      <c r="AB136" s="461" t="s">
        <v>1439</v>
      </c>
      <c r="AC136" s="460" t="s">
        <v>1440</v>
      </c>
      <c r="AD136" s="445">
        <v>43434</v>
      </c>
      <c r="AE136" s="466" t="s">
        <v>82</v>
      </c>
      <c r="AF136" s="467" t="s">
        <v>69</v>
      </c>
      <c r="AG136" s="467" t="s">
        <v>69</v>
      </c>
      <c r="AH136" s="467" t="s">
        <v>69</v>
      </c>
      <c r="AI136" s="467" t="s">
        <v>114</v>
      </c>
      <c r="AJ136" s="445">
        <v>43434</v>
      </c>
      <c r="AK136" s="467" t="s">
        <v>1439</v>
      </c>
      <c r="AL136" s="467" t="s">
        <v>1441</v>
      </c>
      <c r="AM136" s="467" t="s">
        <v>1442</v>
      </c>
      <c r="AN136" s="467" t="s">
        <v>1152</v>
      </c>
      <c r="AO136" s="467" t="s">
        <v>69</v>
      </c>
      <c r="AP136" s="467" t="s">
        <v>1152</v>
      </c>
      <c r="AQ136" s="467" t="s">
        <v>69</v>
      </c>
      <c r="AR136" s="466" t="s">
        <v>89</v>
      </c>
      <c r="AS136" s="466" t="s">
        <v>87</v>
      </c>
      <c r="AT136" s="467" t="s">
        <v>69</v>
      </c>
      <c r="AU136" s="467" t="s">
        <v>89</v>
      </c>
      <c r="AV136" s="467" t="s">
        <v>69</v>
      </c>
      <c r="AW136" s="467" t="s">
        <v>69</v>
      </c>
      <c r="AX136" s="467" t="s">
        <v>90</v>
      </c>
    </row>
    <row r="137" spans="1:50" ht="75" x14ac:dyDescent="0.25">
      <c r="A137" s="439">
        <v>129</v>
      </c>
      <c r="B137" s="461" t="s">
        <v>317</v>
      </c>
      <c r="C137" s="462" t="s">
        <v>248</v>
      </c>
      <c r="D137" s="440" t="s">
        <v>106</v>
      </c>
      <c r="E137" s="461" t="s">
        <v>722</v>
      </c>
      <c r="F137" s="463">
        <f>IFERROR(VLOOKUP(E137,[8]TablaRetencion!A$1:B$22,2,FALSE),"")</f>
        <v>350</v>
      </c>
      <c r="G137" s="463" t="s">
        <v>540</v>
      </c>
      <c r="H137" s="441"/>
      <c r="I137" s="464" t="s">
        <v>1444</v>
      </c>
      <c r="J137" s="460" t="s">
        <v>1428</v>
      </c>
      <c r="K137" s="460" t="s">
        <v>1429</v>
      </c>
      <c r="L137" s="461" t="s">
        <v>70</v>
      </c>
      <c r="M137" s="461" t="s">
        <v>1430</v>
      </c>
      <c r="N137" s="461" t="s">
        <v>1431</v>
      </c>
      <c r="O137" s="461" t="s">
        <v>1431</v>
      </c>
      <c r="P137" s="461" t="s">
        <v>111</v>
      </c>
      <c r="Q137" s="461" t="s">
        <v>75</v>
      </c>
      <c r="R137" s="463" t="s">
        <v>89</v>
      </c>
      <c r="S137" s="461" t="s">
        <v>1466</v>
      </c>
      <c r="T137" s="461" t="s">
        <v>78</v>
      </c>
      <c r="U137" s="461" t="s">
        <v>1434</v>
      </c>
      <c r="V137" s="462" t="s">
        <v>1435</v>
      </c>
      <c r="W137" s="465">
        <v>4</v>
      </c>
      <c r="X137" s="465" t="s">
        <v>1424</v>
      </c>
      <c r="Y137" s="460" t="s">
        <v>1436</v>
      </c>
      <c r="Z137" s="462" t="s">
        <v>1437</v>
      </c>
      <c r="AA137" s="461" t="s">
        <v>1438</v>
      </c>
      <c r="AB137" s="461" t="s">
        <v>1439</v>
      </c>
      <c r="AC137" s="460" t="s">
        <v>1440</v>
      </c>
      <c r="AD137" s="445">
        <v>43434</v>
      </c>
      <c r="AE137" s="466" t="s">
        <v>82</v>
      </c>
      <c r="AF137" s="467" t="s">
        <v>69</v>
      </c>
      <c r="AG137" s="467" t="s">
        <v>69</v>
      </c>
      <c r="AH137" s="467" t="s">
        <v>69</v>
      </c>
      <c r="AI137" s="467" t="s">
        <v>114</v>
      </c>
      <c r="AJ137" s="445">
        <v>43434</v>
      </c>
      <c r="AK137" s="467" t="s">
        <v>1439</v>
      </c>
      <c r="AL137" s="467" t="s">
        <v>1441</v>
      </c>
      <c r="AM137" s="467" t="s">
        <v>1442</v>
      </c>
      <c r="AN137" s="467" t="s">
        <v>1152</v>
      </c>
      <c r="AO137" s="467" t="s">
        <v>69</v>
      </c>
      <c r="AP137" s="467" t="s">
        <v>1152</v>
      </c>
      <c r="AQ137" s="467" t="s">
        <v>69</v>
      </c>
      <c r="AR137" s="466" t="s">
        <v>89</v>
      </c>
      <c r="AS137" s="466" t="s">
        <v>87</v>
      </c>
      <c r="AT137" s="467" t="s">
        <v>69</v>
      </c>
      <c r="AU137" s="467" t="s">
        <v>89</v>
      </c>
      <c r="AV137" s="467" t="s">
        <v>69</v>
      </c>
      <c r="AW137" s="467" t="s">
        <v>69</v>
      </c>
      <c r="AX137" s="467" t="s">
        <v>90</v>
      </c>
    </row>
    <row r="138" spans="1:50" ht="75" x14ac:dyDescent="0.25">
      <c r="A138" s="439">
        <v>130</v>
      </c>
      <c r="B138" s="461" t="s">
        <v>317</v>
      </c>
      <c r="C138" s="462" t="s">
        <v>248</v>
      </c>
      <c r="D138" s="440" t="s">
        <v>106</v>
      </c>
      <c r="E138" s="461" t="s">
        <v>722</v>
      </c>
      <c r="F138" s="463">
        <f>IFERROR(VLOOKUP(E138,[8]TablaRetencion!A$1:B$22,2,FALSE),"")</f>
        <v>350</v>
      </c>
      <c r="G138" s="463" t="s">
        <v>540</v>
      </c>
      <c r="H138" s="441"/>
      <c r="I138" s="464" t="s">
        <v>1445</v>
      </c>
      <c r="J138" s="460" t="s">
        <v>1428</v>
      </c>
      <c r="K138" s="460" t="s">
        <v>1429</v>
      </c>
      <c r="L138" s="461" t="s">
        <v>70</v>
      </c>
      <c r="M138" s="461" t="s">
        <v>1430</v>
      </c>
      <c r="N138" s="461" t="s">
        <v>1431</v>
      </c>
      <c r="O138" s="461" t="s">
        <v>1431</v>
      </c>
      <c r="P138" s="461" t="s">
        <v>111</v>
      </c>
      <c r="Q138" s="461" t="s">
        <v>75</v>
      </c>
      <c r="R138" s="463" t="s">
        <v>89</v>
      </c>
      <c r="S138" s="461" t="s">
        <v>1466</v>
      </c>
      <c r="T138" s="461" t="s">
        <v>78</v>
      </c>
      <c r="U138" s="461" t="s">
        <v>1434</v>
      </c>
      <c r="V138" s="462" t="s">
        <v>1435</v>
      </c>
      <c r="W138" s="465">
        <v>4</v>
      </c>
      <c r="X138" s="465" t="s">
        <v>1424</v>
      </c>
      <c r="Y138" s="460" t="s">
        <v>1436</v>
      </c>
      <c r="Z138" s="462" t="s">
        <v>1437</v>
      </c>
      <c r="AA138" s="461" t="s">
        <v>1438</v>
      </c>
      <c r="AB138" s="461" t="s">
        <v>1439</v>
      </c>
      <c r="AC138" s="460" t="s">
        <v>1440</v>
      </c>
      <c r="AD138" s="445">
        <v>43434</v>
      </c>
      <c r="AE138" s="466" t="s">
        <v>82</v>
      </c>
      <c r="AF138" s="467" t="s">
        <v>69</v>
      </c>
      <c r="AG138" s="467" t="s">
        <v>69</v>
      </c>
      <c r="AH138" s="467" t="s">
        <v>69</v>
      </c>
      <c r="AI138" s="467" t="s">
        <v>114</v>
      </c>
      <c r="AJ138" s="445">
        <v>43434</v>
      </c>
      <c r="AK138" s="467" t="s">
        <v>1439</v>
      </c>
      <c r="AL138" s="467" t="s">
        <v>1441</v>
      </c>
      <c r="AM138" s="467" t="s">
        <v>1442</v>
      </c>
      <c r="AN138" s="467" t="s">
        <v>1152</v>
      </c>
      <c r="AO138" s="467" t="s">
        <v>69</v>
      </c>
      <c r="AP138" s="467" t="s">
        <v>1152</v>
      </c>
      <c r="AQ138" s="467" t="s">
        <v>69</v>
      </c>
      <c r="AR138" s="466" t="s">
        <v>89</v>
      </c>
      <c r="AS138" s="466" t="s">
        <v>87</v>
      </c>
      <c r="AT138" s="467" t="s">
        <v>69</v>
      </c>
      <c r="AU138" s="467" t="s">
        <v>89</v>
      </c>
      <c r="AV138" s="467" t="s">
        <v>69</v>
      </c>
      <c r="AW138" s="467" t="s">
        <v>69</v>
      </c>
      <c r="AX138" s="467" t="s">
        <v>90</v>
      </c>
    </row>
    <row r="139" spans="1:50" ht="75" x14ac:dyDescent="0.25">
      <c r="A139" s="439">
        <v>131</v>
      </c>
      <c r="B139" s="461" t="s">
        <v>317</v>
      </c>
      <c r="C139" s="462" t="s">
        <v>248</v>
      </c>
      <c r="D139" s="440" t="s">
        <v>106</v>
      </c>
      <c r="E139" s="461" t="s">
        <v>722</v>
      </c>
      <c r="F139" s="463">
        <f>IFERROR(VLOOKUP(E139,[8]TablaRetencion!A$1:B$22,2,FALSE),"")</f>
        <v>350</v>
      </c>
      <c r="G139" s="463" t="s">
        <v>540</v>
      </c>
      <c r="H139" s="441"/>
      <c r="I139" s="464" t="s">
        <v>1446</v>
      </c>
      <c r="J139" s="460" t="s">
        <v>1428</v>
      </c>
      <c r="K139" s="460" t="s">
        <v>1429</v>
      </c>
      <c r="L139" s="461" t="s">
        <v>70</v>
      </c>
      <c r="M139" s="461" t="s">
        <v>1430</v>
      </c>
      <c r="N139" s="461" t="s">
        <v>1431</v>
      </c>
      <c r="O139" s="461" t="s">
        <v>1431</v>
      </c>
      <c r="P139" s="461" t="s">
        <v>111</v>
      </c>
      <c r="Q139" s="461" t="s">
        <v>75</v>
      </c>
      <c r="R139" s="463" t="s">
        <v>89</v>
      </c>
      <c r="S139" s="461" t="s">
        <v>1466</v>
      </c>
      <c r="T139" s="461" t="s">
        <v>78</v>
      </c>
      <c r="U139" s="461" t="s">
        <v>1434</v>
      </c>
      <c r="V139" s="462" t="s">
        <v>1435</v>
      </c>
      <c r="W139" s="465">
        <v>4</v>
      </c>
      <c r="X139" s="465" t="s">
        <v>1424</v>
      </c>
      <c r="Y139" s="460" t="s">
        <v>1436</v>
      </c>
      <c r="Z139" s="462" t="s">
        <v>1437</v>
      </c>
      <c r="AA139" s="461" t="s">
        <v>1438</v>
      </c>
      <c r="AB139" s="461" t="s">
        <v>1439</v>
      </c>
      <c r="AC139" s="460" t="s">
        <v>1440</v>
      </c>
      <c r="AD139" s="445">
        <v>43434</v>
      </c>
      <c r="AE139" s="466" t="s">
        <v>82</v>
      </c>
      <c r="AF139" s="467" t="s">
        <v>69</v>
      </c>
      <c r="AG139" s="467" t="s">
        <v>69</v>
      </c>
      <c r="AH139" s="467" t="s">
        <v>69</v>
      </c>
      <c r="AI139" s="467" t="s">
        <v>114</v>
      </c>
      <c r="AJ139" s="445">
        <v>43434</v>
      </c>
      <c r="AK139" s="467" t="s">
        <v>1439</v>
      </c>
      <c r="AL139" s="467" t="s">
        <v>1441</v>
      </c>
      <c r="AM139" s="467" t="s">
        <v>1442</v>
      </c>
      <c r="AN139" s="467" t="s">
        <v>1152</v>
      </c>
      <c r="AO139" s="467" t="s">
        <v>69</v>
      </c>
      <c r="AP139" s="467" t="s">
        <v>1152</v>
      </c>
      <c r="AQ139" s="467" t="s">
        <v>69</v>
      </c>
      <c r="AR139" s="466" t="s">
        <v>89</v>
      </c>
      <c r="AS139" s="466" t="s">
        <v>87</v>
      </c>
      <c r="AT139" s="467" t="s">
        <v>69</v>
      </c>
      <c r="AU139" s="467" t="s">
        <v>89</v>
      </c>
      <c r="AV139" s="467" t="s">
        <v>69</v>
      </c>
      <c r="AW139" s="467" t="s">
        <v>69</v>
      </c>
      <c r="AX139" s="467" t="s">
        <v>90</v>
      </c>
    </row>
    <row r="140" spans="1:50" ht="75" x14ac:dyDescent="0.25">
      <c r="A140" s="439">
        <v>132</v>
      </c>
      <c r="B140" s="461" t="s">
        <v>317</v>
      </c>
      <c r="C140" s="462" t="s">
        <v>248</v>
      </c>
      <c r="D140" s="440" t="s">
        <v>106</v>
      </c>
      <c r="E140" s="461" t="s">
        <v>722</v>
      </c>
      <c r="F140" s="463">
        <f>IFERROR(VLOOKUP(E140,[8]TablaRetencion!A$1:B$22,2,FALSE),"")</f>
        <v>350</v>
      </c>
      <c r="G140" s="463" t="s">
        <v>540</v>
      </c>
      <c r="H140" s="441"/>
      <c r="I140" s="464" t="s">
        <v>1447</v>
      </c>
      <c r="J140" s="464" t="s">
        <v>1428</v>
      </c>
      <c r="K140" s="460" t="s">
        <v>1429</v>
      </c>
      <c r="L140" s="461" t="s">
        <v>70</v>
      </c>
      <c r="M140" s="461" t="s">
        <v>1430</v>
      </c>
      <c r="N140" s="461" t="s">
        <v>1431</v>
      </c>
      <c r="O140" s="461" t="s">
        <v>1431</v>
      </c>
      <c r="P140" s="461" t="s">
        <v>111</v>
      </c>
      <c r="Q140" s="461" t="s">
        <v>75</v>
      </c>
      <c r="R140" s="463" t="s">
        <v>89</v>
      </c>
      <c r="S140" s="461" t="s">
        <v>1466</v>
      </c>
      <c r="T140" s="461" t="s">
        <v>78</v>
      </c>
      <c r="U140" s="461" t="s">
        <v>1434</v>
      </c>
      <c r="V140" s="462" t="s">
        <v>1435</v>
      </c>
      <c r="W140" s="465">
        <v>4</v>
      </c>
      <c r="X140" s="465" t="s">
        <v>1424</v>
      </c>
      <c r="Y140" s="460" t="s">
        <v>1436</v>
      </c>
      <c r="Z140" s="462" t="s">
        <v>1437</v>
      </c>
      <c r="AA140" s="461" t="s">
        <v>1438</v>
      </c>
      <c r="AB140" s="461" t="s">
        <v>1439</v>
      </c>
      <c r="AC140" s="460" t="s">
        <v>1440</v>
      </c>
      <c r="AD140" s="445">
        <v>43434</v>
      </c>
      <c r="AE140" s="466" t="s">
        <v>82</v>
      </c>
      <c r="AF140" s="467" t="s">
        <v>69</v>
      </c>
      <c r="AG140" s="467" t="s">
        <v>69</v>
      </c>
      <c r="AH140" s="467" t="s">
        <v>69</v>
      </c>
      <c r="AI140" s="467" t="s">
        <v>114</v>
      </c>
      <c r="AJ140" s="445">
        <v>43434</v>
      </c>
      <c r="AK140" s="467" t="s">
        <v>1439</v>
      </c>
      <c r="AL140" s="467" t="s">
        <v>1441</v>
      </c>
      <c r="AM140" s="467" t="s">
        <v>1442</v>
      </c>
      <c r="AN140" s="467" t="s">
        <v>1152</v>
      </c>
      <c r="AO140" s="467" t="s">
        <v>69</v>
      </c>
      <c r="AP140" s="467" t="s">
        <v>1152</v>
      </c>
      <c r="AQ140" s="467" t="s">
        <v>69</v>
      </c>
      <c r="AR140" s="466" t="s">
        <v>89</v>
      </c>
      <c r="AS140" s="466" t="s">
        <v>87</v>
      </c>
      <c r="AT140" s="467" t="s">
        <v>69</v>
      </c>
      <c r="AU140" s="467" t="s">
        <v>89</v>
      </c>
      <c r="AV140" s="467" t="s">
        <v>69</v>
      </c>
      <c r="AW140" s="467" t="s">
        <v>69</v>
      </c>
      <c r="AX140" s="467" t="s">
        <v>90</v>
      </c>
    </row>
    <row r="141" spans="1:50" ht="75" x14ac:dyDescent="0.25">
      <c r="A141" s="439">
        <v>133</v>
      </c>
      <c r="B141" s="461" t="s">
        <v>317</v>
      </c>
      <c r="C141" s="462" t="s">
        <v>248</v>
      </c>
      <c r="D141" s="440" t="s">
        <v>106</v>
      </c>
      <c r="E141" s="461" t="s">
        <v>722</v>
      </c>
      <c r="F141" s="463">
        <f>IFERROR(VLOOKUP(E141,[8]TablaRetencion!A$1:B$22,2,FALSE),"")</f>
        <v>350</v>
      </c>
      <c r="G141" s="463" t="s">
        <v>540</v>
      </c>
      <c r="H141" s="441"/>
      <c r="I141" s="464" t="s">
        <v>1448</v>
      </c>
      <c r="J141" s="464" t="s">
        <v>1428</v>
      </c>
      <c r="K141" s="460" t="s">
        <v>1429</v>
      </c>
      <c r="L141" s="461" t="s">
        <v>70</v>
      </c>
      <c r="M141" s="461" t="s">
        <v>1430</v>
      </c>
      <c r="N141" s="461" t="s">
        <v>1431</v>
      </c>
      <c r="O141" s="461" t="s">
        <v>1431</v>
      </c>
      <c r="P141" s="461" t="s">
        <v>111</v>
      </c>
      <c r="Q141" s="461" t="s">
        <v>75</v>
      </c>
      <c r="R141" s="463" t="s">
        <v>89</v>
      </c>
      <c r="S141" s="461" t="s">
        <v>1466</v>
      </c>
      <c r="T141" s="461" t="s">
        <v>78</v>
      </c>
      <c r="U141" s="461" t="s">
        <v>1434</v>
      </c>
      <c r="V141" s="462" t="s">
        <v>1435</v>
      </c>
      <c r="W141" s="465">
        <v>4</v>
      </c>
      <c r="X141" s="465" t="s">
        <v>1424</v>
      </c>
      <c r="Y141" s="460" t="s">
        <v>1436</v>
      </c>
      <c r="Z141" s="462" t="s">
        <v>1437</v>
      </c>
      <c r="AA141" s="461" t="s">
        <v>1438</v>
      </c>
      <c r="AB141" s="461" t="s">
        <v>1439</v>
      </c>
      <c r="AC141" s="460" t="s">
        <v>1440</v>
      </c>
      <c r="AD141" s="445">
        <v>43434</v>
      </c>
      <c r="AE141" s="466" t="s">
        <v>82</v>
      </c>
      <c r="AF141" s="467" t="s">
        <v>69</v>
      </c>
      <c r="AG141" s="467" t="s">
        <v>69</v>
      </c>
      <c r="AH141" s="467" t="s">
        <v>69</v>
      </c>
      <c r="AI141" s="467" t="s">
        <v>114</v>
      </c>
      <c r="AJ141" s="445">
        <v>43434</v>
      </c>
      <c r="AK141" s="467" t="s">
        <v>1439</v>
      </c>
      <c r="AL141" s="467" t="s">
        <v>1441</v>
      </c>
      <c r="AM141" s="467" t="s">
        <v>1442</v>
      </c>
      <c r="AN141" s="467" t="s">
        <v>1152</v>
      </c>
      <c r="AO141" s="467" t="s">
        <v>69</v>
      </c>
      <c r="AP141" s="467" t="s">
        <v>1152</v>
      </c>
      <c r="AQ141" s="467" t="s">
        <v>69</v>
      </c>
      <c r="AR141" s="466" t="s">
        <v>89</v>
      </c>
      <c r="AS141" s="466" t="s">
        <v>87</v>
      </c>
      <c r="AT141" s="467" t="s">
        <v>69</v>
      </c>
      <c r="AU141" s="467" t="s">
        <v>89</v>
      </c>
      <c r="AV141" s="467" t="s">
        <v>69</v>
      </c>
      <c r="AW141" s="467" t="s">
        <v>69</v>
      </c>
      <c r="AX141" s="467" t="s">
        <v>90</v>
      </c>
    </row>
    <row r="142" spans="1:50" ht="75" x14ac:dyDescent="0.25">
      <c r="A142" s="439">
        <v>134</v>
      </c>
      <c r="B142" s="461" t="s">
        <v>317</v>
      </c>
      <c r="C142" s="462" t="s">
        <v>248</v>
      </c>
      <c r="D142" s="440" t="s">
        <v>106</v>
      </c>
      <c r="E142" s="461" t="s">
        <v>722</v>
      </c>
      <c r="F142" s="463">
        <f>IFERROR(VLOOKUP(E142,[8]TablaRetencion!A$1:B$22,2,FALSE),"")</f>
        <v>350</v>
      </c>
      <c r="G142" s="463" t="s">
        <v>540</v>
      </c>
      <c r="H142" s="441"/>
      <c r="I142" s="464" t="s">
        <v>1449</v>
      </c>
      <c r="J142" s="464" t="s">
        <v>1428</v>
      </c>
      <c r="K142" s="460" t="s">
        <v>1429</v>
      </c>
      <c r="L142" s="461" t="s">
        <v>70</v>
      </c>
      <c r="M142" s="461" t="s">
        <v>1430</v>
      </c>
      <c r="N142" s="461" t="s">
        <v>1431</v>
      </c>
      <c r="O142" s="461" t="s">
        <v>1431</v>
      </c>
      <c r="P142" s="461" t="s">
        <v>111</v>
      </c>
      <c r="Q142" s="461" t="s">
        <v>75</v>
      </c>
      <c r="R142" s="463" t="s">
        <v>89</v>
      </c>
      <c r="S142" s="461" t="s">
        <v>1466</v>
      </c>
      <c r="T142" s="461" t="s">
        <v>78</v>
      </c>
      <c r="U142" s="461" t="s">
        <v>1434</v>
      </c>
      <c r="V142" s="462" t="s">
        <v>1435</v>
      </c>
      <c r="W142" s="465">
        <v>4</v>
      </c>
      <c r="X142" s="465" t="s">
        <v>1424</v>
      </c>
      <c r="Y142" s="460" t="s">
        <v>1436</v>
      </c>
      <c r="Z142" s="462" t="s">
        <v>1437</v>
      </c>
      <c r="AA142" s="461" t="s">
        <v>1438</v>
      </c>
      <c r="AB142" s="461" t="s">
        <v>1439</v>
      </c>
      <c r="AC142" s="460" t="s">
        <v>1440</v>
      </c>
      <c r="AD142" s="445">
        <v>43434</v>
      </c>
      <c r="AE142" s="466" t="s">
        <v>82</v>
      </c>
      <c r="AF142" s="467" t="s">
        <v>69</v>
      </c>
      <c r="AG142" s="467" t="s">
        <v>69</v>
      </c>
      <c r="AH142" s="467" t="s">
        <v>69</v>
      </c>
      <c r="AI142" s="467" t="s">
        <v>114</v>
      </c>
      <c r="AJ142" s="445">
        <v>43434</v>
      </c>
      <c r="AK142" s="467" t="s">
        <v>1439</v>
      </c>
      <c r="AL142" s="467" t="s">
        <v>1441</v>
      </c>
      <c r="AM142" s="467" t="s">
        <v>1442</v>
      </c>
      <c r="AN142" s="467" t="s">
        <v>1152</v>
      </c>
      <c r="AO142" s="467" t="s">
        <v>69</v>
      </c>
      <c r="AP142" s="467" t="s">
        <v>1152</v>
      </c>
      <c r="AQ142" s="467" t="s">
        <v>69</v>
      </c>
      <c r="AR142" s="466" t="s">
        <v>89</v>
      </c>
      <c r="AS142" s="466" t="s">
        <v>87</v>
      </c>
      <c r="AT142" s="467" t="s">
        <v>69</v>
      </c>
      <c r="AU142" s="467" t="s">
        <v>89</v>
      </c>
      <c r="AV142" s="467" t="s">
        <v>69</v>
      </c>
      <c r="AW142" s="467" t="s">
        <v>69</v>
      </c>
      <c r="AX142" s="467" t="s">
        <v>90</v>
      </c>
    </row>
    <row r="143" spans="1:50" ht="75" x14ac:dyDescent="0.25">
      <c r="A143" s="439">
        <v>135</v>
      </c>
      <c r="B143" s="461" t="s">
        <v>317</v>
      </c>
      <c r="C143" s="462" t="s">
        <v>248</v>
      </c>
      <c r="D143" s="440" t="s">
        <v>106</v>
      </c>
      <c r="E143" s="461" t="s">
        <v>722</v>
      </c>
      <c r="F143" s="463">
        <f>IFERROR(VLOOKUP(E143,[8]TablaRetencion!A$1:B$22,2,FALSE),"")</f>
        <v>350</v>
      </c>
      <c r="G143" s="463" t="s">
        <v>540</v>
      </c>
      <c r="H143" s="441"/>
      <c r="I143" s="464" t="s">
        <v>1450</v>
      </c>
      <c r="J143" s="464" t="s">
        <v>1428</v>
      </c>
      <c r="K143" s="460" t="s">
        <v>1429</v>
      </c>
      <c r="L143" s="461" t="s">
        <v>70</v>
      </c>
      <c r="M143" s="461" t="s">
        <v>1430</v>
      </c>
      <c r="N143" s="461" t="s">
        <v>1431</v>
      </c>
      <c r="O143" s="461" t="s">
        <v>1431</v>
      </c>
      <c r="P143" s="461" t="s">
        <v>111</v>
      </c>
      <c r="Q143" s="461" t="s">
        <v>75</v>
      </c>
      <c r="R143" s="463" t="s">
        <v>89</v>
      </c>
      <c r="S143" s="461" t="s">
        <v>1466</v>
      </c>
      <c r="T143" s="461" t="s">
        <v>78</v>
      </c>
      <c r="U143" s="461" t="s">
        <v>1434</v>
      </c>
      <c r="V143" s="462" t="s">
        <v>1435</v>
      </c>
      <c r="W143" s="465">
        <v>4</v>
      </c>
      <c r="X143" s="465" t="s">
        <v>1424</v>
      </c>
      <c r="Y143" s="460" t="s">
        <v>1436</v>
      </c>
      <c r="Z143" s="462" t="s">
        <v>1437</v>
      </c>
      <c r="AA143" s="461" t="s">
        <v>1438</v>
      </c>
      <c r="AB143" s="461" t="s">
        <v>1439</v>
      </c>
      <c r="AC143" s="460" t="s">
        <v>1440</v>
      </c>
      <c r="AD143" s="445">
        <v>43434</v>
      </c>
      <c r="AE143" s="466" t="s">
        <v>82</v>
      </c>
      <c r="AF143" s="467" t="s">
        <v>69</v>
      </c>
      <c r="AG143" s="467" t="s">
        <v>69</v>
      </c>
      <c r="AH143" s="467" t="s">
        <v>69</v>
      </c>
      <c r="AI143" s="467" t="s">
        <v>114</v>
      </c>
      <c r="AJ143" s="445">
        <v>43434</v>
      </c>
      <c r="AK143" s="467" t="s">
        <v>1439</v>
      </c>
      <c r="AL143" s="467" t="s">
        <v>1441</v>
      </c>
      <c r="AM143" s="467" t="s">
        <v>1442</v>
      </c>
      <c r="AN143" s="467" t="s">
        <v>1152</v>
      </c>
      <c r="AO143" s="467" t="s">
        <v>69</v>
      </c>
      <c r="AP143" s="467" t="s">
        <v>1152</v>
      </c>
      <c r="AQ143" s="467" t="s">
        <v>69</v>
      </c>
      <c r="AR143" s="466" t="s">
        <v>89</v>
      </c>
      <c r="AS143" s="466" t="s">
        <v>87</v>
      </c>
      <c r="AT143" s="467" t="s">
        <v>69</v>
      </c>
      <c r="AU143" s="467" t="s">
        <v>89</v>
      </c>
      <c r="AV143" s="467" t="s">
        <v>69</v>
      </c>
      <c r="AW143" s="467" t="s">
        <v>69</v>
      </c>
      <c r="AX143" s="467" t="s">
        <v>90</v>
      </c>
    </row>
    <row r="144" spans="1:50" ht="75" x14ac:dyDescent="0.25">
      <c r="A144" s="439">
        <v>136</v>
      </c>
      <c r="B144" s="461" t="s">
        <v>317</v>
      </c>
      <c r="C144" s="462" t="s">
        <v>248</v>
      </c>
      <c r="D144" s="440" t="s">
        <v>106</v>
      </c>
      <c r="E144" s="461" t="s">
        <v>722</v>
      </c>
      <c r="F144" s="463">
        <f>IFERROR(VLOOKUP(E144,[8]TablaRetencion!A$1:B$22,2,FALSE),"")</f>
        <v>350</v>
      </c>
      <c r="G144" s="463" t="s">
        <v>540</v>
      </c>
      <c r="H144" s="441"/>
      <c r="I144" s="464" t="s">
        <v>1451</v>
      </c>
      <c r="J144" s="460" t="s">
        <v>1428</v>
      </c>
      <c r="K144" s="460" t="s">
        <v>1429</v>
      </c>
      <c r="L144" s="461" t="s">
        <v>70</v>
      </c>
      <c r="M144" s="461" t="s">
        <v>1430</v>
      </c>
      <c r="N144" s="461" t="s">
        <v>1431</v>
      </c>
      <c r="O144" s="461" t="s">
        <v>1431</v>
      </c>
      <c r="P144" s="461" t="s">
        <v>111</v>
      </c>
      <c r="Q144" s="461" t="s">
        <v>75</v>
      </c>
      <c r="R144" s="463" t="s">
        <v>89</v>
      </c>
      <c r="S144" s="461" t="s">
        <v>1466</v>
      </c>
      <c r="T144" s="461" t="s">
        <v>78</v>
      </c>
      <c r="U144" s="461" t="s">
        <v>1434</v>
      </c>
      <c r="V144" s="462" t="s">
        <v>1435</v>
      </c>
      <c r="W144" s="465">
        <v>4</v>
      </c>
      <c r="X144" s="465" t="s">
        <v>1424</v>
      </c>
      <c r="Y144" s="460" t="s">
        <v>1436</v>
      </c>
      <c r="Z144" s="462" t="s">
        <v>1437</v>
      </c>
      <c r="AA144" s="461" t="s">
        <v>1438</v>
      </c>
      <c r="AB144" s="461" t="s">
        <v>1439</v>
      </c>
      <c r="AC144" s="460" t="s">
        <v>1440</v>
      </c>
      <c r="AD144" s="445">
        <v>43434</v>
      </c>
      <c r="AE144" s="466" t="s">
        <v>82</v>
      </c>
      <c r="AF144" s="467" t="s">
        <v>69</v>
      </c>
      <c r="AG144" s="467" t="s">
        <v>69</v>
      </c>
      <c r="AH144" s="467" t="s">
        <v>69</v>
      </c>
      <c r="AI144" s="467" t="s">
        <v>114</v>
      </c>
      <c r="AJ144" s="445">
        <v>43434</v>
      </c>
      <c r="AK144" s="467" t="s">
        <v>1439</v>
      </c>
      <c r="AL144" s="467" t="s">
        <v>1441</v>
      </c>
      <c r="AM144" s="467" t="s">
        <v>1442</v>
      </c>
      <c r="AN144" s="467" t="s">
        <v>1152</v>
      </c>
      <c r="AO144" s="467" t="s">
        <v>69</v>
      </c>
      <c r="AP144" s="467" t="s">
        <v>1152</v>
      </c>
      <c r="AQ144" s="467" t="s">
        <v>69</v>
      </c>
      <c r="AR144" s="466" t="s">
        <v>89</v>
      </c>
      <c r="AS144" s="466" t="s">
        <v>87</v>
      </c>
      <c r="AT144" s="467" t="s">
        <v>69</v>
      </c>
      <c r="AU144" s="467" t="s">
        <v>89</v>
      </c>
      <c r="AV144" s="467" t="s">
        <v>69</v>
      </c>
      <c r="AW144" s="467" t="s">
        <v>69</v>
      </c>
      <c r="AX144" s="467" t="s">
        <v>90</v>
      </c>
    </row>
    <row r="145" spans="1:50" ht="75" x14ac:dyDescent="0.25">
      <c r="A145" s="439">
        <v>137</v>
      </c>
      <c r="B145" s="461" t="s">
        <v>317</v>
      </c>
      <c r="C145" s="462" t="s">
        <v>248</v>
      </c>
      <c r="D145" s="440" t="s">
        <v>106</v>
      </c>
      <c r="E145" s="461" t="s">
        <v>722</v>
      </c>
      <c r="F145" s="463">
        <f>IFERROR(VLOOKUP(E145,[8]TablaRetencion!A$1:B$22,2,FALSE),"")</f>
        <v>350</v>
      </c>
      <c r="G145" s="463" t="s">
        <v>540</v>
      </c>
      <c r="H145" s="441"/>
      <c r="I145" s="464" t="s">
        <v>1452</v>
      </c>
      <c r="J145" s="460" t="s">
        <v>1428</v>
      </c>
      <c r="K145" s="460" t="s">
        <v>1429</v>
      </c>
      <c r="L145" s="461" t="s">
        <v>70</v>
      </c>
      <c r="M145" s="461" t="s">
        <v>1430</v>
      </c>
      <c r="N145" s="461" t="s">
        <v>1431</v>
      </c>
      <c r="O145" s="461" t="s">
        <v>1431</v>
      </c>
      <c r="P145" s="461" t="s">
        <v>111</v>
      </c>
      <c r="Q145" s="461" t="s">
        <v>75</v>
      </c>
      <c r="R145" s="463" t="s">
        <v>89</v>
      </c>
      <c r="S145" s="461" t="s">
        <v>1466</v>
      </c>
      <c r="T145" s="461" t="s">
        <v>78</v>
      </c>
      <c r="U145" s="461" t="s">
        <v>1434</v>
      </c>
      <c r="V145" s="462" t="s">
        <v>1435</v>
      </c>
      <c r="W145" s="465">
        <v>4</v>
      </c>
      <c r="X145" s="465" t="s">
        <v>1424</v>
      </c>
      <c r="Y145" s="460" t="s">
        <v>1436</v>
      </c>
      <c r="Z145" s="462" t="s">
        <v>1437</v>
      </c>
      <c r="AA145" s="461" t="s">
        <v>1438</v>
      </c>
      <c r="AB145" s="461" t="s">
        <v>1439</v>
      </c>
      <c r="AC145" s="460" t="s">
        <v>1440</v>
      </c>
      <c r="AD145" s="445">
        <v>43434</v>
      </c>
      <c r="AE145" s="466" t="s">
        <v>82</v>
      </c>
      <c r="AF145" s="467" t="s">
        <v>69</v>
      </c>
      <c r="AG145" s="467" t="s">
        <v>69</v>
      </c>
      <c r="AH145" s="467" t="s">
        <v>69</v>
      </c>
      <c r="AI145" s="467" t="s">
        <v>114</v>
      </c>
      <c r="AJ145" s="445">
        <v>43434</v>
      </c>
      <c r="AK145" s="467" t="s">
        <v>1439</v>
      </c>
      <c r="AL145" s="467" t="s">
        <v>1441</v>
      </c>
      <c r="AM145" s="467" t="s">
        <v>1442</v>
      </c>
      <c r="AN145" s="467" t="s">
        <v>1152</v>
      </c>
      <c r="AO145" s="467" t="s">
        <v>69</v>
      </c>
      <c r="AP145" s="467" t="s">
        <v>1152</v>
      </c>
      <c r="AQ145" s="467" t="s">
        <v>69</v>
      </c>
      <c r="AR145" s="466" t="s">
        <v>89</v>
      </c>
      <c r="AS145" s="466" t="s">
        <v>87</v>
      </c>
      <c r="AT145" s="467" t="s">
        <v>69</v>
      </c>
      <c r="AU145" s="467" t="s">
        <v>89</v>
      </c>
      <c r="AV145" s="467" t="s">
        <v>69</v>
      </c>
      <c r="AW145" s="467" t="s">
        <v>69</v>
      </c>
      <c r="AX145" s="467" t="s">
        <v>90</v>
      </c>
    </row>
    <row r="146" spans="1:50" ht="75" x14ac:dyDescent="0.25">
      <c r="A146" s="439">
        <v>138</v>
      </c>
      <c r="B146" s="461" t="s">
        <v>317</v>
      </c>
      <c r="C146" s="462" t="s">
        <v>248</v>
      </c>
      <c r="D146" s="440" t="s">
        <v>106</v>
      </c>
      <c r="E146" s="461" t="s">
        <v>722</v>
      </c>
      <c r="F146" s="463">
        <f>IFERROR(VLOOKUP(E146,[8]TablaRetencion!A$1:B$22,2,FALSE),"")</f>
        <v>350</v>
      </c>
      <c r="G146" s="463" t="s">
        <v>540</v>
      </c>
      <c r="H146" s="441"/>
      <c r="I146" s="464" t="s">
        <v>1453</v>
      </c>
      <c r="J146" s="460" t="s">
        <v>1428</v>
      </c>
      <c r="K146" s="460" t="s">
        <v>1429</v>
      </c>
      <c r="L146" s="461" t="s">
        <v>70</v>
      </c>
      <c r="M146" s="461" t="s">
        <v>1430</v>
      </c>
      <c r="N146" s="461" t="s">
        <v>1431</v>
      </c>
      <c r="O146" s="461" t="s">
        <v>1431</v>
      </c>
      <c r="P146" s="461" t="s">
        <v>111</v>
      </c>
      <c r="Q146" s="461" t="s">
        <v>75</v>
      </c>
      <c r="R146" s="463" t="s">
        <v>89</v>
      </c>
      <c r="S146" s="461" t="s">
        <v>1466</v>
      </c>
      <c r="T146" s="461" t="s">
        <v>78</v>
      </c>
      <c r="U146" s="461" t="s">
        <v>1434</v>
      </c>
      <c r="V146" s="462" t="s">
        <v>1435</v>
      </c>
      <c r="W146" s="465">
        <v>4</v>
      </c>
      <c r="X146" s="465" t="s">
        <v>1424</v>
      </c>
      <c r="Y146" s="460" t="s">
        <v>1436</v>
      </c>
      <c r="Z146" s="462" t="s">
        <v>1437</v>
      </c>
      <c r="AA146" s="461" t="s">
        <v>1438</v>
      </c>
      <c r="AB146" s="461" t="s">
        <v>1439</v>
      </c>
      <c r="AC146" s="460" t="s">
        <v>1440</v>
      </c>
      <c r="AD146" s="445">
        <v>43434</v>
      </c>
      <c r="AE146" s="466" t="s">
        <v>82</v>
      </c>
      <c r="AF146" s="467" t="s">
        <v>69</v>
      </c>
      <c r="AG146" s="467" t="s">
        <v>69</v>
      </c>
      <c r="AH146" s="467" t="s">
        <v>69</v>
      </c>
      <c r="AI146" s="467" t="s">
        <v>114</v>
      </c>
      <c r="AJ146" s="445">
        <v>43434</v>
      </c>
      <c r="AK146" s="467" t="s">
        <v>1439</v>
      </c>
      <c r="AL146" s="467" t="s">
        <v>1441</v>
      </c>
      <c r="AM146" s="467" t="s">
        <v>1442</v>
      </c>
      <c r="AN146" s="467" t="s">
        <v>1152</v>
      </c>
      <c r="AO146" s="467" t="s">
        <v>69</v>
      </c>
      <c r="AP146" s="467" t="s">
        <v>1152</v>
      </c>
      <c r="AQ146" s="467" t="s">
        <v>69</v>
      </c>
      <c r="AR146" s="466" t="s">
        <v>89</v>
      </c>
      <c r="AS146" s="466" t="s">
        <v>87</v>
      </c>
      <c r="AT146" s="467" t="s">
        <v>69</v>
      </c>
      <c r="AU146" s="467" t="s">
        <v>89</v>
      </c>
      <c r="AV146" s="467" t="s">
        <v>69</v>
      </c>
      <c r="AW146" s="467" t="s">
        <v>69</v>
      </c>
      <c r="AX146" s="467" t="s">
        <v>90</v>
      </c>
    </row>
    <row r="147" spans="1:50" ht="75" x14ac:dyDescent="0.25">
      <c r="A147" s="439">
        <v>139</v>
      </c>
      <c r="B147" s="461" t="s">
        <v>317</v>
      </c>
      <c r="C147" s="462" t="s">
        <v>248</v>
      </c>
      <c r="D147" s="440" t="s">
        <v>106</v>
      </c>
      <c r="E147" s="461" t="s">
        <v>722</v>
      </c>
      <c r="F147" s="463">
        <f>IFERROR(VLOOKUP(E147,[8]TablaRetencion!A$1:B$22,2,FALSE),"")</f>
        <v>350</v>
      </c>
      <c r="G147" s="463" t="s">
        <v>540</v>
      </c>
      <c r="H147" s="441"/>
      <c r="I147" s="464" t="s">
        <v>1454</v>
      </c>
      <c r="J147" s="460" t="s">
        <v>1428</v>
      </c>
      <c r="K147" s="460" t="s">
        <v>1429</v>
      </c>
      <c r="L147" s="461" t="s">
        <v>70</v>
      </c>
      <c r="M147" s="461" t="s">
        <v>1430</v>
      </c>
      <c r="N147" s="461" t="s">
        <v>1431</v>
      </c>
      <c r="O147" s="461" t="s">
        <v>1431</v>
      </c>
      <c r="P147" s="461" t="s">
        <v>111</v>
      </c>
      <c r="Q147" s="461" t="s">
        <v>75</v>
      </c>
      <c r="R147" s="463" t="s">
        <v>89</v>
      </c>
      <c r="S147" s="461" t="s">
        <v>1466</v>
      </c>
      <c r="T147" s="461" t="s">
        <v>78</v>
      </c>
      <c r="U147" s="461" t="s">
        <v>1434</v>
      </c>
      <c r="V147" s="462" t="s">
        <v>1435</v>
      </c>
      <c r="W147" s="465">
        <v>4</v>
      </c>
      <c r="X147" s="465" t="s">
        <v>1424</v>
      </c>
      <c r="Y147" s="460" t="s">
        <v>1436</v>
      </c>
      <c r="Z147" s="462" t="s">
        <v>1437</v>
      </c>
      <c r="AA147" s="461" t="s">
        <v>1438</v>
      </c>
      <c r="AB147" s="461" t="s">
        <v>1439</v>
      </c>
      <c r="AC147" s="460" t="s">
        <v>1440</v>
      </c>
      <c r="AD147" s="445">
        <v>43434</v>
      </c>
      <c r="AE147" s="466" t="s">
        <v>82</v>
      </c>
      <c r="AF147" s="467" t="s">
        <v>69</v>
      </c>
      <c r="AG147" s="467" t="s">
        <v>69</v>
      </c>
      <c r="AH147" s="467" t="s">
        <v>69</v>
      </c>
      <c r="AI147" s="467" t="s">
        <v>114</v>
      </c>
      <c r="AJ147" s="445">
        <v>43434</v>
      </c>
      <c r="AK147" s="467" t="s">
        <v>1439</v>
      </c>
      <c r="AL147" s="467" t="s">
        <v>1441</v>
      </c>
      <c r="AM147" s="467" t="s">
        <v>1442</v>
      </c>
      <c r="AN147" s="467" t="s">
        <v>1152</v>
      </c>
      <c r="AO147" s="467" t="s">
        <v>69</v>
      </c>
      <c r="AP147" s="467" t="s">
        <v>1152</v>
      </c>
      <c r="AQ147" s="467" t="s">
        <v>69</v>
      </c>
      <c r="AR147" s="466" t="s">
        <v>89</v>
      </c>
      <c r="AS147" s="466" t="s">
        <v>87</v>
      </c>
      <c r="AT147" s="467" t="s">
        <v>69</v>
      </c>
      <c r="AU147" s="467" t="s">
        <v>89</v>
      </c>
      <c r="AV147" s="467" t="s">
        <v>69</v>
      </c>
      <c r="AW147" s="467" t="s">
        <v>69</v>
      </c>
      <c r="AX147" s="467" t="s">
        <v>90</v>
      </c>
    </row>
    <row r="148" spans="1:50" ht="75" x14ac:dyDescent="0.25">
      <c r="A148" s="439">
        <v>140</v>
      </c>
      <c r="B148" s="461" t="s">
        <v>317</v>
      </c>
      <c r="C148" s="462" t="s">
        <v>248</v>
      </c>
      <c r="D148" s="440" t="s">
        <v>106</v>
      </c>
      <c r="E148" s="461" t="s">
        <v>722</v>
      </c>
      <c r="F148" s="463">
        <f>IFERROR(VLOOKUP(E148,[8]TablaRetencion!A$1:B$22,2,FALSE),"")</f>
        <v>350</v>
      </c>
      <c r="G148" s="463" t="s">
        <v>540</v>
      </c>
      <c r="H148" s="441"/>
      <c r="I148" s="464" t="s">
        <v>1455</v>
      </c>
      <c r="J148" s="460" t="s">
        <v>1428</v>
      </c>
      <c r="K148" s="460" t="s">
        <v>1429</v>
      </c>
      <c r="L148" s="461" t="s">
        <v>70</v>
      </c>
      <c r="M148" s="461" t="s">
        <v>1430</v>
      </c>
      <c r="N148" s="461" t="s">
        <v>1431</v>
      </c>
      <c r="O148" s="461" t="s">
        <v>1431</v>
      </c>
      <c r="P148" s="461" t="s">
        <v>111</v>
      </c>
      <c r="Q148" s="461" t="s">
        <v>75</v>
      </c>
      <c r="R148" s="463" t="s">
        <v>89</v>
      </c>
      <c r="S148" s="461" t="s">
        <v>1466</v>
      </c>
      <c r="T148" s="461" t="s">
        <v>78</v>
      </c>
      <c r="U148" s="461" t="s">
        <v>1434</v>
      </c>
      <c r="V148" s="462" t="s">
        <v>1435</v>
      </c>
      <c r="W148" s="465">
        <v>4</v>
      </c>
      <c r="X148" s="465" t="s">
        <v>1424</v>
      </c>
      <c r="Y148" s="460" t="s">
        <v>1436</v>
      </c>
      <c r="Z148" s="462" t="s">
        <v>1437</v>
      </c>
      <c r="AA148" s="461" t="s">
        <v>1438</v>
      </c>
      <c r="AB148" s="461" t="s">
        <v>1439</v>
      </c>
      <c r="AC148" s="460" t="s">
        <v>1440</v>
      </c>
      <c r="AD148" s="445">
        <v>43434</v>
      </c>
      <c r="AE148" s="466" t="s">
        <v>82</v>
      </c>
      <c r="AF148" s="467" t="s">
        <v>69</v>
      </c>
      <c r="AG148" s="467" t="s">
        <v>69</v>
      </c>
      <c r="AH148" s="467" t="s">
        <v>69</v>
      </c>
      <c r="AI148" s="467" t="s">
        <v>114</v>
      </c>
      <c r="AJ148" s="445">
        <v>43434</v>
      </c>
      <c r="AK148" s="467" t="s">
        <v>1439</v>
      </c>
      <c r="AL148" s="467" t="s">
        <v>1441</v>
      </c>
      <c r="AM148" s="467" t="s">
        <v>1442</v>
      </c>
      <c r="AN148" s="467" t="s">
        <v>1152</v>
      </c>
      <c r="AO148" s="467" t="s">
        <v>69</v>
      </c>
      <c r="AP148" s="467" t="s">
        <v>1152</v>
      </c>
      <c r="AQ148" s="467" t="s">
        <v>69</v>
      </c>
      <c r="AR148" s="466" t="s">
        <v>89</v>
      </c>
      <c r="AS148" s="466" t="s">
        <v>87</v>
      </c>
      <c r="AT148" s="467" t="s">
        <v>69</v>
      </c>
      <c r="AU148" s="467" t="s">
        <v>89</v>
      </c>
      <c r="AV148" s="467" t="s">
        <v>69</v>
      </c>
      <c r="AW148" s="467" t="s">
        <v>69</v>
      </c>
      <c r="AX148" s="467" t="s">
        <v>90</v>
      </c>
    </row>
    <row r="149" spans="1:50" ht="75" x14ac:dyDescent="0.25">
      <c r="A149" s="439">
        <v>141</v>
      </c>
      <c r="B149" s="461" t="s">
        <v>317</v>
      </c>
      <c r="C149" s="462" t="s">
        <v>248</v>
      </c>
      <c r="D149" s="440" t="s">
        <v>106</v>
      </c>
      <c r="E149" s="461" t="s">
        <v>722</v>
      </c>
      <c r="F149" s="463">
        <f>IFERROR(VLOOKUP(E149,[8]TablaRetencion!A$1:B$22,2,FALSE),"")</f>
        <v>350</v>
      </c>
      <c r="G149" s="463" t="s">
        <v>540</v>
      </c>
      <c r="H149" s="441"/>
      <c r="I149" s="464" t="s">
        <v>1456</v>
      </c>
      <c r="J149" s="460" t="s">
        <v>1428</v>
      </c>
      <c r="K149" s="460" t="s">
        <v>1429</v>
      </c>
      <c r="L149" s="461" t="s">
        <v>70</v>
      </c>
      <c r="M149" s="461" t="s">
        <v>1430</v>
      </c>
      <c r="N149" s="461" t="s">
        <v>1431</v>
      </c>
      <c r="O149" s="461" t="s">
        <v>1431</v>
      </c>
      <c r="P149" s="461" t="s">
        <v>111</v>
      </c>
      <c r="Q149" s="461" t="s">
        <v>75</v>
      </c>
      <c r="R149" s="463" t="s">
        <v>89</v>
      </c>
      <c r="S149" s="461" t="s">
        <v>1466</v>
      </c>
      <c r="T149" s="461" t="s">
        <v>78</v>
      </c>
      <c r="U149" s="461" t="s">
        <v>1434</v>
      </c>
      <c r="V149" s="462" t="s">
        <v>1435</v>
      </c>
      <c r="W149" s="465">
        <v>4</v>
      </c>
      <c r="X149" s="465" t="s">
        <v>1424</v>
      </c>
      <c r="Y149" s="460" t="s">
        <v>1436</v>
      </c>
      <c r="Z149" s="462" t="s">
        <v>1437</v>
      </c>
      <c r="AA149" s="461" t="s">
        <v>1438</v>
      </c>
      <c r="AB149" s="461" t="s">
        <v>1439</v>
      </c>
      <c r="AC149" s="460" t="s">
        <v>1440</v>
      </c>
      <c r="AD149" s="445">
        <v>43434</v>
      </c>
      <c r="AE149" s="466" t="s">
        <v>82</v>
      </c>
      <c r="AF149" s="467" t="s">
        <v>69</v>
      </c>
      <c r="AG149" s="467" t="s">
        <v>69</v>
      </c>
      <c r="AH149" s="467" t="s">
        <v>69</v>
      </c>
      <c r="AI149" s="467" t="s">
        <v>114</v>
      </c>
      <c r="AJ149" s="445">
        <v>43434</v>
      </c>
      <c r="AK149" s="467" t="s">
        <v>1439</v>
      </c>
      <c r="AL149" s="467" t="s">
        <v>1441</v>
      </c>
      <c r="AM149" s="467" t="s">
        <v>1442</v>
      </c>
      <c r="AN149" s="467" t="s">
        <v>1152</v>
      </c>
      <c r="AO149" s="467" t="s">
        <v>69</v>
      </c>
      <c r="AP149" s="467" t="s">
        <v>1152</v>
      </c>
      <c r="AQ149" s="467" t="s">
        <v>69</v>
      </c>
      <c r="AR149" s="466" t="s">
        <v>89</v>
      </c>
      <c r="AS149" s="466" t="s">
        <v>87</v>
      </c>
      <c r="AT149" s="467" t="s">
        <v>69</v>
      </c>
      <c r="AU149" s="467" t="s">
        <v>89</v>
      </c>
      <c r="AV149" s="467" t="s">
        <v>69</v>
      </c>
      <c r="AW149" s="467" t="s">
        <v>69</v>
      </c>
      <c r="AX149" s="467" t="s">
        <v>90</v>
      </c>
    </row>
    <row r="150" spans="1:50" ht="75" x14ac:dyDescent="0.25">
      <c r="A150" s="439">
        <v>142</v>
      </c>
      <c r="B150" s="461" t="s">
        <v>317</v>
      </c>
      <c r="C150" s="462" t="s">
        <v>248</v>
      </c>
      <c r="D150" s="440" t="s">
        <v>106</v>
      </c>
      <c r="E150" s="461" t="s">
        <v>722</v>
      </c>
      <c r="F150" s="463">
        <f>IFERROR(VLOOKUP(E150,[8]TablaRetencion!A$1:B$22,2,FALSE),"")</f>
        <v>350</v>
      </c>
      <c r="G150" s="463" t="s">
        <v>540</v>
      </c>
      <c r="H150" s="441"/>
      <c r="I150" s="464" t="s">
        <v>1457</v>
      </c>
      <c r="J150" s="460" t="s">
        <v>1428</v>
      </c>
      <c r="K150" s="460" t="s">
        <v>1429</v>
      </c>
      <c r="L150" s="461" t="s">
        <v>70</v>
      </c>
      <c r="M150" s="461" t="s">
        <v>1430</v>
      </c>
      <c r="N150" s="461" t="s">
        <v>1431</v>
      </c>
      <c r="O150" s="461" t="s">
        <v>1431</v>
      </c>
      <c r="P150" s="461" t="s">
        <v>111</v>
      </c>
      <c r="Q150" s="461" t="s">
        <v>75</v>
      </c>
      <c r="R150" s="463" t="s">
        <v>89</v>
      </c>
      <c r="S150" s="461" t="s">
        <v>1466</v>
      </c>
      <c r="T150" s="461" t="s">
        <v>78</v>
      </c>
      <c r="U150" s="461" t="s">
        <v>1434</v>
      </c>
      <c r="V150" s="462" t="s">
        <v>1435</v>
      </c>
      <c r="W150" s="465">
        <v>4</v>
      </c>
      <c r="X150" s="465" t="s">
        <v>1424</v>
      </c>
      <c r="Y150" s="460" t="s">
        <v>1436</v>
      </c>
      <c r="Z150" s="462" t="s">
        <v>1437</v>
      </c>
      <c r="AA150" s="461" t="s">
        <v>1438</v>
      </c>
      <c r="AB150" s="461" t="s">
        <v>1439</v>
      </c>
      <c r="AC150" s="460" t="s">
        <v>1440</v>
      </c>
      <c r="AD150" s="445">
        <v>43434</v>
      </c>
      <c r="AE150" s="466" t="s">
        <v>82</v>
      </c>
      <c r="AF150" s="467" t="s">
        <v>69</v>
      </c>
      <c r="AG150" s="467" t="s">
        <v>69</v>
      </c>
      <c r="AH150" s="467" t="s">
        <v>69</v>
      </c>
      <c r="AI150" s="467" t="s">
        <v>114</v>
      </c>
      <c r="AJ150" s="445">
        <v>43434</v>
      </c>
      <c r="AK150" s="467" t="s">
        <v>1439</v>
      </c>
      <c r="AL150" s="467" t="s">
        <v>1441</v>
      </c>
      <c r="AM150" s="467" t="s">
        <v>1442</v>
      </c>
      <c r="AN150" s="467" t="s">
        <v>1152</v>
      </c>
      <c r="AO150" s="467" t="s">
        <v>69</v>
      </c>
      <c r="AP150" s="467" t="s">
        <v>1152</v>
      </c>
      <c r="AQ150" s="467" t="s">
        <v>69</v>
      </c>
      <c r="AR150" s="466" t="s">
        <v>89</v>
      </c>
      <c r="AS150" s="466" t="s">
        <v>87</v>
      </c>
      <c r="AT150" s="467" t="s">
        <v>69</v>
      </c>
      <c r="AU150" s="467" t="s">
        <v>89</v>
      </c>
      <c r="AV150" s="467" t="s">
        <v>69</v>
      </c>
      <c r="AW150" s="467" t="s">
        <v>69</v>
      </c>
      <c r="AX150" s="467" t="s">
        <v>90</v>
      </c>
    </row>
    <row r="151" spans="1:50" ht="75" x14ac:dyDescent="0.25">
      <c r="A151" s="439">
        <v>143</v>
      </c>
      <c r="B151" s="461" t="s">
        <v>317</v>
      </c>
      <c r="C151" s="462" t="s">
        <v>248</v>
      </c>
      <c r="D151" s="440" t="s">
        <v>106</v>
      </c>
      <c r="E151" s="461" t="s">
        <v>722</v>
      </c>
      <c r="F151" s="463">
        <f>IFERROR(VLOOKUP(E151,[8]TablaRetencion!A$1:B$22,2,FALSE),"")</f>
        <v>350</v>
      </c>
      <c r="G151" s="463" t="s">
        <v>540</v>
      </c>
      <c r="H151" s="441"/>
      <c r="I151" s="464" t="s">
        <v>1458</v>
      </c>
      <c r="J151" s="460" t="s">
        <v>1428</v>
      </c>
      <c r="K151" s="460" t="s">
        <v>1429</v>
      </c>
      <c r="L151" s="461" t="s">
        <v>70</v>
      </c>
      <c r="M151" s="461" t="s">
        <v>1430</v>
      </c>
      <c r="N151" s="461" t="s">
        <v>1431</v>
      </c>
      <c r="O151" s="461" t="s">
        <v>1431</v>
      </c>
      <c r="P151" s="461" t="s">
        <v>111</v>
      </c>
      <c r="Q151" s="461" t="s">
        <v>75</v>
      </c>
      <c r="R151" s="463" t="s">
        <v>89</v>
      </c>
      <c r="S151" s="461" t="s">
        <v>1466</v>
      </c>
      <c r="T151" s="461" t="s">
        <v>78</v>
      </c>
      <c r="U151" s="461" t="s">
        <v>1434</v>
      </c>
      <c r="V151" s="462" t="s">
        <v>1435</v>
      </c>
      <c r="W151" s="465">
        <v>4</v>
      </c>
      <c r="X151" s="465" t="s">
        <v>1424</v>
      </c>
      <c r="Y151" s="460" t="s">
        <v>1436</v>
      </c>
      <c r="Z151" s="462" t="s">
        <v>1437</v>
      </c>
      <c r="AA151" s="461" t="s">
        <v>1438</v>
      </c>
      <c r="AB151" s="461" t="s">
        <v>1439</v>
      </c>
      <c r="AC151" s="460" t="s">
        <v>1440</v>
      </c>
      <c r="AD151" s="445">
        <v>43434</v>
      </c>
      <c r="AE151" s="466" t="s">
        <v>82</v>
      </c>
      <c r="AF151" s="467" t="s">
        <v>69</v>
      </c>
      <c r="AG151" s="467" t="s">
        <v>69</v>
      </c>
      <c r="AH151" s="467" t="s">
        <v>69</v>
      </c>
      <c r="AI151" s="467" t="s">
        <v>114</v>
      </c>
      <c r="AJ151" s="445">
        <v>43434</v>
      </c>
      <c r="AK151" s="467" t="s">
        <v>1439</v>
      </c>
      <c r="AL151" s="467" t="s">
        <v>1441</v>
      </c>
      <c r="AM151" s="467" t="s">
        <v>1442</v>
      </c>
      <c r="AN151" s="467" t="s">
        <v>1152</v>
      </c>
      <c r="AO151" s="467" t="s">
        <v>69</v>
      </c>
      <c r="AP151" s="467" t="s">
        <v>1152</v>
      </c>
      <c r="AQ151" s="467" t="s">
        <v>69</v>
      </c>
      <c r="AR151" s="466" t="s">
        <v>89</v>
      </c>
      <c r="AS151" s="466" t="s">
        <v>87</v>
      </c>
      <c r="AT151" s="467" t="s">
        <v>69</v>
      </c>
      <c r="AU151" s="467" t="s">
        <v>89</v>
      </c>
      <c r="AV151" s="467" t="s">
        <v>69</v>
      </c>
      <c r="AW151" s="467" t="s">
        <v>69</v>
      </c>
      <c r="AX151" s="467" t="s">
        <v>90</v>
      </c>
    </row>
    <row r="152" spans="1:50" ht="75" x14ac:dyDescent="0.25">
      <c r="A152" s="439">
        <v>144</v>
      </c>
      <c r="B152" s="461" t="s">
        <v>317</v>
      </c>
      <c r="C152" s="462" t="s">
        <v>248</v>
      </c>
      <c r="D152" s="440" t="s">
        <v>106</v>
      </c>
      <c r="E152" s="461" t="s">
        <v>722</v>
      </c>
      <c r="F152" s="463">
        <f>IFERROR(VLOOKUP(E152,[8]TablaRetencion!A$1:B$22,2,FALSE),"")</f>
        <v>350</v>
      </c>
      <c r="G152" s="463" t="s">
        <v>540</v>
      </c>
      <c r="H152" s="441"/>
      <c r="I152" s="464" t="s">
        <v>1459</v>
      </c>
      <c r="J152" s="460" t="s">
        <v>1428</v>
      </c>
      <c r="K152" s="460" t="s">
        <v>1429</v>
      </c>
      <c r="L152" s="461" t="s">
        <v>70</v>
      </c>
      <c r="M152" s="461" t="s">
        <v>1430</v>
      </c>
      <c r="N152" s="461" t="s">
        <v>1431</v>
      </c>
      <c r="O152" s="461" t="s">
        <v>1431</v>
      </c>
      <c r="P152" s="461" t="s">
        <v>111</v>
      </c>
      <c r="Q152" s="461" t="s">
        <v>75</v>
      </c>
      <c r="R152" s="463" t="s">
        <v>89</v>
      </c>
      <c r="S152" s="461" t="s">
        <v>1466</v>
      </c>
      <c r="T152" s="461" t="s">
        <v>78</v>
      </c>
      <c r="U152" s="461" t="s">
        <v>1434</v>
      </c>
      <c r="V152" s="462" t="s">
        <v>1435</v>
      </c>
      <c r="W152" s="465">
        <v>4</v>
      </c>
      <c r="X152" s="465" t="s">
        <v>1424</v>
      </c>
      <c r="Y152" s="460" t="s">
        <v>1436</v>
      </c>
      <c r="Z152" s="462" t="s">
        <v>1437</v>
      </c>
      <c r="AA152" s="461" t="s">
        <v>1438</v>
      </c>
      <c r="AB152" s="461" t="s">
        <v>1439</v>
      </c>
      <c r="AC152" s="460" t="s">
        <v>1440</v>
      </c>
      <c r="AD152" s="445">
        <v>43434</v>
      </c>
      <c r="AE152" s="466" t="s">
        <v>82</v>
      </c>
      <c r="AF152" s="467" t="s">
        <v>69</v>
      </c>
      <c r="AG152" s="467" t="s">
        <v>69</v>
      </c>
      <c r="AH152" s="467" t="s">
        <v>69</v>
      </c>
      <c r="AI152" s="467" t="s">
        <v>114</v>
      </c>
      <c r="AJ152" s="445">
        <v>43434</v>
      </c>
      <c r="AK152" s="467" t="s">
        <v>1439</v>
      </c>
      <c r="AL152" s="467" t="s">
        <v>1441</v>
      </c>
      <c r="AM152" s="467" t="s">
        <v>1442</v>
      </c>
      <c r="AN152" s="467" t="s">
        <v>1152</v>
      </c>
      <c r="AO152" s="467" t="s">
        <v>69</v>
      </c>
      <c r="AP152" s="467" t="s">
        <v>1152</v>
      </c>
      <c r="AQ152" s="467" t="s">
        <v>69</v>
      </c>
      <c r="AR152" s="466" t="s">
        <v>89</v>
      </c>
      <c r="AS152" s="466" t="s">
        <v>87</v>
      </c>
      <c r="AT152" s="467" t="s">
        <v>69</v>
      </c>
      <c r="AU152" s="467" t="s">
        <v>89</v>
      </c>
      <c r="AV152" s="467" t="s">
        <v>69</v>
      </c>
      <c r="AW152" s="467" t="s">
        <v>69</v>
      </c>
      <c r="AX152" s="467" t="s">
        <v>90</v>
      </c>
    </row>
    <row r="153" spans="1:50" ht="75" x14ac:dyDescent="0.25">
      <c r="A153" s="439">
        <v>145</v>
      </c>
      <c r="B153" s="461" t="s">
        <v>317</v>
      </c>
      <c r="C153" s="462" t="s">
        <v>248</v>
      </c>
      <c r="D153" s="440" t="s">
        <v>106</v>
      </c>
      <c r="E153" s="461" t="s">
        <v>722</v>
      </c>
      <c r="F153" s="463">
        <f>IFERROR(VLOOKUP(E153,[8]TablaRetencion!A$1:B$22,2,FALSE),"")</f>
        <v>350</v>
      </c>
      <c r="G153" s="463" t="s">
        <v>540</v>
      </c>
      <c r="H153" s="441"/>
      <c r="I153" s="464" t="s">
        <v>1467</v>
      </c>
      <c r="J153" s="460" t="s">
        <v>1428</v>
      </c>
      <c r="K153" s="460" t="s">
        <v>1429</v>
      </c>
      <c r="L153" s="461" t="s">
        <v>70</v>
      </c>
      <c r="M153" s="461" t="s">
        <v>1430</v>
      </c>
      <c r="N153" s="461" t="s">
        <v>1431</v>
      </c>
      <c r="O153" s="461" t="s">
        <v>1431</v>
      </c>
      <c r="P153" s="461" t="s">
        <v>111</v>
      </c>
      <c r="Q153" s="461" t="s">
        <v>75</v>
      </c>
      <c r="R153" s="463" t="s">
        <v>89</v>
      </c>
      <c r="S153" s="461" t="s">
        <v>1466</v>
      </c>
      <c r="T153" s="461" t="s">
        <v>78</v>
      </c>
      <c r="U153" s="461" t="s">
        <v>1434</v>
      </c>
      <c r="V153" s="462" t="s">
        <v>1435</v>
      </c>
      <c r="W153" s="465">
        <v>4</v>
      </c>
      <c r="X153" s="465" t="s">
        <v>1424</v>
      </c>
      <c r="Y153" s="460" t="s">
        <v>1436</v>
      </c>
      <c r="Z153" s="462" t="s">
        <v>1437</v>
      </c>
      <c r="AA153" s="461" t="s">
        <v>1438</v>
      </c>
      <c r="AB153" s="461" t="s">
        <v>1439</v>
      </c>
      <c r="AC153" s="460" t="s">
        <v>1440</v>
      </c>
      <c r="AD153" s="445">
        <v>43434</v>
      </c>
      <c r="AE153" s="466" t="s">
        <v>82</v>
      </c>
      <c r="AF153" s="467" t="s">
        <v>69</v>
      </c>
      <c r="AG153" s="467" t="s">
        <v>69</v>
      </c>
      <c r="AH153" s="467" t="s">
        <v>69</v>
      </c>
      <c r="AI153" s="467" t="s">
        <v>114</v>
      </c>
      <c r="AJ153" s="445">
        <v>43434</v>
      </c>
      <c r="AK153" s="467" t="s">
        <v>1439</v>
      </c>
      <c r="AL153" s="467" t="s">
        <v>1441</v>
      </c>
      <c r="AM153" s="467" t="s">
        <v>1442</v>
      </c>
      <c r="AN153" s="467" t="s">
        <v>1152</v>
      </c>
      <c r="AO153" s="467" t="s">
        <v>69</v>
      </c>
      <c r="AP153" s="467" t="s">
        <v>1152</v>
      </c>
      <c r="AQ153" s="467" t="s">
        <v>69</v>
      </c>
      <c r="AR153" s="466" t="s">
        <v>89</v>
      </c>
      <c r="AS153" s="466" t="s">
        <v>87</v>
      </c>
      <c r="AT153" s="467" t="s">
        <v>69</v>
      </c>
      <c r="AU153" s="467" t="s">
        <v>89</v>
      </c>
      <c r="AV153" s="467" t="s">
        <v>69</v>
      </c>
      <c r="AW153" s="467" t="s">
        <v>69</v>
      </c>
      <c r="AX153" s="467" t="s">
        <v>90</v>
      </c>
    </row>
    <row r="154" spans="1:50" ht="75" x14ac:dyDescent="0.25">
      <c r="A154" s="439">
        <v>146</v>
      </c>
      <c r="B154" s="461" t="s">
        <v>317</v>
      </c>
      <c r="C154" s="462" t="s">
        <v>248</v>
      </c>
      <c r="D154" s="440" t="s">
        <v>106</v>
      </c>
      <c r="E154" s="461" t="s">
        <v>722</v>
      </c>
      <c r="F154" s="463">
        <f>IFERROR(VLOOKUP(E154,[8]TablaRetencion!A$1:B$22,2,FALSE),"")</f>
        <v>350</v>
      </c>
      <c r="G154" s="463" t="s">
        <v>540</v>
      </c>
      <c r="H154" s="441"/>
      <c r="I154" s="464" t="s">
        <v>1468</v>
      </c>
      <c r="J154" s="460" t="s">
        <v>1428</v>
      </c>
      <c r="K154" s="460" t="s">
        <v>1429</v>
      </c>
      <c r="L154" s="461" t="s">
        <v>70</v>
      </c>
      <c r="M154" s="461" t="s">
        <v>1430</v>
      </c>
      <c r="N154" s="461" t="s">
        <v>1431</v>
      </c>
      <c r="O154" s="461" t="s">
        <v>1431</v>
      </c>
      <c r="P154" s="461" t="s">
        <v>111</v>
      </c>
      <c r="Q154" s="461" t="s">
        <v>75</v>
      </c>
      <c r="R154" s="463" t="s">
        <v>89</v>
      </c>
      <c r="S154" s="461" t="s">
        <v>1466</v>
      </c>
      <c r="T154" s="461" t="s">
        <v>78</v>
      </c>
      <c r="U154" s="461" t="s">
        <v>1434</v>
      </c>
      <c r="V154" s="462" t="s">
        <v>1435</v>
      </c>
      <c r="W154" s="465">
        <v>4</v>
      </c>
      <c r="X154" s="465" t="s">
        <v>1424</v>
      </c>
      <c r="Y154" s="460" t="s">
        <v>1436</v>
      </c>
      <c r="Z154" s="462" t="s">
        <v>1469</v>
      </c>
      <c r="AA154" s="461" t="s">
        <v>1438</v>
      </c>
      <c r="AB154" s="461" t="s">
        <v>1439</v>
      </c>
      <c r="AC154" s="460" t="s">
        <v>1440</v>
      </c>
      <c r="AD154" s="445">
        <v>43434</v>
      </c>
      <c r="AE154" s="466" t="s">
        <v>82</v>
      </c>
      <c r="AF154" s="467" t="s">
        <v>69</v>
      </c>
      <c r="AG154" s="467" t="s">
        <v>69</v>
      </c>
      <c r="AH154" s="467" t="s">
        <v>69</v>
      </c>
      <c r="AI154" s="467" t="s">
        <v>114</v>
      </c>
      <c r="AJ154" s="445">
        <v>43434</v>
      </c>
      <c r="AK154" s="467" t="s">
        <v>1439</v>
      </c>
      <c r="AL154" s="467" t="s">
        <v>1441</v>
      </c>
      <c r="AM154" s="467" t="s">
        <v>1442</v>
      </c>
      <c r="AN154" s="467" t="s">
        <v>1152</v>
      </c>
      <c r="AO154" s="467" t="s">
        <v>69</v>
      </c>
      <c r="AP154" s="467" t="s">
        <v>1152</v>
      </c>
      <c r="AQ154" s="467" t="s">
        <v>69</v>
      </c>
      <c r="AR154" s="466" t="s">
        <v>89</v>
      </c>
      <c r="AS154" s="466" t="s">
        <v>87</v>
      </c>
      <c r="AT154" s="467" t="s">
        <v>69</v>
      </c>
      <c r="AU154" s="467" t="s">
        <v>89</v>
      </c>
      <c r="AV154" s="467" t="s">
        <v>69</v>
      </c>
      <c r="AW154" s="467" t="s">
        <v>69</v>
      </c>
      <c r="AX154" s="467" t="s">
        <v>90</v>
      </c>
    </row>
    <row r="155" spans="1:50" ht="75" x14ac:dyDescent="0.25">
      <c r="A155" s="439">
        <v>147</v>
      </c>
      <c r="B155" s="461" t="s">
        <v>317</v>
      </c>
      <c r="C155" s="462" t="s">
        <v>248</v>
      </c>
      <c r="D155" s="440" t="s">
        <v>106</v>
      </c>
      <c r="E155" s="461" t="s">
        <v>722</v>
      </c>
      <c r="F155" s="463">
        <f>IFERROR(VLOOKUP(E155,[8]TablaRetencion!A$1:B$22,2,FALSE),"")</f>
        <v>350</v>
      </c>
      <c r="G155" s="463" t="s">
        <v>540</v>
      </c>
      <c r="H155" s="441"/>
      <c r="I155" s="464" t="s">
        <v>1470</v>
      </c>
      <c r="J155" s="460" t="s">
        <v>1428</v>
      </c>
      <c r="K155" s="460" t="s">
        <v>1429</v>
      </c>
      <c r="L155" s="461" t="s">
        <v>70</v>
      </c>
      <c r="M155" s="461" t="s">
        <v>1430</v>
      </c>
      <c r="N155" s="461" t="s">
        <v>1431</v>
      </c>
      <c r="O155" s="461" t="s">
        <v>1431</v>
      </c>
      <c r="P155" s="461" t="s">
        <v>111</v>
      </c>
      <c r="Q155" s="461" t="s">
        <v>75</v>
      </c>
      <c r="R155" s="463" t="s">
        <v>89</v>
      </c>
      <c r="S155" s="461" t="s">
        <v>1466</v>
      </c>
      <c r="T155" s="461" t="s">
        <v>78</v>
      </c>
      <c r="U155" s="461" t="s">
        <v>1434</v>
      </c>
      <c r="V155" s="462" t="s">
        <v>1435</v>
      </c>
      <c r="W155" s="465">
        <v>4</v>
      </c>
      <c r="X155" s="465" t="s">
        <v>1424</v>
      </c>
      <c r="Y155" s="460" t="s">
        <v>1436</v>
      </c>
      <c r="Z155" s="462" t="s">
        <v>1469</v>
      </c>
      <c r="AA155" s="461" t="s">
        <v>1438</v>
      </c>
      <c r="AB155" s="461" t="s">
        <v>1439</v>
      </c>
      <c r="AC155" s="460" t="s">
        <v>1440</v>
      </c>
      <c r="AD155" s="445">
        <v>43434</v>
      </c>
      <c r="AE155" s="466" t="s">
        <v>82</v>
      </c>
      <c r="AF155" s="467" t="s">
        <v>69</v>
      </c>
      <c r="AG155" s="467" t="s">
        <v>69</v>
      </c>
      <c r="AH155" s="467" t="s">
        <v>69</v>
      </c>
      <c r="AI155" s="467" t="s">
        <v>114</v>
      </c>
      <c r="AJ155" s="445">
        <v>43434</v>
      </c>
      <c r="AK155" s="467" t="s">
        <v>1439</v>
      </c>
      <c r="AL155" s="467" t="s">
        <v>1441</v>
      </c>
      <c r="AM155" s="467" t="s">
        <v>1442</v>
      </c>
      <c r="AN155" s="467" t="s">
        <v>1152</v>
      </c>
      <c r="AO155" s="467" t="s">
        <v>69</v>
      </c>
      <c r="AP155" s="467" t="s">
        <v>1152</v>
      </c>
      <c r="AQ155" s="467" t="s">
        <v>69</v>
      </c>
      <c r="AR155" s="466" t="s">
        <v>89</v>
      </c>
      <c r="AS155" s="466" t="s">
        <v>87</v>
      </c>
      <c r="AT155" s="467" t="s">
        <v>69</v>
      </c>
      <c r="AU155" s="467" t="s">
        <v>89</v>
      </c>
      <c r="AV155" s="467" t="s">
        <v>69</v>
      </c>
      <c r="AW155" s="467" t="s">
        <v>69</v>
      </c>
      <c r="AX155" s="467" t="s">
        <v>90</v>
      </c>
    </row>
    <row r="156" spans="1:50" ht="75" x14ac:dyDescent="0.25">
      <c r="A156" s="439">
        <v>148</v>
      </c>
      <c r="B156" s="461" t="s">
        <v>317</v>
      </c>
      <c r="C156" s="462" t="s">
        <v>248</v>
      </c>
      <c r="D156" s="440" t="s">
        <v>106</v>
      </c>
      <c r="E156" s="461" t="s">
        <v>722</v>
      </c>
      <c r="F156" s="463">
        <f>IFERROR(VLOOKUP(E156,[8]TablaRetencion!A$1:B$22,2,FALSE),"")</f>
        <v>350</v>
      </c>
      <c r="G156" s="463" t="s">
        <v>540</v>
      </c>
      <c r="H156" s="441"/>
      <c r="I156" s="464" t="s">
        <v>1471</v>
      </c>
      <c r="J156" s="460" t="s">
        <v>1428</v>
      </c>
      <c r="K156" s="460" t="s">
        <v>1429</v>
      </c>
      <c r="L156" s="461" t="s">
        <v>70</v>
      </c>
      <c r="M156" s="461" t="s">
        <v>1430</v>
      </c>
      <c r="N156" s="461" t="s">
        <v>1431</v>
      </c>
      <c r="O156" s="461" t="s">
        <v>1431</v>
      </c>
      <c r="P156" s="461" t="s">
        <v>111</v>
      </c>
      <c r="Q156" s="461" t="s">
        <v>75</v>
      </c>
      <c r="R156" s="463" t="s">
        <v>89</v>
      </c>
      <c r="S156" s="461" t="s">
        <v>1432</v>
      </c>
      <c r="T156" s="461" t="s">
        <v>1433</v>
      </c>
      <c r="U156" s="461" t="s">
        <v>1434</v>
      </c>
      <c r="V156" s="462" t="s">
        <v>1435</v>
      </c>
      <c r="W156" s="465">
        <v>4</v>
      </c>
      <c r="X156" s="465" t="s">
        <v>1424</v>
      </c>
      <c r="Y156" s="460" t="s">
        <v>1436</v>
      </c>
      <c r="Z156" s="462" t="s">
        <v>1437</v>
      </c>
      <c r="AA156" s="461" t="s">
        <v>1438</v>
      </c>
      <c r="AB156" s="461" t="s">
        <v>1439</v>
      </c>
      <c r="AC156" s="460" t="s">
        <v>1440</v>
      </c>
      <c r="AD156" s="445">
        <v>43434</v>
      </c>
      <c r="AE156" s="466" t="s">
        <v>82</v>
      </c>
      <c r="AF156" s="467" t="s">
        <v>69</v>
      </c>
      <c r="AG156" s="467" t="s">
        <v>69</v>
      </c>
      <c r="AH156" s="467" t="s">
        <v>69</v>
      </c>
      <c r="AI156" s="467" t="s">
        <v>114</v>
      </c>
      <c r="AJ156" s="445">
        <v>43434</v>
      </c>
      <c r="AK156" s="467" t="s">
        <v>1439</v>
      </c>
      <c r="AL156" s="467" t="s">
        <v>1441</v>
      </c>
      <c r="AM156" s="467" t="s">
        <v>1442</v>
      </c>
      <c r="AN156" s="467" t="s">
        <v>1152</v>
      </c>
      <c r="AO156" s="467" t="s">
        <v>69</v>
      </c>
      <c r="AP156" s="467" t="s">
        <v>1152</v>
      </c>
      <c r="AQ156" s="467" t="s">
        <v>69</v>
      </c>
      <c r="AR156" s="466" t="s">
        <v>89</v>
      </c>
      <c r="AS156" s="466" t="s">
        <v>87</v>
      </c>
      <c r="AT156" s="467" t="s">
        <v>69</v>
      </c>
      <c r="AU156" s="467" t="s">
        <v>89</v>
      </c>
      <c r="AV156" s="467" t="s">
        <v>69</v>
      </c>
      <c r="AW156" s="467" t="s">
        <v>69</v>
      </c>
      <c r="AX156" s="467" t="s">
        <v>90</v>
      </c>
    </row>
    <row r="157" spans="1:50" ht="75" x14ac:dyDescent="0.25">
      <c r="A157" s="439">
        <v>149</v>
      </c>
      <c r="B157" s="461" t="s">
        <v>317</v>
      </c>
      <c r="C157" s="462" t="s">
        <v>248</v>
      </c>
      <c r="D157" s="440" t="s">
        <v>106</v>
      </c>
      <c r="E157" s="461" t="s">
        <v>722</v>
      </c>
      <c r="F157" s="463">
        <f>IFERROR(VLOOKUP(E157,[8]TablaRetencion!A$1:B$22,2,FALSE),"")</f>
        <v>350</v>
      </c>
      <c r="G157" s="463" t="s">
        <v>540</v>
      </c>
      <c r="H157" s="441"/>
      <c r="I157" s="464" t="s">
        <v>1472</v>
      </c>
      <c r="J157" s="460" t="s">
        <v>1428</v>
      </c>
      <c r="K157" s="460" t="s">
        <v>1429</v>
      </c>
      <c r="L157" s="461" t="s">
        <v>70</v>
      </c>
      <c r="M157" s="461" t="s">
        <v>1430</v>
      </c>
      <c r="N157" s="461" t="s">
        <v>1431</v>
      </c>
      <c r="O157" s="461" t="s">
        <v>1431</v>
      </c>
      <c r="P157" s="461" t="s">
        <v>111</v>
      </c>
      <c r="Q157" s="461" t="s">
        <v>75</v>
      </c>
      <c r="R157" s="463" t="s">
        <v>89</v>
      </c>
      <c r="S157" s="461" t="s">
        <v>1432</v>
      </c>
      <c r="T157" s="461" t="s">
        <v>1433</v>
      </c>
      <c r="U157" s="461" t="s">
        <v>1434</v>
      </c>
      <c r="V157" s="462" t="s">
        <v>1435</v>
      </c>
      <c r="W157" s="465">
        <v>4</v>
      </c>
      <c r="X157" s="465" t="s">
        <v>1424</v>
      </c>
      <c r="Y157" s="460" t="s">
        <v>1436</v>
      </c>
      <c r="Z157" s="462" t="s">
        <v>1437</v>
      </c>
      <c r="AA157" s="461" t="s">
        <v>1438</v>
      </c>
      <c r="AB157" s="461" t="s">
        <v>1439</v>
      </c>
      <c r="AC157" s="460" t="s">
        <v>1440</v>
      </c>
      <c r="AD157" s="445">
        <v>43434</v>
      </c>
      <c r="AE157" s="466" t="s">
        <v>82</v>
      </c>
      <c r="AF157" s="467" t="s">
        <v>69</v>
      </c>
      <c r="AG157" s="467" t="s">
        <v>69</v>
      </c>
      <c r="AH157" s="467" t="s">
        <v>69</v>
      </c>
      <c r="AI157" s="467" t="s">
        <v>114</v>
      </c>
      <c r="AJ157" s="445">
        <v>43434</v>
      </c>
      <c r="AK157" s="467" t="s">
        <v>1439</v>
      </c>
      <c r="AL157" s="467" t="s">
        <v>1441</v>
      </c>
      <c r="AM157" s="467" t="s">
        <v>1442</v>
      </c>
      <c r="AN157" s="467" t="s">
        <v>1152</v>
      </c>
      <c r="AO157" s="467" t="s">
        <v>69</v>
      </c>
      <c r="AP157" s="467" t="s">
        <v>1152</v>
      </c>
      <c r="AQ157" s="467" t="s">
        <v>69</v>
      </c>
      <c r="AR157" s="466" t="s">
        <v>89</v>
      </c>
      <c r="AS157" s="466" t="s">
        <v>87</v>
      </c>
      <c r="AT157" s="467" t="s">
        <v>69</v>
      </c>
      <c r="AU157" s="467" t="s">
        <v>89</v>
      </c>
      <c r="AV157" s="467" t="s">
        <v>69</v>
      </c>
      <c r="AW157" s="467" t="s">
        <v>69</v>
      </c>
      <c r="AX157" s="467" t="s">
        <v>90</v>
      </c>
    </row>
    <row r="158" spans="1:50" ht="75" x14ac:dyDescent="0.25">
      <c r="A158" s="439">
        <v>150</v>
      </c>
      <c r="B158" s="461" t="s">
        <v>317</v>
      </c>
      <c r="C158" s="462" t="s">
        <v>248</v>
      </c>
      <c r="D158" s="440" t="s">
        <v>106</v>
      </c>
      <c r="E158" s="461" t="s">
        <v>722</v>
      </c>
      <c r="F158" s="463">
        <f>IFERROR(VLOOKUP(E158,[8]TablaRetencion!A$1:B$22,2,FALSE),"")</f>
        <v>350</v>
      </c>
      <c r="G158" s="463" t="s">
        <v>540</v>
      </c>
      <c r="H158" s="441"/>
      <c r="I158" s="464" t="s">
        <v>1473</v>
      </c>
      <c r="J158" s="460" t="s">
        <v>1428</v>
      </c>
      <c r="K158" s="460" t="s">
        <v>1429</v>
      </c>
      <c r="L158" s="461" t="s">
        <v>70</v>
      </c>
      <c r="M158" s="461" t="s">
        <v>1430</v>
      </c>
      <c r="N158" s="461" t="s">
        <v>1431</v>
      </c>
      <c r="O158" s="461" t="s">
        <v>1431</v>
      </c>
      <c r="P158" s="461" t="s">
        <v>111</v>
      </c>
      <c r="Q158" s="461" t="s">
        <v>75</v>
      </c>
      <c r="R158" s="463" t="s">
        <v>89</v>
      </c>
      <c r="S158" s="461" t="s">
        <v>1432</v>
      </c>
      <c r="T158" s="461" t="s">
        <v>1433</v>
      </c>
      <c r="U158" s="461" t="s">
        <v>1434</v>
      </c>
      <c r="V158" s="462" t="s">
        <v>1435</v>
      </c>
      <c r="W158" s="465">
        <v>4</v>
      </c>
      <c r="X158" s="465" t="s">
        <v>1424</v>
      </c>
      <c r="Y158" s="460" t="s">
        <v>1436</v>
      </c>
      <c r="Z158" s="462" t="s">
        <v>1437</v>
      </c>
      <c r="AA158" s="461" t="s">
        <v>1438</v>
      </c>
      <c r="AB158" s="461" t="s">
        <v>1439</v>
      </c>
      <c r="AC158" s="460" t="s">
        <v>1440</v>
      </c>
      <c r="AD158" s="445">
        <v>43434</v>
      </c>
      <c r="AE158" s="466" t="s">
        <v>82</v>
      </c>
      <c r="AF158" s="467" t="s">
        <v>69</v>
      </c>
      <c r="AG158" s="467" t="s">
        <v>69</v>
      </c>
      <c r="AH158" s="467" t="s">
        <v>69</v>
      </c>
      <c r="AI158" s="467" t="s">
        <v>114</v>
      </c>
      <c r="AJ158" s="445">
        <v>43434</v>
      </c>
      <c r="AK158" s="467" t="s">
        <v>1439</v>
      </c>
      <c r="AL158" s="467" t="s">
        <v>1441</v>
      </c>
      <c r="AM158" s="467" t="s">
        <v>1442</v>
      </c>
      <c r="AN158" s="467" t="s">
        <v>1152</v>
      </c>
      <c r="AO158" s="467" t="s">
        <v>69</v>
      </c>
      <c r="AP158" s="467" t="s">
        <v>1152</v>
      </c>
      <c r="AQ158" s="467" t="s">
        <v>69</v>
      </c>
      <c r="AR158" s="466" t="s">
        <v>89</v>
      </c>
      <c r="AS158" s="466" t="s">
        <v>87</v>
      </c>
      <c r="AT158" s="467" t="s">
        <v>69</v>
      </c>
      <c r="AU158" s="467" t="s">
        <v>89</v>
      </c>
      <c r="AV158" s="467" t="s">
        <v>69</v>
      </c>
      <c r="AW158" s="467" t="s">
        <v>69</v>
      </c>
      <c r="AX158" s="467" t="s">
        <v>90</v>
      </c>
    </row>
    <row r="159" spans="1:50" ht="75" x14ac:dyDescent="0.25">
      <c r="A159" s="439">
        <v>151</v>
      </c>
      <c r="B159" s="461" t="s">
        <v>317</v>
      </c>
      <c r="C159" s="462" t="s">
        <v>248</v>
      </c>
      <c r="D159" s="440" t="s">
        <v>106</v>
      </c>
      <c r="E159" s="461" t="s">
        <v>722</v>
      </c>
      <c r="F159" s="463">
        <f>IFERROR(VLOOKUP(E159,[8]TablaRetencion!A$1:B$22,2,FALSE),"")</f>
        <v>350</v>
      </c>
      <c r="G159" s="463" t="s">
        <v>540</v>
      </c>
      <c r="H159" s="441"/>
      <c r="I159" s="464" t="s">
        <v>1474</v>
      </c>
      <c r="J159" s="460" t="s">
        <v>1428</v>
      </c>
      <c r="K159" s="460" t="s">
        <v>1429</v>
      </c>
      <c r="L159" s="461" t="s">
        <v>70</v>
      </c>
      <c r="M159" s="461" t="s">
        <v>1430</v>
      </c>
      <c r="N159" s="461" t="s">
        <v>1431</v>
      </c>
      <c r="O159" s="461" t="s">
        <v>1431</v>
      </c>
      <c r="P159" s="461" t="s">
        <v>111</v>
      </c>
      <c r="Q159" s="461" t="s">
        <v>75</v>
      </c>
      <c r="R159" s="463" t="s">
        <v>89</v>
      </c>
      <c r="S159" s="461" t="s">
        <v>1432</v>
      </c>
      <c r="T159" s="461" t="s">
        <v>1433</v>
      </c>
      <c r="U159" s="461" t="s">
        <v>1434</v>
      </c>
      <c r="V159" s="462" t="s">
        <v>1435</v>
      </c>
      <c r="W159" s="465">
        <v>4</v>
      </c>
      <c r="X159" s="465" t="s">
        <v>1424</v>
      </c>
      <c r="Y159" s="460" t="s">
        <v>1436</v>
      </c>
      <c r="Z159" s="462" t="s">
        <v>1437</v>
      </c>
      <c r="AA159" s="461" t="s">
        <v>1438</v>
      </c>
      <c r="AB159" s="461" t="s">
        <v>1439</v>
      </c>
      <c r="AC159" s="460" t="s">
        <v>1440</v>
      </c>
      <c r="AD159" s="445">
        <v>43434</v>
      </c>
      <c r="AE159" s="466" t="s">
        <v>82</v>
      </c>
      <c r="AF159" s="467" t="s">
        <v>69</v>
      </c>
      <c r="AG159" s="467" t="s">
        <v>69</v>
      </c>
      <c r="AH159" s="467" t="s">
        <v>69</v>
      </c>
      <c r="AI159" s="467" t="s">
        <v>114</v>
      </c>
      <c r="AJ159" s="445">
        <v>43434</v>
      </c>
      <c r="AK159" s="467" t="s">
        <v>1439</v>
      </c>
      <c r="AL159" s="467" t="s">
        <v>1441</v>
      </c>
      <c r="AM159" s="467" t="s">
        <v>1442</v>
      </c>
      <c r="AN159" s="467" t="s">
        <v>1152</v>
      </c>
      <c r="AO159" s="467" t="s">
        <v>69</v>
      </c>
      <c r="AP159" s="467" t="s">
        <v>1152</v>
      </c>
      <c r="AQ159" s="467" t="s">
        <v>69</v>
      </c>
      <c r="AR159" s="466" t="s">
        <v>89</v>
      </c>
      <c r="AS159" s="466" t="s">
        <v>87</v>
      </c>
      <c r="AT159" s="467" t="s">
        <v>69</v>
      </c>
      <c r="AU159" s="467" t="s">
        <v>89</v>
      </c>
      <c r="AV159" s="467" t="s">
        <v>69</v>
      </c>
      <c r="AW159" s="467" t="s">
        <v>69</v>
      </c>
      <c r="AX159" s="467" t="s">
        <v>90</v>
      </c>
    </row>
    <row r="160" spans="1:50" ht="75" x14ac:dyDescent="0.25">
      <c r="A160" s="439">
        <v>152</v>
      </c>
      <c r="B160" s="461" t="s">
        <v>317</v>
      </c>
      <c r="C160" s="462" t="s">
        <v>248</v>
      </c>
      <c r="D160" s="440" t="s">
        <v>106</v>
      </c>
      <c r="E160" s="461" t="s">
        <v>722</v>
      </c>
      <c r="F160" s="463">
        <f>IFERROR(VLOOKUP(E160,[8]TablaRetencion!A$1:B$22,2,FALSE),"")</f>
        <v>350</v>
      </c>
      <c r="G160" s="463" t="s">
        <v>540</v>
      </c>
      <c r="H160" s="441"/>
      <c r="I160" s="464" t="s">
        <v>1446</v>
      </c>
      <c r="J160" s="460" t="s">
        <v>1428</v>
      </c>
      <c r="K160" s="460" t="s">
        <v>1429</v>
      </c>
      <c r="L160" s="461" t="s">
        <v>70</v>
      </c>
      <c r="M160" s="461" t="s">
        <v>1430</v>
      </c>
      <c r="N160" s="461" t="s">
        <v>1431</v>
      </c>
      <c r="O160" s="461" t="s">
        <v>1431</v>
      </c>
      <c r="P160" s="461" t="s">
        <v>111</v>
      </c>
      <c r="Q160" s="461" t="s">
        <v>75</v>
      </c>
      <c r="R160" s="463" t="s">
        <v>89</v>
      </c>
      <c r="S160" s="461" t="s">
        <v>1432</v>
      </c>
      <c r="T160" s="461" t="s">
        <v>1433</v>
      </c>
      <c r="U160" s="461" t="s">
        <v>1434</v>
      </c>
      <c r="V160" s="462" t="s">
        <v>1435</v>
      </c>
      <c r="W160" s="465">
        <v>4</v>
      </c>
      <c r="X160" s="465" t="s">
        <v>1424</v>
      </c>
      <c r="Y160" s="460" t="s">
        <v>1436</v>
      </c>
      <c r="Z160" s="462" t="s">
        <v>1437</v>
      </c>
      <c r="AA160" s="461" t="s">
        <v>1438</v>
      </c>
      <c r="AB160" s="461" t="s">
        <v>1439</v>
      </c>
      <c r="AC160" s="460" t="s">
        <v>1440</v>
      </c>
      <c r="AD160" s="445">
        <v>43434</v>
      </c>
      <c r="AE160" s="466" t="s">
        <v>82</v>
      </c>
      <c r="AF160" s="467" t="s">
        <v>69</v>
      </c>
      <c r="AG160" s="467" t="s">
        <v>69</v>
      </c>
      <c r="AH160" s="467" t="s">
        <v>69</v>
      </c>
      <c r="AI160" s="467" t="s">
        <v>114</v>
      </c>
      <c r="AJ160" s="445">
        <v>43434</v>
      </c>
      <c r="AK160" s="467" t="s">
        <v>1439</v>
      </c>
      <c r="AL160" s="467" t="s">
        <v>1441</v>
      </c>
      <c r="AM160" s="467" t="s">
        <v>1442</v>
      </c>
      <c r="AN160" s="467" t="s">
        <v>1152</v>
      </c>
      <c r="AO160" s="467" t="s">
        <v>69</v>
      </c>
      <c r="AP160" s="467" t="s">
        <v>1152</v>
      </c>
      <c r="AQ160" s="467" t="s">
        <v>69</v>
      </c>
      <c r="AR160" s="466" t="s">
        <v>89</v>
      </c>
      <c r="AS160" s="466" t="s">
        <v>87</v>
      </c>
      <c r="AT160" s="467" t="s">
        <v>69</v>
      </c>
      <c r="AU160" s="467" t="s">
        <v>89</v>
      </c>
      <c r="AV160" s="467" t="s">
        <v>69</v>
      </c>
      <c r="AW160" s="467" t="s">
        <v>69</v>
      </c>
      <c r="AX160" s="467" t="s">
        <v>90</v>
      </c>
    </row>
    <row r="161" spans="1:50" ht="75" x14ac:dyDescent="0.25">
      <c r="A161" s="439">
        <v>153</v>
      </c>
      <c r="B161" s="461" t="s">
        <v>317</v>
      </c>
      <c r="C161" s="462" t="s">
        <v>248</v>
      </c>
      <c r="D161" s="440" t="s">
        <v>106</v>
      </c>
      <c r="E161" s="461" t="s">
        <v>722</v>
      </c>
      <c r="F161" s="463">
        <f>IFERROR(VLOOKUP(E161,[8]TablaRetencion!A$1:B$22,2,FALSE),"")</f>
        <v>350</v>
      </c>
      <c r="G161" s="463" t="s">
        <v>540</v>
      </c>
      <c r="H161" s="441"/>
      <c r="I161" s="464" t="s">
        <v>1447</v>
      </c>
      <c r="J161" s="460" t="s">
        <v>1428</v>
      </c>
      <c r="K161" s="460" t="s">
        <v>1429</v>
      </c>
      <c r="L161" s="461" t="s">
        <v>70</v>
      </c>
      <c r="M161" s="461" t="s">
        <v>1430</v>
      </c>
      <c r="N161" s="461" t="s">
        <v>1431</v>
      </c>
      <c r="O161" s="461" t="s">
        <v>1431</v>
      </c>
      <c r="P161" s="461" t="s">
        <v>111</v>
      </c>
      <c r="Q161" s="461" t="s">
        <v>75</v>
      </c>
      <c r="R161" s="463" t="s">
        <v>89</v>
      </c>
      <c r="S161" s="461" t="s">
        <v>1432</v>
      </c>
      <c r="T161" s="461" t="s">
        <v>1433</v>
      </c>
      <c r="U161" s="461" t="s">
        <v>1434</v>
      </c>
      <c r="V161" s="462" t="s">
        <v>1435</v>
      </c>
      <c r="W161" s="465">
        <v>4</v>
      </c>
      <c r="X161" s="465" t="s">
        <v>1424</v>
      </c>
      <c r="Y161" s="460" t="s">
        <v>1436</v>
      </c>
      <c r="Z161" s="462" t="s">
        <v>1437</v>
      </c>
      <c r="AA161" s="461" t="s">
        <v>1438</v>
      </c>
      <c r="AB161" s="461" t="s">
        <v>1439</v>
      </c>
      <c r="AC161" s="460" t="s">
        <v>1440</v>
      </c>
      <c r="AD161" s="445">
        <v>43434</v>
      </c>
      <c r="AE161" s="466" t="s">
        <v>82</v>
      </c>
      <c r="AF161" s="467" t="s">
        <v>69</v>
      </c>
      <c r="AG161" s="467" t="s">
        <v>69</v>
      </c>
      <c r="AH161" s="467" t="s">
        <v>69</v>
      </c>
      <c r="AI161" s="467" t="s">
        <v>114</v>
      </c>
      <c r="AJ161" s="445">
        <v>43434</v>
      </c>
      <c r="AK161" s="467" t="s">
        <v>1439</v>
      </c>
      <c r="AL161" s="467" t="s">
        <v>1441</v>
      </c>
      <c r="AM161" s="467" t="s">
        <v>1442</v>
      </c>
      <c r="AN161" s="467" t="s">
        <v>1152</v>
      </c>
      <c r="AO161" s="467" t="s">
        <v>69</v>
      </c>
      <c r="AP161" s="467" t="s">
        <v>1152</v>
      </c>
      <c r="AQ161" s="467" t="s">
        <v>69</v>
      </c>
      <c r="AR161" s="466" t="s">
        <v>89</v>
      </c>
      <c r="AS161" s="466" t="s">
        <v>87</v>
      </c>
      <c r="AT161" s="467" t="s">
        <v>69</v>
      </c>
      <c r="AU161" s="467" t="s">
        <v>89</v>
      </c>
      <c r="AV161" s="467" t="s">
        <v>69</v>
      </c>
      <c r="AW161" s="467" t="s">
        <v>69</v>
      </c>
      <c r="AX161" s="467" t="s">
        <v>90</v>
      </c>
    </row>
    <row r="162" spans="1:50" ht="75" x14ac:dyDescent="0.25">
      <c r="A162" s="439">
        <v>154</v>
      </c>
      <c r="B162" s="461" t="s">
        <v>317</v>
      </c>
      <c r="C162" s="462" t="s">
        <v>248</v>
      </c>
      <c r="D162" s="440" t="s">
        <v>106</v>
      </c>
      <c r="E162" s="461" t="s">
        <v>722</v>
      </c>
      <c r="F162" s="463">
        <f>IFERROR(VLOOKUP(E162,[8]TablaRetencion!A$1:B$22,2,FALSE),"")</f>
        <v>350</v>
      </c>
      <c r="G162" s="463" t="s">
        <v>540</v>
      </c>
      <c r="H162" s="441"/>
      <c r="I162" s="464" t="s">
        <v>1448</v>
      </c>
      <c r="J162" s="460" t="s">
        <v>1428</v>
      </c>
      <c r="K162" s="460" t="s">
        <v>1429</v>
      </c>
      <c r="L162" s="461" t="s">
        <v>70</v>
      </c>
      <c r="M162" s="461" t="s">
        <v>1430</v>
      </c>
      <c r="N162" s="461" t="s">
        <v>1431</v>
      </c>
      <c r="O162" s="461" t="s">
        <v>1431</v>
      </c>
      <c r="P162" s="461" t="s">
        <v>111</v>
      </c>
      <c r="Q162" s="461" t="s">
        <v>75</v>
      </c>
      <c r="R162" s="463" t="s">
        <v>89</v>
      </c>
      <c r="S162" s="461" t="s">
        <v>1432</v>
      </c>
      <c r="T162" s="461" t="s">
        <v>1433</v>
      </c>
      <c r="U162" s="461" t="s">
        <v>1434</v>
      </c>
      <c r="V162" s="462" t="s">
        <v>1435</v>
      </c>
      <c r="W162" s="465">
        <v>4</v>
      </c>
      <c r="X162" s="465" t="s">
        <v>1424</v>
      </c>
      <c r="Y162" s="460" t="s">
        <v>1436</v>
      </c>
      <c r="Z162" s="462" t="s">
        <v>1437</v>
      </c>
      <c r="AA162" s="461" t="s">
        <v>1438</v>
      </c>
      <c r="AB162" s="461" t="s">
        <v>1439</v>
      </c>
      <c r="AC162" s="460" t="s">
        <v>1440</v>
      </c>
      <c r="AD162" s="445">
        <v>43434</v>
      </c>
      <c r="AE162" s="466" t="s">
        <v>82</v>
      </c>
      <c r="AF162" s="467" t="s">
        <v>69</v>
      </c>
      <c r="AG162" s="467" t="s">
        <v>69</v>
      </c>
      <c r="AH162" s="467" t="s">
        <v>69</v>
      </c>
      <c r="AI162" s="467" t="s">
        <v>114</v>
      </c>
      <c r="AJ162" s="445">
        <v>43434</v>
      </c>
      <c r="AK162" s="467" t="s">
        <v>1439</v>
      </c>
      <c r="AL162" s="467" t="s">
        <v>1441</v>
      </c>
      <c r="AM162" s="467" t="s">
        <v>1442</v>
      </c>
      <c r="AN162" s="467" t="s">
        <v>1152</v>
      </c>
      <c r="AO162" s="467" t="s">
        <v>69</v>
      </c>
      <c r="AP162" s="467" t="s">
        <v>1152</v>
      </c>
      <c r="AQ162" s="467" t="s">
        <v>69</v>
      </c>
      <c r="AR162" s="466" t="s">
        <v>89</v>
      </c>
      <c r="AS162" s="466" t="s">
        <v>87</v>
      </c>
      <c r="AT162" s="467" t="s">
        <v>69</v>
      </c>
      <c r="AU162" s="467" t="s">
        <v>89</v>
      </c>
      <c r="AV162" s="467" t="s">
        <v>69</v>
      </c>
      <c r="AW162" s="467" t="s">
        <v>69</v>
      </c>
      <c r="AX162" s="467" t="s">
        <v>90</v>
      </c>
    </row>
    <row r="163" spans="1:50" ht="75" x14ac:dyDescent="0.25">
      <c r="A163" s="439">
        <v>155</v>
      </c>
      <c r="B163" s="461" t="s">
        <v>317</v>
      </c>
      <c r="C163" s="462" t="s">
        <v>248</v>
      </c>
      <c r="D163" s="440" t="s">
        <v>106</v>
      </c>
      <c r="E163" s="461" t="s">
        <v>722</v>
      </c>
      <c r="F163" s="463">
        <f>IFERROR(VLOOKUP(E163,[8]TablaRetencion!A$1:B$22,2,FALSE),"")</f>
        <v>350</v>
      </c>
      <c r="G163" s="463" t="s">
        <v>540</v>
      </c>
      <c r="H163" s="441"/>
      <c r="I163" s="464" t="s">
        <v>1450</v>
      </c>
      <c r="J163" s="460" t="s">
        <v>1428</v>
      </c>
      <c r="K163" s="460" t="s">
        <v>1429</v>
      </c>
      <c r="L163" s="461" t="s">
        <v>70</v>
      </c>
      <c r="M163" s="461" t="s">
        <v>1430</v>
      </c>
      <c r="N163" s="461" t="s">
        <v>1431</v>
      </c>
      <c r="O163" s="461" t="s">
        <v>1431</v>
      </c>
      <c r="P163" s="461" t="s">
        <v>111</v>
      </c>
      <c r="Q163" s="461" t="s">
        <v>75</v>
      </c>
      <c r="R163" s="463" t="s">
        <v>89</v>
      </c>
      <c r="S163" s="461" t="s">
        <v>1432</v>
      </c>
      <c r="T163" s="461" t="s">
        <v>1433</v>
      </c>
      <c r="U163" s="461" t="s">
        <v>1434</v>
      </c>
      <c r="V163" s="462" t="s">
        <v>1435</v>
      </c>
      <c r="W163" s="465">
        <v>4</v>
      </c>
      <c r="X163" s="465" t="s">
        <v>1424</v>
      </c>
      <c r="Y163" s="460" t="s">
        <v>1436</v>
      </c>
      <c r="Z163" s="462" t="s">
        <v>1437</v>
      </c>
      <c r="AA163" s="461" t="s">
        <v>1438</v>
      </c>
      <c r="AB163" s="461" t="s">
        <v>1439</v>
      </c>
      <c r="AC163" s="460" t="s">
        <v>1440</v>
      </c>
      <c r="AD163" s="445">
        <v>43434</v>
      </c>
      <c r="AE163" s="466" t="s">
        <v>82</v>
      </c>
      <c r="AF163" s="467" t="s">
        <v>69</v>
      </c>
      <c r="AG163" s="467" t="s">
        <v>69</v>
      </c>
      <c r="AH163" s="467" t="s">
        <v>69</v>
      </c>
      <c r="AI163" s="467" t="s">
        <v>114</v>
      </c>
      <c r="AJ163" s="445">
        <v>43434</v>
      </c>
      <c r="AK163" s="467" t="s">
        <v>1439</v>
      </c>
      <c r="AL163" s="467" t="s">
        <v>1441</v>
      </c>
      <c r="AM163" s="467" t="s">
        <v>1442</v>
      </c>
      <c r="AN163" s="467" t="s">
        <v>1152</v>
      </c>
      <c r="AO163" s="467" t="s">
        <v>69</v>
      </c>
      <c r="AP163" s="467" t="s">
        <v>1152</v>
      </c>
      <c r="AQ163" s="467" t="s">
        <v>69</v>
      </c>
      <c r="AR163" s="466" t="s">
        <v>89</v>
      </c>
      <c r="AS163" s="466" t="s">
        <v>87</v>
      </c>
      <c r="AT163" s="467" t="s">
        <v>69</v>
      </c>
      <c r="AU163" s="467" t="s">
        <v>89</v>
      </c>
      <c r="AV163" s="467" t="s">
        <v>69</v>
      </c>
      <c r="AW163" s="467" t="s">
        <v>69</v>
      </c>
      <c r="AX163" s="467" t="s">
        <v>90</v>
      </c>
    </row>
    <row r="164" spans="1:50" ht="75" x14ac:dyDescent="0.25">
      <c r="A164" s="439">
        <v>156</v>
      </c>
      <c r="B164" s="461" t="s">
        <v>317</v>
      </c>
      <c r="C164" s="462" t="s">
        <v>248</v>
      </c>
      <c r="D164" s="440" t="s">
        <v>106</v>
      </c>
      <c r="E164" s="461" t="s">
        <v>722</v>
      </c>
      <c r="F164" s="463">
        <f>IFERROR(VLOOKUP(E164,[8]TablaRetencion!A$1:B$22,2,FALSE),"")</f>
        <v>350</v>
      </c>
      <c r="G164" s="463" t="s">
        <v>540</v>
      </c>
      <c r="H164" s="441"/>
      <c r="I164" s="464" t="s">
        <v>1450</v>
      </c>
      <c r="J164" s="460" t="s">
        <v>1428</v>
      </c>
      <c r="K164" s="460" t="s">
        <v>1429</v>
      </c>
      <c r="L164" s="461" t="s">
        <v>70</v>
      </c>
      <c r="M164" s="461" t="s">
        <v>1430</v>
      </c>
      <c r="N164" s="461" t="s">
        <v>1431</v>
      </c>
      <c r="O164" s="461" t="s">
        <v>1431</v>
      </c>
      <c r="P164" s="461" t="s">
        <v>111</v>
      </c>
      <c r="Q164" s="461" t="s">
        <v>75</v>
      </c>
      <c r="R164" s="463" t="s">
        <v>89</v>
      </c>
      <c r="S164" s="461" t="s">
        <v>1432</v>
      </c>
      <c r="T164" s="461" t="s">
        <v>1433</v>
      </c>
      <c r="U164" s="461" t="s">
        <v>1434</v>
      </c>
      <c r="V164" s="462" t="s">
        <v>1435</v>
      </c>
      <c r="W164" s="465">
        <v>4</v>
      </c>
      <c r="X164" s="465" t="s">
        <v>1424</v>
      </c>
      <c r="Y164" s="460" t="s">
        <v>1436</v>
      </c>
      <c r="Z164" s="462" t="s">
        <v>1437</v>
      </c>
      <c r="AA164" s="461" t="s">
        <v>1438</v>
      </c>
      <c r="AB164" s="461" t="s">
        <v>1439</v>
      </c>
      <c r="AC164" s="460" t="s">
        <v>1440</v>
      </c>
      <c r="AD164" s="445">
        <v>43434</v>
      </c>
      <c r="AE164" s="466" t="s">
        <v>82</v>
      </c>
      <c r="AF164" s="467" t="s">
        <v>69</v>
      </c>
      <c r="AG164" s="467" t="s">
        <v>69</v>
      </c>
      <c r="AH164" s="467" t="s">
        <v>69</v>
      </c>
      <c r="AI164" s="467" t="s">
        <v>114</v>
      </c>
      <c r="AJ164" s="445">
        <v>43434</v>
      </c>
      <c r="AK164" s="467" t="s">
        <v>1439</v>
      </c>
      <c r="AL164" s="467" t="s">
        <v>1441</v>
      </c>
      <c r="AM164" s="467" t="s">
        <v>1442</v>
      </c>
      <c r="AN164" s="467" t="s">
        <v>1152</v>
      </c>
      <c r="AO164" s="467" t="s">
        <v>69</v>
      </c>
      <c r="AP164" s="467" t="s">
        <v>1152</v>
      </c>
      <c r="AQ164" s="467" t="s">
        <v>69</v>
      </c>
      <c r="AR164" s="466" t="s">
        <v>89</v>
      </c>
      <c r="AS164" s="466" t="s">
        <v>87</v>
      </c>
      <c r="AT164" s="467" t="s">
        <v>69</v>
      </c>
      <c r="AU164" s="467" t="s">
        <v>89</v>
      </c>
      <c r="AV164" s="467" t="s">
        <v>69</v>
      </c>
      <c r="AW164" s="467" t="s">
        <v>69</v>
      </c>
      <c r="AX164" s="467" t="s">
        <v>90</v>
      </c>
    </row>
    <row r="165" spans="1:50" ht="75" x14ac:dyDescent="0.25">
      <c r="A165" s="439">
        <v>157</v>
      </c>
      <c r="B165" s="461" t="s">
        <v>317</v>
      </c>
      <c r="C165" s="462" t="s">
        <v>248</v>
      </c>
      <c r="D165" s="440" t="s">
        <v>106</v>
      </c>
      <c r="E165" s="461" t="s">
        <v>722</v>
      </c>
      <c r="F165" s="463">
        <f>IFERROR(VLOOKUP(E165,[8]TablaRetencion!A$1:B$22,2,FALSE),"")</f>
        <v>350</v>
      </c>
      <c r="G165" s="463" t="s">
        <v>540</v>
      </c>
      <c r="H165" s="441"/>
      <c r="I165" s="464" t="s">
        <v>1453</v>
      </c>
      <c r="J165" s="460" t="s">
        <v>1428</v>
      </c>
      <c r="K165" s="460" t="s">
        <v>1429</v>
      </c>
      <c r="L165" s="461" t="s">
        <v>70</v>
      </c>
      <c r="M165" s="461" t="s">
        <v>1430</v>
      </c>
      <c r="N165" s="461" t="s">
        <v>1431</v>
      </c>
      <c r="O165" s="461" t="s">
        <v>1431</v>
      </c>
      <c r="P165" s="461" t="s">
        <v>111</v>
      </c>
      <c r="Q165" s="461" t="s">
        <v>75</v>
      </c>
      <c r="R165" s="463" t="s">
        <v>89</v>
      </c>
      <c r="S165" s="461" t="s">
        <v>1432</v>
      </c>
      <c r="T165" s="461" t="s">
        <v>1433</v>
      </c>
      <c r="U165" s="461" t="s">
        <v>1434</v>
      </c>
      <c r="V165" s="462" t="s">
        <v>1435</v>
      </c>
      <c r="W165" s="465">
        <v>4</v>
      </c>
      <c r="X165" s="465" t="s">
        <v>1424</v>
      </c>
      <c r="Y165" s="460" t="s">
        <v>1436</v>
      </c>
      <c r="Z165" s="462" t="s">
        <v>1437</v>
      </c>
      <c r="AA165" s="461" t="s">
        <v>1438</v>
      </c>
      <c r="AB165" s="461" t="s">
        <v>1439</v>
      </c>
      <c r="AC165" s="460" t="s">
        <v>1440</v>
      </c>
      <c r="AD165" s="445">
        <v>43434</v>
      </c>
      <c r="AE165" s="466" t="s">
        <v>82</v>
      </c>
      <c r="AF165" s="467" t="s">
        <v>69</v>
      </c>
      <c r="AG165" s="467" t="s">
        <v>69</v>
      </c>
      <c r="AH165" s="467" t="s">
        <v>69</v>
      </c>
      <c r="AI165" s="467" t="s">
        <v>114</v>
      </c>
      <c r="AJ165" s="445">
        <v>43434</v>
      </c>
      <c r="AK165" s="467" t="s">
        <v>1439</v>
      </c>
      <c r="AL165" s="467" t="s">
        <v>1441</v>
      </c>
      <c r="AM165" s="467" t="s">
        <v>1442</v>
      </c>
      <c r="AN165" s="467" t="s">
        <v>1152</v>
      </c>
      <c r="AO165" s="467" t="s">
        <v>69</v>
      </c>
      <c r="AP165" s="467" t="s">
        <v>1152</v>
      </c>
      <c r="AQ165" s="467" t="s">
        <v>69</v>
      </c>
      <c r="AR165" s="466" t="s">
        <v>89</v>
      </c>
      <c r="AS165" s="466" t="s">
        <v>87</v>
      </c>
      <c r="AT165" s="467" t="s">
        <v>69</v>
      </c>
      <c r="AU165" s="467" t="s">
        <v>89</v>
      </c>
      <c r="AV165" s="467" t="s">
        <v>69</v>
      </c>
      <c r="AW165" s="467" t="s">
        <v>69</v>
      </c>
      <c r="AX165" s="467" t="s">
        <v>90</v>
      </c>
    </row>
    <row r="166" spans="1:50" ht="75" x14ac:dyDescent="0.25">
      <c r="A166" s="439">
        <v>158</v>
      </c>
      <c r="B166" s="461" t="s">
        <v>317</v>
      </c>
      <c r="C166" s="462" t="s">
        <v>248</v>
      </c>
      <c r="D166" s="440" t="s">
        <v>106</v>
      </c>
      <c r="E166" s="461" t="s">
        <v>722</v>
      </c>
      <c r="F166" s="463">
        <f>IFERROR(VLOOKUP(E166,[8]TablaRetencion!A$1:B$22,2,FALSE),"")</f>
        <v>350</v>
      </c>
      <c r="G166" s="463" t="s">
        <v>540</v>
      </c>
      <c r="H166" s="441"/>
      <c r="I166" s="464" t="s">
        <v>1475</v>
      </c>
      <c r="J166" s="460" t="s">
        <v>1428</v>
      </c>
      <c r="K166" s="460" t="s">
        <v>1429</v>
      </c>
      <c r="L166" s="461" t="s">
        <v>70</v>
      </c>
      <c r="M166" s="461" t="s">
        <v>1430</v>
      </c>
      <c r="N166" s="461" t="s">
        <v>1431</v>
      </c>
      <c r="O166" s="461" t="s">
        <v>1431</v>
      </c>
      <c r="P166" s="461" t="s">
        <v>111</v>
      </c>
      <c r="Q166" s="461" t="s">
        <v>75</v>
      </c>
      <c r="R166" s="463" t="s">
        <v>89</v>
      </c>
      <c r="S166" s="461" t="s">
        <v>1432</v>
      </c>
      <c r="T166" s="461" t="s">
        <v>1433</v>
      </c>
      <c r="U166" s="461" t="s">
        <v>1434</v>
      </c>
      <c r="V166" s="462" t="s">
        <v>1435</v>
      </c>
      <c r="W166" s="465">
        <v>4</v>
      </c>
      <c r="X166" s="465" t="s">
        <v>1424</v>
      </c>
      <c r="Y166" s="460" t="s">
        <v>1436</v>
      </c>
      <c r="Z166" s="462" t="s">
        <v>1437</v>
      </c>
      <c r="AA166" s="461" t="s">
        <v>1438</v>
      </c>
      <c r="AB166" s="461" t="s">
        <v>1439</v>
      </c>
      <c r="AC166" s="460" t="s">
        <v>1440</v>
      </c>
      <c r="AD166" s="445">
        <v>43434</v>
      </c>
      <c r="AE166" s="466" t="s">
        <v>82</v>
      </c>
      <c r="AF166" s="467" t="s">
        <v>69</v>
      </c>
      <c r="AG166" s="467" t="s">
        <v>69</v>
      </c>
      <c r="AH166" s="467" t="s">
        <v>69</v>
      </c>
      <c r="AI166" s="467" t="s">
        <v>114</v>
      </c>
      <c r="AJ166" s="445">
        <v>43434</v>
      </c>
      <c r="AK166" s="467" t="s">
        <v>1439</v>
      </c>
      <c r="AL166" s="467" t="s">
        <v>1441</v>
      </c>
      <c r="AM166" s="467" t="s">
        <v>1442</v>
      </c>
      <c r="AN166" s="467" t="s">
        <v>1152</v>
      </c>
      <c r="AO166" s="467" t="s">
        <v>69</v>
      </c>
      <c r="AP166" s="467" t="s">
        <v>1152</v>
      </c>
      <c r="AQ166" s="467" t="s">
        <v>69</v>
      </c>
      <c r="AR166" s="466" t="s">
        <v>89</v>
      </c>
      <c r="AS166" s="466" t="s">
        <v>87</v>
      </c>
      <c r="AT166" s="467" t="s">
        <v>69</v>
      </c>
      <c r="AU166" s="467" t="s">
        <v>89</v>
      </c>
      <c r="AV166" s="467" t="s">
        <v>69</v>
      </c>
      <c r="AW166" s="467" t="s">
        <v>69</v>
      </c>
      <c r="AX166" s="467" t="s">
        <v>90</v>
      </c>
    </row>
    <row r="167" spans="1:50" ht="75" x14ac:dyDescent="0.25">
      <c r="A167" s="439">
        <v>159</v>
      </c>
      <c r="B167" s="461" t="s">
        <v>317</v>
      </c>
      <c r="C167" s="462" t="s">
        <v>248</v>
      </c>
      <c r="D167" s="440" t="s">
        <v>106</v>
      </c>
      <c r="E167" s="461" t="s">
        <v>722</v>
      </c>
      <c r="F167" s="463">
        <f>IFERROR(VLOOKUP(E167,[8]TablaRetencion!A$1:B$22,2,FALSE),"")</f>
        <v>350</v>
      </c>
      <c r="G167" s="463" t="s">
        <v>540</v>
      </c>
      <c r="H167" s="441"/>
      <c r="I167" s="464" t="s">
        <v>1476</v>
      </c>
      <c r="J167" s="460" t="s">
        <v>1428</v>
      </c>
      <c r="K167" s="460" t="s">
        <v>1429</v>
      </c>
      <c r="L167" s="461" t="s">
        <v>70</v>
      </c>
      <c r="M167" s="461" t="s">
        <v>1430</v>
      </c>
      <c r="N167" s="461" t="s">
        <v>1431</v>
      </c>
      <c r="O167" s="461" t="s">
        <v>1431</v>
      </c>
      <c r="P167" s="461" t="s">
        <v>111</v>
      </c>
      <c r="Q167" s="461" t="s">
        <v>75</v>
      </c>
      <c r="R167" s="463" t="s">
        <v>89</v>
      </c>
      <c r="S167" s="461" t="s">
        <v>1432</v>
      </c>
      <c r="T167" s="461" t="s">
        <v>1433</v>
      </c>
      <c r="U167" s="461" t="s">
        <v>1434</v>
      </c>
      <c r="V167" s="462" t="s">
        <v>1435</v>
      </c>
      <c r="W167" s="465">
        <v>4</v>
      </c>
      <c r="X167" s="465" t="s">
        <v>1424</v>
      </c>
      <c r="Y167" s="460" t="s">
        <v>1436</v>
      </c>
      <c r="Z167" s="462" t="s">
        <v>1437</v>
      </c>
      <c r="AA167" s="461" t="s">
        <v>1438</v>
      </c>
      <c r="AB167" s="461" t="s">
        <v>1439</v>
      </c>
      <c r="AC167" s="460" t="s">
        <v>1440</v>
      </c>
      <c r="AD167" s="445">
        <v>43434</v>
      </c>
      <c r="AE167" s="466" t="s">
        <v>82</v>
      </c>
      <c r="AF167" s="467" t="s">
        <v>69</v>
      </c>
      <c r="AG167" s="467" t="s">
        <v>69</v>
      </c>
      <c r="AH167" s="467" t="s">
        <v>69</v>
      </c>
      <c r="AI167" s="467" t="s">
        <v>114</v>
      </c>
      <c r="AJ167" s="445">
        <v>43434</v>
      </c>
      <c r="AK167" s="467" t="s">
        <v>1439</v>
      </c>
      <c r="AL167" s="467" t="s">
        <v>1441</v>
      </c>
      <c r="AM167" s="467" t="s">
        <v>1442</v>
      </c>
      <c r="AN167" s="467" t="s">
        <v>1152</v>
      </c>
      <c r="AO167" s="467" t="s">
        <v>69</v>
      </c>
      <c r="AP167" s="467" t="s">
        <v>1152</v>
      </c>
      <c r="AQ167" s="467" t="s">
        <v>69</v>
      </c>
      <c r="AR167" s="466" t="s">
        <v>89</v>
      </c>
      <c r="AS167" s="466" t="s">
        <v>87</v>
      </c>
      <c r="AT167" s="467" t="s">
        <v>69</v>
      </c>
      <c r="AU167" s="467" t="s">
        <v>89</v>
      </c>
      <c r="AV167" s="467" t="s">
        <v>69</v>
      </c>
      <c r="AW167" s="467" t="s">
        <v>69</v>
      </c>
      <c r="AX167" s="467" t="s">
        <v>90</v>
      </c>
    </row>
    <row r="168" spans="1:50" ht="75" x14ac:dyDescent="0.25">
      <c r="A168" s="439">
        <v>160</v>
      </c>
      <c r="B168" s="461" t="s">
        <v>317</v>
      </c>
      <c r="C168" s="462" t="s">
        <v>248</v>
      </c>
      <c r="D168" s="440" t="s">
        <v>106</v>
      </c>
      <c r="E168" s="461" t="s">
        <v>722</v>
      </c>
      <c r="F168" s="463">
        <f>IFERROR(VLOOKUP(E168,[8]TablaRetencion!A$1:B$22,2,FALSE),"")</f>
        <v>350</v>
      </c>
      <c r="G168" s="463" t="s">
        <v>540</v>
      </c>
      <c r="H168" s="441"/>
      <c r="I168" s="464" t="s">
        <v>1477</v>
      </c>
      <c r="J168" s="460" t="s">
        <v>1428</v>
      </c>
      <c r="K168" s="460" t="s">
        <v>1429</v>
      </c>
      <c r="L168" s="461" t="s">
        <v>70</v>
      </c>
      <c r="M168" s="461" t="s">
        <v>1430</v>
      </c>
      <c r="N168" s="461" t="s">
        <v>1431</v>
      </c>
      <c r="O168" s="461" t="s">
        <v>1431</v>
      </c>
      <c r="P168" s="461" t="s">
        <v>111</v>
      </c>
      <c r="Q168" s="461" t="s">
        <v>75</v>
      </c>
      <c r="R168" s="463" t="s">
        <v>89</v>
      </c>
      <c r="S168" s="461" t="s">
        <v>1432</v>
      </c>
      <c r="T168" s="461" t="s">
        <v>1433</v>
      </c>
      <c r="U168" s="461" t="s">
        <v>1434</v>
      </c>
      <c r="V168" s="462" t="s">
        <v>1435</v>
      </c>
      <c r="W168" s="465">
        <v>4</v>
      </c>
      <c r="X168" s="465" t="s">
        <v>1424</v>
      </c>
      <c r="Y168" s="460" t="s">
        <v>1436</v>
      </c>
      <c r="Z168" s="462" t="s">
        <v>1437</v>
      </c>
      <c r="AA168" s="461" t="s">
        <v>1438</v>
      </c>
      <c r="AB168" s="461" t="s">
        <v>1439</v>
      </c>
      <c r="AC168" s="460" t="s">
        <v>1440</v>
      </c>
      <c r="AD168" s="445">
        <v>43434</v>
      </c>
      <c r="AE168" s="466" t="s">
        <v>82</v>
      </c>
      <c r="AF168" s="467" t="s">
        <v>69</v>
      </c>
      <c r="AG168" s="467" t="s">
        <v>69</v>
      </c>
      <c r="AH168" s="467" t="s">
        <v>69</v>
      </c>
      <c r="AI168" s="467" t="s">
        <v>114</v>
      </c>
      <c r="AJ168" s="445">
        <v>43434</v>
      </c>
      <c r="AK168" s="467" t="s">
        <v>1439</v>
      </c>
      <c r="AL168" s="467" t="s">
        <v>1441</v>
      </c>
      <c r="AM168" s="467" t="s">
        <v>1442</v>
      </c>
      <c r="AN168" s="467" t="s">
        <v>1152</v>
      </c>
      <c r="AO168" s="467" t="s">
        <v>69</v>
      </c>
      <c r="AP168" s="467" t="s">
        <v>1152</v>
      </c>
      <c r="AQ168" s="467" t="s">
        <v>69</v>
      </c>
      <c r="AR168" s="466" t="s">
        <v>89</v>
      </c>
      <c r="AS168" s="466" t="s">
        <v>87</v>
      </c>
      <c r="AT168" s="467" t="s">
        <v>69</v>
      </c>
      <c r="AU168" s="467" t="s">
        <v>89</v>
      </c>
      <c r="AV168" s="467" t="s">
        <v>69</v>
      </c>
      <c r="AW168" s="467" t="s">
        <v>69</v>
      </c>
      <c r="AX168" s="467" t="s">
        <v>90</v>
      </c>
    </row>
    <row r="169" spans="1:50" ht="75" x14ac:dyDescent="0.25">
      <c r="A169" s="439">
        <v>161</v>
      </c>
      <c r="B169" s="461" t="s">
        <v>317</v>
      </c>
      <c r="C169" s="462" t="s">
        <v>248</v>
      </c>
      <c r="D169" s="440" t="s">
        <v>106</v>
      </c>
      <c r="E169" s="461" t="s">
        <v>722</v>
      </c>
      <c r="F169" s="463">
        <f>IFERROR(VLOOKUP(E169,[8]TablaRetencion!A$1:B$22,2,FALSE),"")</f>
        <v>350</v>
      </c>
      <c r="G169" s="463" t="s">
        <v>540</v>
      </c>
      <c r="H169" s="441"/>
      <c r="I169" s="464" t="s">
        <v>1478</v>
      </c>
      <c r="J169" s="460" t="s">
        <v>1428</v>
      </c>
      <c r="K169" s="460" t="s">
        <v>1429</v>
      </c>
      <c r="L169" s="461" t="s">
        <v>70</v>
      </c>
      <c r="M169" s="461" t="s">
        <v>1430</v>
      </c>
      <c r="N169" s="461" t="s">
        <v>1431</v>
      </c>
      <c r="O169" s="461" t="s">
        <v>1431</v>
      </c>
      <c r="P169" s="461" t="s">
        <v>111</v>
      </c>
      <c r="Q169" s="461" t="s">
        <v>75</v>
      </c>
      <c r="R169" s="463" t="s">
        <v>89</v>
      </c>
      <c r="S169" s="461" t="s">
        <v>1432</v>
      </c>
      <c r="T169" s="461" t="s">
        <v>1433</v>
      </c>
      <c r="U169" s="461" t="s">
        <v>1434</v>
      </c>
      <c r="V169" s="462" t="s">
        <v>1435</v>
      </c>
      <c r="W169" s="465">
        <v>4</v>
      </c>
      <c r="X169" s="465" t="s">
        <v>1424</v>
      </c>
      <c r="Y169" s="460" t="s">
        <v>1436</v>
      </c>
      <c r="Z169" s="462" t="s">
        <v>1437</v>
      </c>
      <c r="AA169" s="461" t="s">
        <v>1438</v>
      </c>
      <c r="AB169" s="461" t="s">
        <v>1439</v>
      </c>
      <c r="AC169" s="460" t="s">
        <v>1440</v>
      </c>
      <c r="AD169" s="445">
        <v>43434</v>
      </c>
      <c r="AE169" s="466" t="s">
        <v>82</v>
      </c>
      <c r="AF169" s="467" t="s">
        <v>69</v>
      </c>
      <c r="AG169" s="467" t="s">
        <v>69</v>
      </c>
      <c r="AH169" s="467" t="s">
        <v>69</v>
      </c>
      <c r="AI169" s="467" t="s">
        <v>114</v>
      </c>
      <c r="AJ169" s="445">
        <v>43434</v>
      </c>
      <c r="AK169" s="467" t="s">
        <v>1439</v>
      </c>
      <c r="AL169" s="467" t="s">
        <v>1441</v>
      </c>
      <c r="AM169" s="467" t="s">
        <v>1442</v>
      </c>
      <c r="AN169" s="467" t="s">
        <v>1152</v>
      </c>
      <c r="AO169" s="467" t="s">
        <v>69</v>
      </c>
      <c r="AP169" s="467" t="s">
        <v>1152</v>
      </c>
      <c r="AQ169" s="467" t="s">
        <v>69</v>
      </c>
      <c r="AR169" s="466" t="s">
        <v>89</v>
      </c>
      <c r="AS169" s="466" t="s">
        <v>87</v>
      </c>
      <c r="AT169" s="467" t="s">
        <v>69</v>
      </c>
      <c r="AU169" s="467" t="s">
        <v>89</v>
      </c>
      <c r="AV169" s="467" t="s">
        <v>69</v>
      </c>
      <c r="AW169" s="467" t="s">
        <v>69</v>
      </c>
      <c r="AX169" s="467" t="s">
        <v>90</v>
      </c>
    </row>
    <row r="170" spans="1:50" ht="75" x14ac:dyDescent="0.25">
      <c r="A170" s="439">
        <v>162</v>
      </c>
      <c r="B170" s="461" t="s">
        <v>317</v>
      </c>
      <c r="C170" s="462" t="s">
        <v>248</v>
      </c>
      <c r="D170" s="440" t="s">
        <v>106</v>
      </c>
      <c r="E170" s="461" t="s">
        <v>722</v>
      </c>
      <c r="F170" s="463">
        <f>IFERROR(VLOOKUP(E170,[8]TablaRetencion!A$1:B$22,2,FALSE),"")</f>
        <v>350</v>
      </c>
      <c r="G170" s="463" t="s">
        <v>540</v>
      </c>
      <c r="H170" s="441"/>
      <c r="I170" s="464" t="s">
        <v>1479</v>
      </c>
      <c r="J170" s="460" t="s">
        <v>1428</v>
      </c>
      <c r="K170" s="460" t="s">
        <v>1429</v>
      </c>
      <c r="L170" s="461" t="s">
        <v>70</v>
      </c>
      <c r="M170" s="461" t="s">
        <v>1430</v>
      </c>
      <c r="N170" s="461" t="s">
        <v>1431</v>
      </c>
      <c r="O170" s="461" t="s">
        <v>1431</v>
      </c>
      <c r="P170" s="461" t="s">
        <v>111</v>
      </c>
      <c r="Q170" s="461" t="s">
        <v>75</v>
      </c>
      <c r="R170" s="463" t="s">
        <v>89</v>
      </c>
      <c r="S170" s="461" t="s">
        <v>1432</v>
      </c>
      <c r="T170" s="461" t="s">
        <v>1433</v>
      </c>
      <c r="U170" s="461" t="s">
        <v>1434</v>
      </c>
      <c r="V170" s="462" t="s">
        <v>1435</v>
      </c>
      <c r="W170" s="465">
        <v>4</v>
      </c>
      <c r="X170" s="465" t="s">
        <v>1424</v>
      </c>
      <c r="Y170" s="460" t="s">
        <v>1436</v>
      </c>
      <c r="Z170" s="462" t="s">
        <v>1437</v>
      </c>
      <c r="AA170" s="461" t="s">
        <v>1438</v>
      </c>
      <c r="AB170" s="461" t="s">
        <v>1439</v>
      </c>
      <c r="AC170" s="460" t="s">
        <v>1440</v>
      </c>
      <c r="AD170" s="445">
        <v>43434</v>
      </c>
      <c r="AE170" s="466" t="s">
        <v>82</v>
      </c>
      <c r="AF170" s="467" t="s">
        <v>69</v>
      </c>
      <c r="AG170" s="467" t="s">
        <v>69</v>
      </c>
      <c r="AH170" s="467" t="s">
        <v>69</v>
      </c>
      <c r="AI170" s="467" t="s">
        <v>114</v>
      </c>
      <c r="AJ170" s="445">
        <v>43434</v>
      </c>
      <c r="AK170" s="467" t="s">
        <v>1439</v>
      </c>
      <c r="AL170" s="467" t="s">
        <v>1441</v>
      </c>
      <c r="AM170" s="467" t="s">
        <v>1442</v>
      </c>
      <c r="AN170" s="467" t="s">
        <v>1152</v>
      </c>
      <c r="AO170" s="467" t="s">
        <v>69</v>
      </c>
      <c r="AP170" s="467" t="s">
        <v>1152</v>
      </c>
      <c r="AQ170" s="467" t="s">
        <v>69</v>
      </c>
      <c r="AR170" s="466" t="s">
        <v>89</v>
      </c>
      <c r="AS170" s="466" t="s">
        <v>87</v>
      </c>
      <c r="AT170" s="467" t="s">
        <v>69</v>
      </c>
      <c r="AU170" s="467" t="s">
        <v>89</v>
      </c>
      <c r="AV170" s="467" t="s">
        <v>69</v>
      </c>
      <c r="AW170" s="467" t="s">
        <v>69</v>
      </c>
      <c r="AX170" s="467" t="s">
        <v>90</v>
      </c>
    </row>
    <row r="171" spans="1:50" ht="75" x14ac:dyDescent="0.25">
      <c r="A171" s="439">
        <v>163</v>
      </c>
      <c r="B171" s="461" t="s">
        <v>317</v>
      </c>
      <c r="C171" s="462" t="s">
        <v>248</v>
      </c>
      <c r="D171" s="462" t="s">
        <v>1480</v>
      </c>
      <c r="E171" s="461" t="s">
        <v>722</v>
      </c>
      <c r="F171" s="463">
        <f>IFERROR(VLOOKUP(E171,[9]TablaRetencion!A$1:B$22,2,FALSE),"")</f>
        <v>350</v>
      </c>
      <c r="G171" s="463" t="s">
        <v>568</v>
      </c>
      <c r="H171" s="441"/>
      <c r="I171" s="554" t="s">
        <v>1481</v>
      </c>
      <c r="J171" s="439" t="s">
        <v>1482</v>
      </c>
      <c r="K171" s="439"/>
      <c r="L171" s="443" t="s">
        <v>70</v>
      </c>
      <c r="M171" s="443" t="s">
        <v>1430</v>
      </c>
      <c r="N171" s="443" t="s">
        <v>1483</v>
      </c>
      <c r="O171" s="440"/>
      <c r="P171" s="443" t="s">
        <v>111</v>
      </c>
      <c r="Q171" s="461" t="s">
        <v>75</v>
      </c>
      <c r="R171" s="465" t="s">
        <v>76</v>
      </c>
      <c r="S171" s="462" t="s">
        <v>1484</v>
      </c>
      <c r="T171" s="462" t="s">
        <v>1433</v>
      </c>
      <c r="U171" s="462" t="s">
        <v>1434</v>
      </c>
      <c r="V171" s="460" t="s">
        <v>1482</v>
      </c>
      <c r="W171" s="474"/>
      <c r="X171" s="474"/>
      <c r="Y171" s="460" t="s">
        <v>1436</v>
      </c>
      <c r="Z171" s="462" t="s">
        <v>1485</v>
      </c>
      <c r="AA171" s="462" t="s">
        <v>1438</v>
      </c>
      <c r="AB171" s="462" t="s">
        <v>1439</v>
      </c>
      <c r="AC171" s="460" t="s">
        <v>1486</v>
      </c>
      <c r="AD171" s="445">
        <v>43434</v>
      </c>
      <c r="AE171" s="466" t="s">
        <v>82</v>
      </c>
      <c r="AF171" s="467" t="s">
        <v>69</v>
      </c>
      <c r="AG171" s="467" t="s">
        <v>69</v>
      </c>
      <c r="AH171" s="467" t="s">
        <v>69</v>
      </c>
      <c r="AI171" s="467" t="s">
        <v>114</v>
      </c>
      <c r="AJ171" s="445">
        <v>43434</v>
      </c>
      <c r="AK171" s="467" t="s">
        <v>1439</v>
      </c>
      <c r="AL171" s="467" t="s">
        <v>1441</v>
      </c>
      <c r="AM171" s="467" t="s">
        <v>1442</v>
      </c>
      <c r="AN171" s="467" t="s">
        <v>1152</v>
      </c>
      <c r="AO171" s="467" t="s">
        <v>69</v>
      </c>
      <c r="AP171" s="467" t="s">
        <v>1152</v>
      </c>
      <c r="AQ171" s="467" t="s">
        <v>69</v>
      </c>
      <c r="AR171" s="466" t="s">
        <v>89</v>
      </c>
      <c r="AS171" s="466" t="s">
        <v>87</v>
      </c>
      <c r="AT171" s="467" t="s">
        <v>69</v>
      </c>
      <c r="AU171" s="467" t="s">
        <v>89</v>
      </c>
      <c r="AV171" s="467" t="s">
        <v>69</v>
      </c>
      <c r="AW171" s="467" t="s">
        <v>69</v>
      </c>
      <c r="AX171" s="467" t="s">
        <v>90</v>
      </c>
    </row>
    <row r="172" spans="1:50" ht="60" x14ac:dyDescent="0.25">
      <c r="A172" s="439">
        <v>164</v>
      </c>
      <c r="B172" s="461" t="s">
        <v>317</v>
      </c>
      <c r="C172" s="461" t="s">
        <v>248</v>
      </c>
      <c r="D172" s="440" t="s">
        <v>106</v>
      </c>
      <c r="E172" s="461" t="s">
        <v>722</v>
      </c>
      <c r="F172" s="463">
        <f>IFERROR(VLOOKUP(E172,[9]TablaRetencion!A$1:B$22,2,FALSE),"")</f>
        <v>350</v>
      </c>
      <c r="G172" s="463" t="s">
        <v>398</v>
      </c>
      <c r="H172" s="441"/>
      <c r="I172" s="554" t="s">
        <v>1487</v>
      </c>
      <c r="J172" s="439" t="s">
        <v>304</v>
      </c>
      <c r="K172" s="439"/>
      <c r="L172" s="440" t="s">
        <v>70</v>
      </c>
      <c r="M172" s="443" t="s">
        <v>1488</v>
      </c>
      <c r="N172" s="443" t="s">
        <v>1489</v>
      </c>
      <c r="O172" s="443" t="s">
        <v>1490</v>
      </c>
      <c r="P172" s="440" t="s">
        <v>111</v>
      </c>
      <c r="Q172" s="461" t="s">
        <v>75</v>
      </c>
      <c r="R172" s="463" t="s">
        <v>89</v>
      </c>
      <c r="S172" s="461" t="s">
        <v>140</v>
      </c>
      <c r="T172" s="461" t="s">
        <v>79</v>
      </c>
      <c r="U172" s="461" t="s">
        <v>141</v>
      </c>
      <c r="V172" s="462" t="s">
        <v>1491</v>
      </c>
      <c r="W172" s="465">
        <f>VLOOKUP(S172,Confidencialidad,2,0)+VLOOKUP(T172,Integridad,2,0)+VLOOKUP(U172,disponible,2,0)</f>
        <v>4</v>
      </c>
      <c r="X172" s="465" t="str">
        <f>IF(AND(W172&gt;=7), "ALTA", IF(AND(W172&lt;7, W172&gt;3), "MEDIO", IF(AND(W172&lt;=3), "BAJA", " ")))</f>
        <v>MEDIO</v>
      </c>
      <c r="Y172" s="460" t="s">
        <v>1492</v>
      </c>
      <c r="Z172" s="462" t="s">
        <v>1493</v>
      </c>
      <c r="AA172" s="461" t="s">
        <v>201</v>
      </c>
      <c r="AB172" s="461" t="s">
        <v>201</v>
      </c>
      <c r="AC172" s="460" t="s">
        <v>1494</v>
      </c>
      <c r="AD172" s="445">
        <v>43434</v>
      </c>
      <c r="AE172" s="466" t="s">
        <v>82</v>
      </c>
      <c r="AF172" s="467" t="s">
        <v>1495</v>
      </c>
      <c r="AG172" s="467" t="s">
        <v>69</v>
      </c>
      <c r="AH172" s="467" t="s">
        <v>69</v>
      </c>
      <c r="AI172" s="467" t="s">
        <v>114</v>
      </c>
      <c r="AJ172" s="445">
        <v>43434</v>
      </c>
      <c r="AK172" s="467" t="s">
        <v>389</v>
      </c>
      <c r="AL172" s="467" t="s">
        <v>1152</v>
      </c>
      <c r="AM172" s="467" t="s">
        <v>69</v>
      </c>
      <c r="AN172" s="467" t="s">
        <v>1152</v>
      </c>
      <c r="AO172" s="467" t="s">
        <v>69</v>
      </c>
      <c r="AP172" s="467" t="s">
        <v>1152</v>
      </c>
      <c r="AQ172" s="467" t="s">
        <v>69</v>
      </c>
      <c r="AR172" s="466" t="s">
        <v>87</v>
      </c>
      <c r="AS172" s="466" t="s">
        <v>87</v>
      </c>
      <c r="AT172" s="467" t="s">
        <v>69</v>
      </c>
      <c r="AU172" s="467" t="s">
        <v>89</v>
      </c>
      <c r="AV172" s="467" t="s">
        <v>69</v>
      </c>
      <c r="AW172" s="467" t="s">
        <v>69</v>
      </c>
      <c r="AX172" s="467" t="s">
        <v>90</v>
      </c>
    </row>
    <row r="173" spans="1:50" ht="60" x14ac:dyDescent="0.25">
      <c r="A173" s="439">
        <v>165</v>
      </c>
      <c r="B173" s="461" t="s">
        <v>317</v>
      </c>
      <c r="C173" s="461" t="s">
        <v>248</v>
      </c>
      <c r="D173" s="440" t="s">
        <v>106</v>
      </c>
      <c r="E173" s="461" t="s">
        <v>722</v>
      </c>
      <c r="F173" s="463">
        <f>IFERROR(VLOOKUP(E173,[9]TablaRetencion!A$1:B$22,2,FALSE),"")</f>
        <v>350</v>
      </c>
      <c r="G173" s="463" t="s">
        <v>540</v>
      </c>
      <c r="H173" s="441"/>
      <c r="I173" s="442"/>
      <c r="J173" s="439" t="s">
        <v>1496</v>
      </c>
      <c r="K173" s="439"/>
      <c r="L173" s="443" t="s">
        <v>70</v>
      </c>
      <c r="M173" s="443" t="s">
        <v>1488</v>
      </c>
      <c r="N173" s="440"/>
      <c r="O173" s="443" t="s">
        <v>1497</v>
      </c>
      <c r="P173" s="443" t="s">
        <v>111</v>
      </c>
      <c r="Q173" s="462" t="s">
        <v>75</v>
      </c>
      <c r="R173" s="465" t="s">
        <v>89</v>
      </c>
      <c r="S173" s="461" t="s">
        <v>140</v>
      </c>
      <c r="T173" s="462" t="s">
        <v>79</v>
      </c>
      <c r="U173" s="462" t="s">
        <v>141</v>
      </c>
      <c r="V173" s="462" t="s">
        <v>1498</v>
      </c>
      <c r="W173" s="474"/>
      <c r="X173" s="465" t="s">
        <v>1424</v>
      </c>
      <c r="Y173" s="460" t="s">
        <v>1492</v>
      </c>
      <c r="Z173" s="462" t="s">
        <v>1493</v>
      </c>
      <c r="AA173" s="462" t="s">
        <v>201</v>
      </c>
      <c r="AB173" s="462" t="s">
        <v>201</v>
      </c>
      <c r="AC173" s="460" t="s">
        <v>1494</v>
      </c>
      <c r="AD173" s="445">
        <v>43434</v>
      </c>
      <c r="AE173" s="466" t="s">
        <v>82</v>
      </c>
      <c r="AF173" s="467" t="s">
        <v>1495</v>
      </c>
      <c r="AG173" s="467" t="s">
        <v>69</v>
      </c>
      <c r="AH173" s="467" t="s">
        <v>69</v>
      </c>
      <c r="AI173" s="467" t="s">
        <v>114</v>
      </c>
      <c r="AJ173" s="445">
        <v>43434</v>
      </c>
      <c r="AK173" s="467" t="s">
        <v>389</v>
      </c>
      <c r="AL173" s="467" t="s">
        <v>1152</v>
      </c>
      <c r="AM173" s="467" t="s">
        <v>69</v>
      </c>
      <c r="AN173" s="467" t="s">
        <v>1152</v>
      </c>
      <c r="AO173" s="467" t="s">
        <v>69</v>
      </c>
      <c r="AP173" s="467" t="s">
        <v>1152</v>
      </c>
      <c r="AQ173" s="467" t="s">
        <v>69</v>
      </c>
      <c r="AR173" s="466" t="s">
        <v>87</v>
      </c>
      <c r="AS173" s="466" t="s">
        <v>87</v>
      </c>
      <c r="AT173" s="467" t="s">
        <v>69</v>
      </c>
      <c r="AU173" s="467" t="s">
        <v>89</v>
      </c>
      <c r="AV173" s="467" t="s">
        <v>69</v>
      </c>
      <c r="AW173" s="467" t="s">
        <v>69</v>
      </c>
      <c r="AX173" s="467" t="s">
        <v>90</v>
      </c>
    </row>
    <row r="174" spans="1:50" ht="45" x14ac:dyDescent="0.25">
      <c r="A174" s="439">
        <v>166</v>
      </c>
      <c r="B174" s="462" t="s">
        <v>317</v>
      </c>
      <c r="C174" s="462" t="s">
        <v>248</v>
      </c>
      <c r="D174" s="440" t="s">
        <v>106</v>
      </c>
      <c r="E174" s="462" t="s">
        <v>722</v>
      </c>
      <c r="F174" s="463">
        <f>IFERROR(VLOOKUP(E174,[9]TablaRetencion!A$1:B$22,2,FALSE),"")</f>
        <v>350</v>
      </c>
      <c r="G174" s="465" t="s">
        <v>568</v>
      </c>
      <c r="H174" s="441"/>
      <c r="I174" s="442"/>
      <c r="J174" s="439" t="s">
        <v>1499</v>
      </c>
      <c r="K174" s="439"/>
      <c r="L174" s="443" t="s">
        <v>70</v>
      </c>
      <c r="M174" s="443" t="s">
        <v>1488</v>
      </c>
      <c r="N174" s="440"/>
      <c r="O174" s="443" t="s">
        <v>1500</v>
      </c>
      <c r="P174" s="443" t="s">
        <v>111</v>
      </c>
      <c r="Q174" s="462" t="s">
        <v>75</v>
      </c>
      <c r="R174" s="465" t="s">
        <v>89</v>
      </c>
      <c r="S174" s="461" t="s">
        <v>140</v>
      </c>
      <c r="T174" s="462" t="s">
        <v>79</v>
      </c>
      <c r="U174" s="462" t="s">
        <v>141</v>
      </c>
      <c r="V174" s="462" t="s">
        <v>1501</v>
      </c>
      <c r="W174" s="474"/>
      <c r="X174" s="465" t="s">
        <v>1424</v>
      </c>
      <c r="Y174" s="460" t="s">
        <v>1492</v>
      </c>
      <c r="Z174" s="462" t="s">
        <v>1493</v>
      </c>
      <c r="AA174" s="462" t="s">
        <v>201</v>
      </c>
      <c r="AB174" s="462" t="s">
        <v>201</v>
      </c>
      <c r="AC174" s="460" t="s">
        <v>1494</v>
      </c>
      <c r="AD174" s="445">
        <v>43434</v>
      </c>
      <c r="AE174" s="466" t="s">
        <v>82</v>
      </c>
      <c r="AF174" s="467" t="s">
        <v>1495</v>
      </c>
      <c r="AG174" s="467" t="s">
        <v>69</v>
      </c>
      <c r="AH174" s="467" t="s">
        <v>69</v>
      </c>
      <c r="AI174" s="467" t="s">
        <v>114</v>
      </c>
      <c r="AJ174" s="445">
        <v>43434</v>
      </c>
      <c r="AK174" s="467" t="s">
        <v>389</v>
      </c>
      <c r="AL174" s="467" t="s">
        <v>1152</v>
      </c>
      <c r="AM174" s="467" t="s">
        <v>69</v>
      </c>
      <c r="AN174" s="467" t="s">
        <v>1152</v>
      </c>
      <c r="AO174" s="467" t="s">
        <v>69</v>
      </c>
      <c r="AP174" s="467" t="s">
        <v>1152</v>
      </c>
      <c r="AQ174" s="467" t="s">
        <v>69</v>
      </c>
      <c r="AR174" s="466" t="s">
        <v>87</v>
      </c>
      <c r="AS174" s="466" t="s">
        <v>87</v>
      </c>
      <c r="AT174" s="467" t="s">
        <v>69</v>
      </c>
      <c r="AU174" s="467" t="s">
        <v>89</v>
      </c>
      <c r="AV174" s="467" t="s">
        <v>69</v>
      </c>
      <c r="AW174" s="467" t="s">
        <v>69</v>
      </c>
      <c r="AX174" s="467" t="s">
        <v>90</v>
      </c>
    </row>
    <row r="175" spans="1:50" ht="60" x14ac:dyDescent="0.25">
      <c r="A175" s="439">
        <v>167</v>
      </c>
      <c r="B175" s="462" t="s">
        <v>317</v>
      </c>
      <c r="C175" s="462" t="s">
        <v>248</v>
      </c>
      <c r="D175" s="440" t="s">
        <v>106</v>
      </c>
      <c r="E175" s="462" t="s">
        <v>722</v>
      </c>
      <c r="F175" s="463">
        <f>IFERROR(VLOOKUP(E175,[9]TablaRetencion!A$1:B$22,2,FALSE),"")</f>
        <v>350</v>
      </c>
      <c r="G175" s="465" t="s">
        <v>406</v>
      </c>
      <c r="H175" s="441"/>
      <c r="I175" s="442"/>
      <c r="J175" s="439" t="s">
        <v>1499</v>
      </c>
      <c r="K175" s="439"/>
      <c r="L175" s="443" t="s">
        <v>70</v>
      </c>
      <c r="M175" s="443" t="s">
        <v>1488</v>
      </c>
      <c r="N175" s="440"/>
      <c r="O175" s="443" t="s">
        <v>1502</v>
      </c>
      <c r="P175" s="443" t="s">
        <v>111</v>
      </c>
      <c r="Q175" s="462" t="s">
        <v>75</v>
      </c>
      <c r="R175" s="465" t="s">
        <v>89</v>
      </c>
      <c r="S175" s="461" t="s">
        <v>140</v>
      </c>
      <c r="T175" s="462" t="s">
        <v>79</v>
      </c>
      <c r="U175" s="462" t="s">
        <v>141</v>
      </c>
      <c r="V175" s="462" t="s">
        <v>1503</v>
      </c>
      <c r="W175" s="474"/>
      <c r="X175" s="465" t="s">
        <v>1424</v>
      </c>
      <c r="Y175" s="460" t="s">
        <v>1492</v>
      </c>
      <c r="Z175" s="462" t="s">
        <v>1493</v>
      </c>
      <c r="AA175" s="462" t="s">
        <v>201</v>
      </c>
      <c r="AB175" s="462" t="s">
        <v>201</v>
      </c>
      <c r="AC175" s="460" t="s">
        <v>1494</v>
      </c>
      <c r="AD175" s="445">
        <v>43434</v>
      </c>
      <c r="AE175" s="466" t="s">
        <v>82</v>
      </c>
      <c r="AF175" s="467" t="s">
        <v>1495</v>
      </c>
      <c r="AG175" s="467" t="s">
        <v>69</v>
      </c>
      <c r="AH175" s="467" t="s">
        <v>69</v>
      </c>
      <c r="AI175" s="467" t="s">
        <v>114</v>
      </c>
      <c r="AJ175" s="445">
        <v>43434</v>
      </c>
      <c r="AK175" s="467" t="s">
        <v>389</v>
      </c>
      <c r="AL175" s="467" t="s">
        <v>1152</v>
      </c>
      <c r="AM175" s="467" t="s">
        <v>69</v>
      </c>
      <c r="AN175" s="467" t="s">
        <v>1152</v>
      </c>
      <c r="AO175" s="467" t="s">
        <v>69</v>
      </c>
      <c r="AP175" s="467" t="s">
        <v>1152</v>
      </c>
      <c r="AQ175" s="467" t="s">
        <v>69</v>
      </c>
      <c r="AR175" s="466" t="s">
        <v>87</v>
      </c>
      <c r="AS175" s="466" t="s">
        <v>87</v>
      </c>
      <c r="AT175" s="467" t="s">
        <v>69</v>
      </c>
      <c r="AU175" s="467" t="s">
        <v>89</v>
      </c>
      <c r="AV175" s="467" t="s">
        <v>69</v>
      </c>
      <c r="AW175" s="467" t="s">
        <v>69</v>
      </c>
      <c r="AX175" s="467" t="s">
        <v>90</v>
      </c>
    </row>
    <row r="176" spans="1:50" ht="60" x14ac:dyDescent="0.25">
      <c r="A176" s="439">
        <v>168</v>
      </c>
      <c r="B176" s="461" t="s">
        <v>317</v>
      </c>
      <c r="C176" s="462" t="s">
        <v>248</v>
      </c>
      <c r="D176" s="462" t="s">
        <v>1480</v>
      </c>
      <c r="E176" s="461" t="s">
        <v>722</v>
      </c>
      <c r="F176" s="463">
        <f>IFERROR(VLOOKUP(E176,[10]TablaRetencion!A$1:B$22,2,FALSE),"")</f>
        <v>350</v>
      </c>
      <c r="G176" s="463" t="s">
        <v>540</v>
      </c>
      <c r="H176" s="441"/>
      <c r="I176" s="554" t="s">
        <v>1504</v>
      </c>
      <c r="J176" s="439" t="s">
        <v>1505</v>
      </c>
      <c r="K176" s="439"/>
      <c r="L176" s="443" t="s">
        <v>70</v>
      </c>
      <c r="M176" s="443" t="s">
        <v>1430</v>
      </c>
      <c r="N176" s="443" t="s">
        <v>1483</v>
      </c>
      <c r="O176" s="440"/>
      <c r="P176" s="443" t="s">
        <v>111</v>
      </c>
      <c r="Q176" s="461" t="s">
        <v>75</v>
      </c>
      <c r="R176" s="465" t="s">
        <v>76</v>
      </c>
      <c r="S176" s="462" t="s">
        <v>1484</v>
      </c>
      <c r="T176" s="462" t="s">
        <v>1433</v>
      </c>
      <c r="U176" s="462" t="s">
        <v>1434</v>
      </c>
      <c r="V176" s="462" t="s">
        <v>1506</v>
      </c>
      <c r="W176" s="474"/>
      <c r="X176" s="474"/>
      <c r="Y176" s="460" t="s">
        <v>1436</v>
      </c>
      <c r="Z176" s="462" t="s">
        <v>1485</v>
      </c>
      <c r="AA176" s="462" t="s">
        <v>1438</v>
      </c>
      <c r="AB176" s="462" t="s">
        <v>1439</v>
      </c>
      <c r="AC176" s="460" t="s">
        <v>1486</v>
      </c>
      <c r="AD176" s="445">
        <v>43434</v>
      </c>
      <c r="AE176" s="466" t="s">
        <v>82</v>
      </c>
      <c r="AF176" s="467" t="s">
        <v>69</v>
      </c>
      <c r="AG176" s="467" t="s">
        <v>69</v>
      </c>
      <c r="AH176" s="467" t="s">
        <v>69</v>
      </c>
      <c r="AI176" s="467" t="s">
        <v>114</v>
      </c>
      <c r="AJ176" s="445">
        <v>43434</v>
      </c>
      <c r="AK176" s="467" t="s">
        <v>1439</v>
      </c>
      <c r="AL176" s="467" t="s">
        <v>1441</v>
      </c>
      <c r="AM176" s="467" t="s">
        <v>1442</v>
      </c>
      <c r="AN176" s="467" t="s">
        <v>1152</v>
      </c>
      <c r="AO176" s="467" t="s">
        <v>69</v>
      </c>
      <c r="AP176" s="467" t="s">
        <v>1152</v>
      </c>
      <c r="AQ176" s="467" t="s">
        <v>69</v>
      </c>
      <c r="AR176" s="466" t="s">
        <v>89</v>
      </c>
      <c r="AS176" s="466" t="s">
        <v>87</v>
      </c>
      <c r="AT176" s="467" t="s">
        <v>69</v>
      </c>
      <c r="AU176" s="467" t="s">
        <v>89</v>
      </c>
      <c r="AV176" s="467" t="s">
        <v>69</v>
      </c>
      <c r="AW176" s="467" t="s">
        <v>69</v>
      </c>
      <c r="AX176" s="467" t="s">
        <v>90</v>
      </c>
    </row>
    <row r="177" spans="1:50" ht="60" x14ac:dyDescent="0.25">
      <c r="A177" s="439">
        <v>169</v>
      </c>
      <c r="B177" s="461" t="s">
        <v>317</v>
      </c>
      <c r="C177" s="461" t="s">
        <v>248</v>
      </c>
      <c r="D177" s="440" t="s">
        <v>106</v>
      </c>
      <c r="E177" s="462" t="s">
        <v>722</v>
      </c>
      <c r="F177" s="463">
        <f>IFERROR(VLOOKUP(E177,[10]TablaRetencion!A$1:B$22,2,FALSE),"")</f>
        <v>350</v>
      </c>
      <c r="G177" s="463" t="s">
        <v>398</v>
      </c>
      <c r="H177" s="441"/>
      <c r="I177" s="442" t="s">
        <v>871</v>
      </c>
      <c r="J177" s="439" t="s">
        <v>304</v>
      </c>
      <c r="K177" s="439" t="s">
        <v>1507</v>
      </c>
      <c r="L177" s="443" t="s">
        <v>70</v>
      </c>
      <c r="M177" s="443" t="s">
        <v>1508</v>
      </c>
      <c r="N177" s="443" t="s">
        <v>1509</v>
      </c>
      <c r="O177" s="443" t="s">
        <v>1510</v>
      </c>
      <c r="P177" s="443" t="s">
        <v>111</v>
      </c>
      <c r="Q177" s="462" t="s">
        <v>75</v>
      </c>
      <c r="R177" s="465" t="s">
        <v>89</v>
      </c>
      <c r="S177" s="461" t="s">
        <v>140</v>
      </c>
      <c r="T177" s="462" t="s">
        <v>79</v>
      </c>
      <c r="U177" s="462" t="s">
        <v>141</v>
      </c>
      <c r="V177" s="462" t="s">
        <v>1511</v>
      </c>
      <c r="W177" s="465">
        <v>3</v>
      </c>
      <c r="X177" s="465" t="s">
        <v>141</v>
      </c>
      <c r="Y177" s="460" t="s">
        <v>1512</v>
      </c>
      <c r="Z177" s="462" t="s">
        <v>1513</v>
      </c>
      <c r="AA177" s="462" t="s">
        <v>168</v>
      </c>
      <c r="AB177" s="462" t="s">
        <v>168</v>
      </c>
      <c r="AC177" s="460"/>
      <c r="AD177" s="445">
        <v>43434</v>
      </c>
      <c r="AE177" s="466" t="s">
        <v>82</v>
      </c>
      <c r="AF177" s="467" t="s">
        <v>69</v>
      </c>
      <c r="AG177" s="467" t="s">
        <v>69</v>
      </c>
      <c r="AH177" s="467" t="s">
        <v>69</v>
      </c>
      <c r="AI177" s="467" t="s">
        <v>114</v>
      </c>
      <c r="AJ177" s="445">
        <v>43434</v>
      </c>
      <c r="AK177" s="467"/>
      <c r="AL177" s="467" t="s">
        <v>1152</v>
      </c>
      <c r="AM177" s="467" t="s">
        <v>69</v>
      </c>
      <c r="AN177" s="467" t="s">
        <v>1152</v>
      </c>
      <c r="AO177" s="467" t="s">
        <v>69</v>
      </c>
      <c r="AP177" s="467" t="s">
        <v>1152</v>
      </c>
      <c r="AQ177" s="467" t="s">
        <v>69</v>
      </c>
      <c r="AR177" s="466" t="s">
        <v>87</v>
      </c>
      <c r="AS177" s="466" t="s">
        <v>87</v>
      </c>
      <c r="AT177" s="467" t="s">
        <v>69</v>
      </c>
      <c r="AU177" s="467" t="s">
        <v>89</v>
      </c>
      <c r="AV177" s="467" t="s">
        <v>69</v>
      </c>
      <c r="AW177" s="467" t="s">
        <v>69</v>
      </c>
      <c r="AX177" s="467" t="s">
        <v>90</v>
      </c>
    </row>
    <row r="178" spans="1:50" ht="135" x14ac:dyDescent="0.25">
      <c r="A178" s="439">
        <v>170</v>
      </c>
      <c r="B178" s="461" t="s">
        <v>317</v>
      </c>
      <c r="C178" s="461" t="s">
        <v>248</v>
      </c>
      <c r="D178" s="462" t="s">
        <v>1514</v>
      </c>
      <c r="E178" s="462" t="s">
        <v>722</v>
      </c>
      <c r="F178" s="463">
        <f>IFERROR(VLOOKUP(E178,[10]TablaRetencion!A$1:B$22,2,FALSE),"")</f>
        <v>350</v>
      </c>
      <c r="G178" s="463" t="s">
        <v>406</v>
      </c>
      <c r="H178" s="444"/>
      <c r="I178" s="468" t="s">
        <v>1515</v>
      </c>
      <c r="J178" s="460" t="s">
        <v>1378</v>
      </c>
      <c r="K178" s="460" t="s">
        <v>1516</v>
      </c>
      <c r="L178" s="462" t="s">
        <v>70</v>
      </c>
      <c r="M178" s="462" t="s">
        <v>1517</v>
      </c>
      <c r="N178" s="462" t="s">
        <v>1518</v>
      </c>
      <c r="O178" s="462" t="s">
        <v>1519</v>
      </c>
      <c r="P178" s="462" t="s">
        <v>111</v>
      </c>
      <c r="Q178" s="462" t="s">
        <v>75</v>
      </c>
      <c r="R178" s="465" t="s">
        <v>89</v>
      </c>
      <c r="S178" s="461" t="s">
        <v>140</v>
      </c>
      <c r="T178" s="462" t="s">
        <v>79</v>
      </c>
      <c r="U178" s="462" t="s">
        <v>79</v>
      </c>
      <c r="V178" s="460" t="s">
        <v>1516</v>
      </c>
      <c r="W178" s="465">
        <v>3</v>
      </c>
      <c r="X178" s="465" t="s">
        <v>141</v>
      </c>
      <c r="Y178" s="460" t="s">
        <v>1512</v>
      </c>
      <c r="Z178" s="462" t="s">
        <v>1513</v>
      </c>
      <c r="AA178" s="462" t="s">
        <v>168</v>
      </c>
      <c r="AB178" s="462" t="s">
        <v>168</v>
      </c>
      <c r="AC178" s="460"/>
      <c r="AD178" s="445">
        <v>43434</v>
      </c>
      <c r="AE178" s="466" t="s">
        <v>82</v>
      </c>
      <c r="AF178" s="467" t="s">
        <v>69</v>
      </c>
      <c r="AG178" s="467" t="s">
        <v>69</v>
      </c>
      <c r="AH178" s="467" t="s">
        <v>69</v>
      </c>
      <c r="AI178" s="467" t="s">
        <v>114</v>
      </c>
      <c r="AJ178" s="445">
        <v>43434</v>
      </c>
      <c r="AK178" s="467"/>
      <c r="AL178" s="467" t="s">
        <v>1152</v>
      </c>
      <c r="AM178" s="467" t="s">
        <v>69</v>
      </c>
      <c r="AN178" s="467" t="s">
        <v>1152</v>
      </c>
      <c r="AO178" s="467" t="s">
        <v>69</v>
      </c>
      <c r="AP178" s="467" t="s">
        <v>1152</v>
      </c>
      <c r="AQ178" s="467" t="s">
        <v>69</v>
      </c>
      <c r="AR178" s="466" t="s">
        <v>87</v>
      </c>
      <c r="AS178" s="466" t="s">
        <v>87</v>
      </c>
      <c r="AT178" s="467" t="s">
        <v>69</v>
      </c>
      <c r="AU178" s="467" t="s">
        <v>89</v>
      </c>
      <c r="AV178" s="467" t="s">
        <v>69</v>
      </c>
      <c r="AW178" s="467" t="s">
        <v>69</v>
      </c>
      <c r="AX178" s="467" t="s">
        <v>90</v>
      </c>
    </row>
    <row r="179" spans="1:50" ht="45" x14ac:dyDescent="0.25">
      <c r="A179" s="439">
        <v>171</v>
      </c>
      <c r="B179" s="461" t="s">
        <v>317</v>
      </c>
      <c r="C179" s="461" t="s">
        <v>248</v>
      </c>
      <c r="D179" s="440" t="s">
        <v>106</v>
      </c>
      <c r="E179" s="461" t="s">
        <v>722</v>
      </c>
      <c r="F179" s="463">
        <f>IFERROR(VLOOKUP(E179,[10]TablaRetencion!A$1:B$22,2,FALSE),"")</f>
        <v>350</v>
      </c>
      <c r="G179" s="463" t="s">
        <v>398</v>
      </c>
      <c r="H179" s="441"/>
      <c r="I179" s="464" t="s">
        <v>973</v>
      </c>
      <c r="J179" s="460" t="s">
        <v>1520</v>
      </c>
      <c r="K179" s="460"/>
      <c r="L179" s="461" t="s">
        <v>70</v>
      </c>
      <c r="M179" s="461" t="s">
        <v>109</v>
      </c>
      <c r="N179" s="461" t="s">
        <v>108</v>
      </c>
      <c r="O179" s="461" t="s">
        <v>185</v>
      </c>
      <c r="P179" s="461" t="s">
        <v>111</v>
      </c>
      <c r="Q179" s="461" t="s">
        <v>75</v>
      </c>
      <c r="R179" s="463" t="s">
        <v>89</v>
      </c>
      <c r="S179" s="461" t="s">
        <v>140</v>
      </c>
      <c r="T179" s="461" t="s">
        <v>79</v>
      </c>
      <c r="U179" s="461" t="s">
        <v>79</v>
      </c>
      <c r="V179" s="462" t="s">
        <v>1521</v>
      </c>
      <c r="W179" s="465">
        <v>4</v>
      </c>
      <c r="X179" s="465" t="str">
        <f>IF(AND(W179&gt;=7), "ALTA", IF(AND(W179&lt;7, W179&gt;3), "MEDIO", IF(AND(W179&lt;=3), "BAJA", " ")))</f>
        <v>MEDIO</v>
      </c>
      <c r="Y179" s="460" t="s">
        <v>1522</v>
      </c>
      <c r="Z179" s="462" t="s">
        <v>80</v>
      </c>
      <c r="AA179" s="461" t="s">
        <v>81</v>
      </c>
      <c r="AB179" s="461" t="s">
        <v>201</v>
      </c>
      <c r="AC179" s="460" t="s">
        <v>1523</v>
      </c>
      <c r="AD179" s="445">
        <v>43434</v>
      </c>
      <c r="AE179" s="466" t="s">
        <v>129</v>
      </c>
      <c r="AF179" s="467" t="s">
        <v>69</v>
      </c>
      <c r="AG179" s="467" t="s">
        <v>69</v>
      </c>
      <c r="AH179" s="467" t="s">
        <v>69</v>
      </c>
      <c r="AI179" s="467" t="s">
        <v>114</v>
      </c>
      <c r="AJ179" s="445">
        <v>43434</v>
      </c>
      <c r="AK179" s="467" t="s">
        <v>389</v>
      </c>
      <c r="AL179" s="467" t="s">
        <v>155</v>
      </c>
      <c r="AM179" s="467" t="s">
        <v>69</v>
      </c>
      <c r="AN179" s="467" t="s">
        <v>1152</v>
      </c>
      <c r="AO179" s="467" t="s">
        <v>69</v>
      </c>
      <c r="AP179" s="467" t="s">
        <v>1152</v>
      </c>
      <c r="AQ179" s="467" t="s">
        <v>1153</v>
      </c>
      <c r="AR179" s="466" t="s">
        <v>87</v>
      </c>
      <c r="AS179" s="466" t="s">
        <v>87</v>
      </c>
      <c r="AT179" s="467" t="s">
        <v>69</v>
      </c>
      <c r="AU179" s="467" t="s">
        <v>89</v>
      </c>
      <c r="AV179" s="467" t="s">
        <v>69</v>
      </c>
      <c r="AW179" s="467" t="s">
        <v>136</v>
      </c>
      <c r="AX179" s="467" t="s">
        <v>90</v>
      </c>
    </row>
    <row r="180" spans="1:50" ht="120" x14ac:dyDescent="0.25">
      <c r="A180" s="439">
        <v>172</v>
      </c>
      <c r="B180" s="461" t="s">
        <v>396</v>
      </c>
      <c r="C180" s="461" t="s">
        <v>284</v>
      </c>
      <c r="D180" s="461" t="s">
        <v>171</v>
      </c>
      <c r="E180" s="461" t="s">
        <v>715</v>
      </c>
      <c r="F180" s="463">
        <v>270</v>
      </c>
      <c r="G180" s="463" t="s">
        <v>398</v>
      </c>
      <c r="H180" s="441">
        <f>IFERROR(VLOOKUP(G180,[11]TablaRetencion!H$1:I$90,2,FALSE),"")</f>
        <v>2</v>
      </c>
      <c r="I180" s="464" t="s">
        <v>842</v>
      </c>
      <c r="J180" s="439" t="s">
        <v>304</v>
      </c>
      <c r="K180" s="460" t="s">
        <v>1524</v>
      </c>
      <c r="L180" s="461" t="s">
        <v>70</v>
      </c>
      <c r="M180" s="461" t="s">
        <v>109</v>
      </c>
      <c r="N180" s="461" t="s">
        <v>150</v>
      </c>
      <c r="O180" s="461" t="s">
        <v>203</v>
      </c>
      <c r="P180" s="461" t="s">
        <v>111</v>
      </c>
      <c r="Q180" s="461" t="s">
        <v>75</v>
      </c>
      <c r="R180" s="463" t="s">
        <v>89</v>
      </c>
      <c r="S180" s="461" t="s">
        <v>127</v>
      </c>
      <c r="T180" s="461" t="s">
        <v>78</v>
      </c>
      <c r="U180" s="461" t="s">
        <v>78</v>
      </c>
      <c r="V180" s="462" t="s">
        <v>1525</v>
      </c>
      <c r="W180" s="465">
        <v>8</v>
      </c>
      <c r="X180" s="465" t="s">
        <v>1526</v>
      </c>
      <c r="Y180" s="460" t="s">
        <v>1527</v>
      </c>
      <c r="Z180" s="462" t="s">
        <v>491</v>
      </c>
      <c r="AA180" s="461" t="s">
        <v>168</v>
      </c>
      <c r="AB180" s="461" t="s">
        <v>201</v>
      </c>
      <c r="AC180" s="460" t="s">
        <v>1528</v>
      </c>
      <c r="AD180" s="445">
        <v>43434</v>
      </c>
      <c r="AE180" s="466" t="s">
        <v>82</v>
      </c>
      <c r="AF180" s="467" t="s">
        <v>69</v>
      </c>
      <c r="AG180" s="467" t="s">
        <v>69</v>
      </c>
      <c r="AH180" s="467" t="s">
        <v>69</v>
      </c>
      <c r="AI180" s="467" t="s">
        <v>84</v>
      </c>
      <c r="AJ180" s="445">
        <v>43434</v>
      </c>
      <c r="AK180" s="467" t="s">
        <v>389</v>
      </c>
      <c r="AL180" s="467" t="s">
        <v>155</v>
      </c>
      <c r="AM180" s="467" t="s">
        <v>69</v>
      </c>
      <c r="AN180" s="467" t="s">
        <v>69</v>
      </c>
      <c r="AO180" s="467" t="s">
        <v>117</v>
      </c>
      <c r="AP180" s="467" t="s">
        <v>69</v>
      </c>
      <c r="AQ180" s="467" t="s">
        <v>1153</v>
      </c>
      <c r="AR180" s="466" t="s">
        <v>87</v>
      </c>
      <c r="AS180" s="466" t="s">
        <v>87</v>
      </c>
      <c r="AT180" s="467" t="s">
        <v>69</v>
      </c>
      <c r="AU180" s="467" t="s">
        <v>89</v>
      </c>
      <c r="AV180" s="467" t="s">
        <v>1189</v>
      </c>
      <c r="AW180" s="467" t="s">
        <v>69</v>
      </c>
      <c r="AX180" s="467" t="s">
        <v>90</v>
      </c>
    </row>
    <row r="181" spans="1:50" ht="135" x14ac:dyDescent="0.25">
      <c r="A181" s="439">
        <v>173</v>
      </c>
      <c r="B181" s="461" t="s">
        <v>396</v>
      </c>
      <c r="C181" s="461" t="s">
        <v>284</v>
      </c>
      <c r="D181" s="461" t="s">
        <v>171</v>
      </c>
      <c r="E181" s="461" t="s">
        <v>715</v>
      </c>
      <c r="F181" s="463">
        <v>270</v>
      </c>
      <c r="G181" s="463" t="s">
        <v>406</v>
      </c>
      <c r="H181" s="463">
        <v>7</v>
      </c>
      <c r="I181" s="464" t="s">
        <v>843</v>
      </c>
      <c r="J181" s="439" t="s">
        <v>1529</v>
      </c>
      <c r="K181" s="460" t="s">
        <v>1530</v>
      </c>
      <c r="L181" s="461" t="s">
        <v>70</v>
      </c>
      <c r="M181" s="461" t="s">
        <v>109</v>
      </c>
      <c r="N181" s="461" t="s">
        <v>150</v>
      </c>
      <c r="O181" s="461" t="s">
        <v>203</v>
      </c>
      <c r="P181" s="461" t="s">
        <v>111</v>
      </c>
      <c r="Q181" s="461" t="s">
        <v>75</v>
      </c>
      <c r="R181" s="463" t="s">
        <v>89</v>
      </c>
      <c r="S181" s="461" t="s">
        <v>140</v>
      </c>
      <c r="T181" s="461" t="s">
        <v>79</v>
      </c>
      <c r="U181" s="461" t="s">
        <v>79</v>
      </c>
      <c r="V181" s="462" t="s">
        <v>1531</v>
      </c>
      <c r="W181" s="465">
        <v>5</v>
      </c>
      <c r="X181" s="465" t="s">
        <v>1424</v>
      </c>
      <c r="Y181" s="460" t="s">
        <v>1527</v>
      </c>
      <c r="Z181" s="462" t="s">
        <v>491</v>
      </c>
      <c r="AA181" s="461" t="s">
        <v>201</v>
      </c>
      <c r="AB181" s="461" t="s">
        <v>201</v>
      </c>
      <c r="AC181" s="469"/>
      <c r="AD181" s="445">
        <v>43434</v>
      </c>
      <c r="AE181" s="466" t="s">
        <v>82</v>
      </c>
      <c r="AF181" s="467" t="s">
        <v>69</v>
      </c>
      <c r="AG181" s="467" t="s">
        <v>69</v>
      </c>
      <c r="AH181" s="467" t="s">
        <v>69</v>
      </c>
      <c r="AI181" s="467" t="s">
        <v>114</v>
      </c>
      <c r="AJ181" s="445">
        <v>43434</v>
      </c>
      <c r="AK181" s="467" t="s">
        <v>389</v>
      </c>
      <c r="AL181" s="467" t="s">
        <v>143</v>
      </c>
      <c r="AM181" s="467" t="s">
        <v>69</v>
      </c>
      <c r="AN181" s="467" t="s">
        <v>69</v>
      </c>
      <c r="AO181" s="467" t="s">
        <v>132</v>
      </c>
      <c r="AP181" s="467" t="s">
        <v>69</v>
      </c>
      <c r="AQ181" s="467" t="s">
        <v>1153</v>
      </c>
      <c r="AR181" s="466" t="s">
        <v>87</v>
      </c>
      <c r="AS181" s="466" t="s">
        <v>87</v>
      </c>
      <c r="AT181" s="467" t="s">
        <v>69</v>
      </c>
      <c r="AU181" s="467" t="s">
        <v>89</v>
      </c>
      <c r="AV181" s="467" t="s">
        <v>1189</v>
      </c>
      <c r="AW181" s="467" t="s">
        <v>69</v>
      </c>
      <c r="AX181" s="467" t="s">
        <v>90</v>
      </c>
    </row>
    <row r="182" spans="1:50" ht="180" x14ac:dyDescent="0.25">
      <c r="A182" s="439">
        <v>174</v>
      </c>
      <c r="B182" s="461" t="s">
        <v>396</v>
      </c>
      <c r="C182" s="461" t="s">
        <v>284</v>
      </c>
      <c r="D182" s="440" t="s">
        <v>106</v>
      </c>
      <c r="E182" s="461" t="s">
        <v>715</v>
      </c>
      <c r="F182" s="463">
        <v>270</v>
      </c>
      <c r="G182" s="463" t="s">
        <v>406</v>
      </c>
      <c r="H182" s="463">
        <v>10</v>
      </c>
      <c r="I182" s="464" t="s">
        <v>844</v>
      </c>
      <c r="J182" s="470" t="s">
        <v>1532</v>
      </c>
      <c r="K182" s="470" t="s">
        <v>1533</v>
      </c>
      <c r="L182" s="461" t="s">
        <v>70</v>
      </c>
      <c r="M182" s="461" t="s">
        <v>109</v>
      </c>
      <c r="N182" s="461" t="s">
        <v>150</v>
      </c>
      <c r="O182" s="461" t="s">
        <v>203</v>
      </c>
      <c r="P182" s="461" t="s">
        <v>111</v>
      </c>
      <c r="Q182" s="461" t="s">
        <v>112</v>
      </c>
      <c r="R182" s="463" t="s">
        <v>76</v>
      </c>
      <c r="S182" s="461" t="s">
        <v>127</v>
      </c>
      <c r="T182" s="461" t="s">
        <v>78</v>
      </c>
      <c r="U182" s="461" t="s">
        <v>78</v>
      </c>
      <c r="V182" s="462" t="s">
        <v>1534</v>
      </c>
      <c r="W182" s="465">
        <v>10</v>
      </c>
      <c r="X182" s="465" t="s">
        <v>1526</v>
      </c>
      <c r="Y182" s="460" t="s">
        <v>1527</v>
      </c>
      <c r="Z182" s="462" t="s">
        <v>491</v>
      </c>
      <c r="AA182" s="461" t="s">
        <v>189</v>
      </c>
      <c r="AB182" s="461" t="s">
        <v>189</v>
      </c>
      <c r="AC182" s="460" t="s">
        <v>1528</v>
      </c>
      <c r="AD182" s="445">
        <v>43434</v>
      </c>
      <c r="AE182" s="466" t="s">
        <v>82</v>
      </c>
      <c r="AF182" s="467" t="s">
        <v>69</v>
      </c>
      <c r="AG182" s="467" t="s">
        <v>69</v>
      </c>
      <c r="AH182" s="467" t="s">
        <v>69</v>
      </c>
      <c r="AI182" s="467" t="s">
        <v>114</v>
      </c>
      <c r="AJ182" s="445">
        <v>43434</v>
      </c>
      <c r="AK182" s="467" t="s">
        <v>389</v>
      </c>
      <c r="AL182" s="467" t="s">
        <v>143</v>
      </c>
      <c r="AM182" s="467" t="s">
        <v>69</v>
      </c>
      <c r="AN182" s="467" t="s">
        <v>69</v>
      </c>
      <c r="AO182" s="467" t="s">
        <v>69</v>
      </c>
      <c r="AP182" s="467" t="s">
        <v>1152</v>
      </c>
      <c r="AQ182" s="467" t="s">
        <v>1153</v>
      </c>
      <c r="AR182" s="466" t="s">
        <v>87</v>
      </c>
      <c r="AS182" s="466" t="s">
        <v>119</v>
      </c>
      <c r="AT182" s="467" t="s">
        <v>204</v>
      </c>
      <c r="AU182" s="467" t="s">
        <v>89</v>
      </c>
      <c r="AV182" s="467" t="s">
        <v>1189</v>
      </c>
      <c r="AW182" s="467" t="s">
        <v>69</v>
      </c>
      <c r="AX182" s="467" t="s">
        <v>90</v>
      </c>
    </row>
    <row r="183" spans="1:50" ht="75" x14ac:dyDescent="0.25">
      <c r="A183" s="439">
        <v>175</v>
      </c>
      <c r="B183" s="449" t="s">
        <v>396</v>
      </c>
      <c r="C183" s="449" t="s">
        <v>284</v>
      </c>
      <c r="D183" s="440" t="s">
        <v>106</v>
      </c>
      <c r="E183" s="449" t="s">
        <v>715</v>
      </c>
      <c r="F183" s="418">
        <v>270</v>
      </c>
      <c r="G183" s="418" t="s">
        <v>406</v>
      </c>
      <c r="H183" s="418">
        <v>20</v>
      </c>
      <c r="I183" s="450" t="s">
        <v>845</v>
      </c>
      <c r="J183" s="456" t="s">
        <v>1535</v>
      </c>
      <c r="K183" s="451" t="s">
        <v>1536</v>
      </c>
      <c r="L183" s="449" t="s">
        <v>70</v>
      </c>
      <c r="M183" s="449" t="s">
        <v>109</v>
      </c>
      <c r="N183" s="449" t="s">
        <v>150</v>
      </c>
      <c r="O183" s="449" t="s">
        <v>203</v>
      </c>
      <c r="P183" s="449" t="s">
        <v>111</v>
      </c>
      <c r="Q183" s="449" t="s">
        <v>112</v>
      </c>
      <c r="R183" s="418" t="s">
        <v>76</v>
      </c>
      <c r="S183" s="449" t="s">
        <v>127</v>
      </c>
      <c r="T183" s="449" t="s">
        <v>78</v>
      </c>
      <c r="U183" s="449" t="s">
        <v>78</v>
      </c>
      <c r="V183" s="452" t="s">
        <v>1537</v>
      </c>
      <c r="W183" s="453">
        <v>10</v>
      </c>
      <c r="X183" s="453" t="s">
        <v>1526</v>
      </c>
      <c r="Y183" s="451" t="s">
        <v>1527</v>
      </c>
      <c r="Z183" s="452" t="s">
        <v>491</v>
      </c>
      <c r="AA183" s="449" t="s">
        <v>189</v>
      </c>
      <c r="AB183" s="449" t="s">
        <v>189</v>
      </c>
      <c r="AC183" s="451" t="s">
        <v>1528</v>
      </c>
      <c r="AD183" s="445">
        <v>43434</v>
      </c>
      <c r="AE183" s="454" t="s">
        <v>82</v>
      </c>
      <c r="AF183" s="455" t="s">
        <v>69</v>
      </c>
      <c r="AG183" s="455" t="s">
        <v>69</v>
      </c>
      <c r="AH183" s="455" t="s">
        <v>69</v>
      </c>
      <c r="AI183" s="455" t="s">
        <v>114</v>
      </c>
      <c r="AJ183" s="445">
        <v>43434</v>
      </c>
      <c r="AK183" s="455" t="s">
        <v>389</v>
      </c>
      <c r="AL183" s="455" t="s">
        <v>143</v>
      </c>
      <c r="AM183" s="455" t="s">
        <v>69</v>
      </c>
      <c r="AN183" s="455" t="s">
        <v>69</v>
      </c>
      <c r="AO183" s="455" t="s">
        <v>69</v>
      </c>
      <c r="AP183" s="455" t="s">
        <v>1152</v>
      </c>
      <c r="AQ183" s="455" t="s">
        <v>1153</v>
      </c>
      <c r="AR183" s="454" t="s">
        <v>87</v>
      </c>
      <c r="AS183" s="454" t="s">
        <v>119</v>
      </c>
      <c r="AT183" s="455" t="s">
        <v>204</v>
      </c>
      <c r="AU183" s="455" t="s">
        <v>89</v>
      </c>
      <c r="AV183" s="455" t="s">
        <v>1189</v>
      </c>
      <c r="AW183" s="447" t="s">
        <v>69</v>
      </c>
      <c r="AX183" s="455" t="s">
        <v>90</v>
      </c>
    </row>
    <row r="184" spans="1:50" ht="195" x14ac:dyDescent="0.25">
      <c r="A184" s="439">
        <v>176</v>
      </c>
      <c r="B184" s="449" t="s">
        <v>396</v>
      </c>
      <c r="C184" s="449" t="s">
        <v>284</v>
      </c>
      <c r="D184" s="440" t="s">
        <v>106</v>
      </c>
      <c r="E184" s="449" t="s">
        <v>715</v>
      </c>
      <c r="F184" s="418">
        <v>270</v>
      </c>
      <c r="G184" s="418" t="s">
        <v>406</v>
      </c>
      <c r="H184" s="418">
        <v>24</v>
      </c>
      <c r="I184" s="450" t="s">
        <v>846</v>
      </c>
      <c r="J184" s="451" t="s">
        <v>1538</v>
      </c>
      <c r="K184" s="451" t="s">
        <v>1539</v>
      </c>
      <c r="L184" s="449" t="s">
        <v>70</v>
      </c>
      <c r="M184" s="449" t="s">
        <v>109</v>
      </c>
      <c r="N184" s="449" t="s">
        <v>150</v>
      </c>
      <c r="O184" s="449" t="s">
        <v>203</v>
      </c>
      <c r="P184" s="449" t="s">
        <v>111</v>
      </c>
      <c r="Q184" s="449" t="s">
        <v>75</v>
      </c>
      <c r="R184" s="418" t="s">
        <v>76</v>
      </c>
      <c r="S184" s="449" t="s">
        <v>77</v>
      </c>
      <c r="T184" s="449" t="s">
        <v>78</v>
      </c>
      <c r="U184" s="449" t="s">
        <v>78</v>
      </c>
      <c r="V184" s="452" t="s">
        <v>1540</v>
      </c>
      <c r="W184" s="453">
        <v>10</v>
      </c>
      <c r="X184" s="453" t="s">
        <v>1526</v>
      </c>
      <c r="Y184" s="451" t="s">
        <v>1527</v>
      </c>
      <c r="Z184" s="452" t="s">
        <v>491</v>
      </c>
      <c r="AA184" s="449" t="s">
        <v>81</v>
      </c>
      <c r="AB184" s="449" t="s">
        <v>81</v>
      </c>
      <c r="AC184" s="451" t="s">
        <v>1528</v>
      </c>
      <c r="AD184" s="445">
        <v>43434</v>
      </c>
      <c r="AE184" s="454" t="s">
        <v>82</v>
      </c>
      <c r="AF184" s="455" t="s">
        <v>1175</v>
      </c>
      <c r="AG184" s="455" t="s">
        <v>1166</v>
      </c>
      <c r="AH184" s="455" t="s">
        <v>1166</v>
      </c>
      <c r="AI184" s="455" t="s">
        <v>84</v>
      </c>
      <c r="AJ184" s="445">
        <v>43434</v>
      </c>
      <c r="AK184" s="455" t="s">
        <v>389</v>
      </c>
      <c r="AL184" s="455" t="s">
        <v>143</v>
      </c>
      <c r="AM184" s="455" t="s">
        <v>69</v>
      </c>
      <c r="AN184" s="455" t="s">
        <v>69</v>
      </c>
      <c r="AO184" s="455" t="s">
        <v>69</v>
      </c>
      <c r="AP184" s="455" t="s">
        <v>1152</v>
      </c>
      <c r="AQ184" s="455" t="s">
        <v>69</v>
      </c>
      <c r="AR184" s="454" t="s">
        <v>89</v>
      </c>
      <c r="AS184" s="454" t="s">
        <v>89</v>
      </c>
      <c r="AT184" s="455" t="s">
        <v>69</v>
      </c>
      <c r="AU184" s="455" t="s">
        <v>89</v>
      </c>
      <c r="AV184" s="455" t="s">
        <v>1189</v>
      </c>
      <c r="AW184" s="447" t="s">
        <v>69</v>
      </c>
      <c r="AX184" s="455" t="s">
        <v>90</v>
      </c>
    </row>
    <row r="185" spans="1:50" ht="195" x14ac:dyDescent="0.25">
      <c r="A185" s="439">
        <v>177</v>
      </c>
      <c r="B185" s="449" t="s">
        <v>396</v>
      </c>
      <c r="C185" s="449" t="s">
        <v>284</v>
      </c>
      <c r="D185" s="449" t="s">
        <v>1541</v>
      </c>
      <c r="E185" s="449" t="s">
        <v>715</v>
      </c>
      <c r="F185" s="418">
        <v>270</v>
      </c>
      <c r="G185" s="418" t="s">
        <v>406</v>
      </c>
      <c r="H185" s="418">
        <v>70</v>
      </c>
      <c r="I185" s="450" t="s">
        <v>847</v>
      </c>
      <c r="J185" s="451" t="s">
        <v>1542</v>
      </c>
      <c r="K185" s="451" t="s">
        <v>1542</v>
      </c>
      <c r="L185" s="449" t="s">
        <v>70</v>
      </c>
      <c r="M185" s="449" t="s">
        <v>109</v>
      </c>
      <c r="N185" s="449" t="s">
        <v>150</v>
      </c>
      <c r="O185" s="449" t="s">
        <v>203</v>
      </c>
      <c r="P185" s="449" t="s">
        <v>111</v>
      </c>
      <c r="Q185" s="449" t="s">
        <v>112</v>
      </c>
      <c r="R185" s="418" t="s">
        <v>89</v>
      </c>
      <c r="S185" s="449" t="s">
        <v>77</v>
      </c>
      <c r="T185" s="449" t="s">
        <v>78</v>
      </c>
      <c r="U185" s="449" t="s">
        <v>78</v>
      </c>
      <c r="V185" s="452" t="s">
        <v>1543</v>
      </c>
      <c r="W185" s="453">
        <v>10</v>
      </c>
      <c r="X185" s="453" t="s">
        <v>1526</v>
      </c>
      <c r="Y185" s="451" t="s">
        <v>1527</v>
      </c>
      <c r="Z185" s="452" t="s">
        <v>491</v>
      </c>
      <c r="AA185" s="449" t="s">
        <v>81</v>
      </c>
      <c r="AB185" s="449" t="s">
        <v>81</v>
      </c>
      <c r="AC185" s="451" t="s">
        <v>1528</v>
      </c>
      <c r="AD185" s="445">
        <v>43434</v>
      </c>
      <c r="AE185" s="454" t="s">
        <v>82</v>
      </c>
      <c r="AF185" s="455" t="s">
        <v>1175</v>
      </c>
      <c r="AG185" s="455" t="s">
        <v>1166</v>
      </c>
      <c r="AH185" s="455" t="s">
        <v>1166</v>
      </c>
      <c r="AI185" s="455" t="s">
        <v>84</v>
      </c>
      <c r="AJ185" s="445">
        <v>43434</v>
      </c>
      <c r="AK185" s="455" t="s">
        <v>389</v>
      </c>
      <c r="AL185" s="455" t="s">
        <v>143</v>
      </c>
      <c r="AM185" s="455" t="s">
        <v>156</v>
      </c>
      <c r="AN185" s="455" t="s">
        <v>145</v>
      </c>
      <c r="AO185" s="455" t="s">
        <v>146</v>
      </c>
      <c r="AP185" s="455" t="s">
        <v>29</v>
      </c>
      <c r="AQ185" s="455" t="s">
        <v>1153</v>
      </c>
      <c r="AR185" s="454" t="s">
        <v>1544</v>
      </c>
      <c r="AS185" s="454" t="s">
        <v>1544</v>
      </c>
      <c r="AT185" s="455" t="s">
        <v>204</v>
      </c>
      <c r="AU185" s="455" t="s">
        <v>89</v>
      </c>
      <c r="AV185" s="455" t="s">
        <v>1189</v>
      </c>
      <c r="AW185" s="447" t="s">
        <v>69</v>
      </c>
      <c r="AX185" s="455" t="s">
        <v>90</v>
      </c>
    </row>
    <row r="186" spans="1:50" ht="45" x14ac:dyDescent="0.25">
      <c r="A186" s="439">
        <v>178</v>
      </c>
      <c r="B186" s="449" t="s">
        <v>316</v>
      </c>
      <c r="C186" s="449" t="s">
        <v>244</v>
      </c>
      <c r="D186" s="449" t="s">
        <v>106</v>
      </c>
      <c r="E186" s="449" t="s">
        <v>718</v>
      </c>
      <c r="F186" s="418">
        <f>IFERROR(VLOOKUP(E186,[12]TablaRetencion!A$1:B$22,2,FALSE),"")</f>
        <v>310</v>
      </c>
      <c r="G186" s="418" t="s">
        <v>406</v>
      </c>
      <c r="H186" s="418">
        <f>IFERROR(VLOOKUP(G186,[12]TablaRetencion!H$1:I$90,2,FALSE),"")</f>
        <v>50</v>
      </c>
      <c r="I186" s="450" t="s">
        <v>896</v>
      </c>
      <c r="J186" s="451" t="s">
        <v>1545</v>
      </c>
      <c r="K186" s="439" t="s">
        <v>1546</v>
      </c>
      <c r="L186" s="449" t="s">
        <v>70</v>
      </c>
      <c r="M186" s="449" t="s">
        <v>151</v>
      </c>
      <c r="N186" s="449" t="s">
        <v>150</v>
      </c>
      <c r="O186" s="449" t="s">
        <v>73</v>
      </c>
      <c r="P186" s="449" t="s">
        <v>111</v>
      </c>
      <c r="Q186" s="449" t="s">
        <v>75</v>
      </c>
      <c r="R186" s="418" t="s">
        <v>89</v>
      </c>
      <c r="S186" s="449" t="s">
        <v>153</v>
      </c>
      <c r="T186" s="449" t="s">
        <v>141</v>
      </c>
      <c r="U186" s="449" t="s">
        <v>141</v>
      </c>
      <c r="V186" s="477"/>
      <c r="W186" s="474"/>
      <c r="X186" s="453" t="s">
        <v>141</v>
      </c>
      <c r="Y186" s="451" t="s">
        <v>1547</v>
      </c>
      <c r="Z186" s="452" t="s">
        <v>1548</v>
      </c>
      <c r="AA186" s="449" t="s">
        <v>168</v>
      </c>
      <c r="AB186" s="449" t="s">
        <v>168</v>
      </c>
      <c r="AC186" s="451" t="s">
        <v>1549</v>
      </c>
      <c r="AD186" s="445">
        <v>43434</v>
      </c>
      <c r="AE186" s="454" t="s">
        <v>82</v>
      </c>
      <c r="AF186" s="455" t="s">
        <v>69</v>
      </c>
      <c r="AG186" s="455" t="s">
        <v>69</v>
      </c>
      <c r="AH186" s="455" t="s">
        <v>69</v>
      </c>
      <c r="AI186" s="455" t="s">
        <v>114</v>
      </c>
      <c r="AJ186" s="445">
        <v>43434</v>
      </c>
      <c r="AK186" s="455" t="s">
        <v>1152</v>
      </c>
      <c r="AL186" s="455" t="s">
        <v>1152</v>
      </c>
      <c r="AM186" s="455" t="s">
        <v>69</v>
      </c>
      <c r="AN186" s="455" t="s">
        <v>1152</v>
      </c>
      <c r="AO186" s="455" t="s">
        <v>69</v>
      </c>
      <c r="AP186" s="455" t="s">
        <v>1152</v>
      </c>
      <c r="AQ186" s="455" t="s">
        <v>69</v>
      </c>
      <c r="AR186" s="454" t="s">
        <v>87</v>
      </c>
      <c r="AS186" s="454" t="s">
        <v>87</v>
      </c>
      <c r="AT186" s="455" t="s">
        <v>69</v>
      </c>
      <c r="AU186" s="455" t="s">
        <v>89</v>
      </c>
      <c r="AV186" s="455" t="s">
        <v>69</v>
      </c>
      <c r="AW186" s="447" t="s">
        <v>107</v>
      </c>
      <c r="AX186" s="455" t="s">
        <v>90</v>
      </c>
    </row>
    <row r="187" spans="1:50" ht="90" x14ac:dyDescent="0.25">
      <c r="A187" s="439">
        <v>179</v>
      </c>
      <c r="B187" s="449" t="s">
        <v>316</v>
      </c>
      <c r="C187" s="449" t="s">
        <v>244</v>
      </c>
      <c r="D187" s="449" t="s">
        <v>106</v>
      </c>
      <c r="E187" s="449" t="s">
        <v>718</v>
      </c>
      <c r="F187" s="418">
        <f>IFERROR(VLOOKUP(E187,[12]TablaRetencion!A$1:B$22,2,FALSE),"")</f>
        <v>310</v>
      </c>
      <c r="G187" s="418" t="s">
        <v>443</v>
      </c>
      <c r="H187" s="418">
        <f>IFERROR(VLOOKUP(G187,[12]TablaRetencion!H$1:I$90,2,FALSE),"")</f>
        <v>49</v>
      </c>
      <c r="I187" s="450" t="s">
        <v>895</v>
      </c>
      <c r="J187" s="451" t="s">
        <v>1550</v>
      </c>
      <c r="K187" s="451" t="s">
        <v>1551</v>
      </c>
      <c r="L187" s="449" t="s">
        <v>70</v>
      </c>
      <c r="M187" s="449" t="s">
        <v>71</v>
      </c>
      <c r="N187" s="449" t="s">
        <v>172</v>
      </c>
      <c r="O187" s="449" t="s">
        <v>125</v>
      </c>
      <c r="P187" s="449" t="s">
        <v>111</v>
      </c>
      <c r="Q187" s="449" t="s">
        <v>75</v>
      </c>
      <c r="R187" s="418" t="s">
        <v>89</v>
      </c>
      <c r="S187" s="449" t="s">
        <v>153</v>
      </c>
      <c r="T187" s="449" t="s">
        <v>141</v>
      </c>
      <c r="U187" s="449" t="s">
        <v>141</v>
      </c>
      <c r="V187" s="452" t="s">
        <v>1552</v>
      </c>
      <c r="W187" s="474"/>
      <c r="X187" s="453" t="s">
        <v>141</v>
      </c>
      <c r="Y187" s="451" t="s">
        <v>1547</v>
      </c>
      <c r="Z187" s="452" t="s">
        <v>1548</v>
      </c>
      <c r="AA187" s="449" t="s">
        <v>168</v>
      </c>
      <c r="AB187" s="449" t="s">
        <v>168</v>
      </c>
      <c r="AC187" s="451" t="s">
        <v>1549</v>
      </c>
      <c r="AD187" s="445">
        <v>43434</v>
      </c>
      <c r="AE187" s="454" t="s">
        <v>82</v>
      </c>
      <c r="AF187" s="455" t="s">
        <v>69</v>
      </c>
      <c r="AG187" s="455" t="s">
        <v>69</v>
      </c>
      <c r="AH187" s="455" t="s">
        <v>69</v>
      </c>
      <c r="AI187" s="455" t="s">
        <v>114</v>
      </c>
      <c r="AJ187" s="445">
        <v>43434</v>
      </c>
      <c r="AK187" s="455" t="s">
        <v>1152</v>
      </c>
      <c r="AL187" s="455" t="s">
        <v>1152</v>
      </c>
      <c r="AM187" s="455" t="s">
        <v>69</v>
      </c>
      <c r="AN187" s="455" t="s">
        <v>1152</v>
      </c>
      <c r="AO187" s="455" t="s">
        <v>69</v>
      </c>
      <c r="AP187" s="455" t="s">
        <v>1152</v>
      </c>
      <c r="AQ187" s="455" t="s">
        <v>69</v>
      </c>
      <c r="AR187" s="454" t="s">
        <v>87</v>
      </c>
      <c r="AS187" s="454" t="s">
        <v>87</v>
      </c>
      <c r="AT187" s="455" t="s">
        <v>69</v>
      </c>
      <c r="AU187" s="455" t="s">
        <v>89</v>
      </c>
      <c r="AV187" s="455" t="s">
        <v>69</v>
      </c>
      <c r="AW187" s="447" t="s">
        <v>107</v>
      </c>
      <c r="AX187" s="455" t="s">
        <v>90</v>
      </c>
    </row>
    <row r="188" spans="1:50" ht="45" x14ac:dyDescent="0.25">
      <c r="A188" s="439">
        <v>180</v>
      </c>
      <c r="B188" s="480" t="s">
        <v>316</v>
      </c>
      <c r="C188" s="480" t="s">
        <v>244</v>
      </c>
      <c r="D188" s="480" t="s">
        <v>171</v>
      </c>
      <c r="E188" s="480" t="s">
        <v>718</v>
      </c>
      <c r="F188" s="481">
        <f>IFERROR(VLOOKUP(E188,[12]TablaRetencion!A$1:B$22,2,FALSE),"")</f>
        <v>310</v>
      </c>
      <c r="G188" s="481" t="s">
        <v>411</v>
      </c>
      <c r="H188" s="481">
        <f>IFERROR(VLOOKUP(G188,[12]TablaRetencion!H$1:I$90,2,FALSE),"")</f>
        <v>67</v>
      </c>
      <c r="I188" s="482" t="s">
        <v>902</v>
      </c>
      <c r="J188" s="483" t="s">
        <v>1553</v>
      </c>
      <c r="K188" s="484" t="s">
        <v>1554</v>
      </c>
      <c r="L188" s="480" t="s">
        <v>70</v>
      </c>
      <c r="M188" s="480" t="s">
        <v>151</v>
      </c>
      <c r="N188" s="480" t="s">
        <v>166</v>
      </c>
      <c r="O188" s="480" t="s">
        <v>188</v>
      </c>
      <c r="P188" s="480" t="s">
        <v>111</v>
      </c>
      <c r="Q188" s="480" t="s">
        <v>112</v>
      </c>
      <c r="R188" s="481" t="s">
        <v>76</v>
      </c>
      <c r="S188" s="480" t="s">
        <v>127</v>
      </c>
      <c r="T188" s="480" t="s">
        <v>141</v>
      </c>
      <c r="U188" s="480" t="s">
        <v>141</v>
      </c>
      <c r="V188" s="485" t="s">
        <v>1555</v>
      </c>
      <c r="W188" s="486"/>
      <c r="X188" s="487" t="s">
        <v>141</v>
      </c>
      <c r="Y188" s="484" t="s">
        <v>1547</v>
      </c>
      <c r="Z188" s="485" t="s">
        <v>1548</v>
      </c>
      <c r="AA188" s="480" t="s">
        <v>201</v>
      </c>
      <c r="AB188" s="480" t="s">
        <v>168</v>
      </c>
      <c r="AC188" s="484" t="s">
        <v>1549</v>
      </c>
      <c r="AD188" s="488" t="s">
        <v>1556</v>
      </c>
      <c r="AE188" s="489" t="s">
        <v>82</v>
      </c>
      <c r="AF188" s="490" t="s">
        <v>69</v>
      </c>
      <c r="AG188" s="490" t="s">
        <v>69</v>
      </c>
      <c r="AH188" s="490" t="s">
        <v>69</v>
      </c>
      <c r="AI188" s="490" t="s">
        <v>114</v>
      </c>
      <c r="AJ188" s="491">
        <v>43434</v>
      </c>
      <c r="AK188" s="490" t="s">
        <v>1152</v>
      </c>
      <c r="AL188" s="490" t="s">
        <v>1152</v>
      </c>
      <c r="AM188" s="490" t="s">
        <v>69</v>
      </c>
      <c r="AN188" s="490" t="s">
        <v>1152</v>
      </c>
      <c r="AO188" s="490" t="s">
        <v>69</v>
      </c>
      <c r="AP188" s="490" t="s">
        <v>1152</v>
      </c>
      <c r="AQ188" s="490" t="s">
        <v>69</v>
      </c>
      <c r="AR188" s="489" t="s">
        <v>87</v>
      </c>
      <c r="AS188" s="489" t="s">
        <v>87</v>
      </c>
      <c r="AT188" s="490" t="s">
        <v>69</v>
      </c>
      <c r="AU188" s="490" t="s">
        <v>89</v>
      </c>
      <c r="AV188" s="490" t="s">
        <v>69</v>
      </c>
      <c r="AW188" s="492" t="s">
        <v>107</v>
      </c>
      <c r="AX188" s="490" t="s">
        <v>90</v>
      </c>
    </row>
    <row r="189" spans="1:50" s="417" customFormat="1" ht="68.25" customHeight="1" x14ac:dyDescent="0.25">
      <c r="A189" s="439">
        <v>181</v>
      </c>
      <c r="B189" s="479" t="s">
        <v>2221</v>
      </c>
      <c r="C189" s="479" t="s">
        <v>278</v>
      </c>
      <c r="D189" s="479" t="s">
        <v>106</v>
      </c>
      <c r="E189" s="479" t="s">
        <v>716</v>
      </c>
      <c r="F189" s="479">
        <v>290</v>
      </c>
      <c r="G189" s="479" t="s">
        <v>398</v>
      </c>
      <c r="H189" s="493">
        <v>2</v>
      </c>
      <c r="I189" s="479" t="s">
        <v>871</v>
      </c>
      <c r="J189" s="479" t="s">
        <v>304</v>
      </c>
      <c r="K189" s="479" t="s">
        <v>1589</v>
      </c>
      <c r="L189" s="479" t="s">
        <v>70</v>
      </c>
      <c r="M189" s="479" t="s">
        <v>151</v>
      </c>
      <c r="N189" s="479" t="s">
        <v>72</v>
      </c>
      <c r="O189" s="479" t="s">
        <v>203</v>
      </c>
      <c r="P189" s="479" t="s">
        <v>111</v>
      </c>
      <c r="Q189" s="479" t="s">
        <v>75</v>
      </c>
      <c r="R189" s="479" t="s">
        <v>89</v>
      </c>
      <c r="S189" s="479" t="s">
        <v>140</v>
      </c>
      <c r="T189" s="479" t="s">
        <v>79</v>
      </c>
      <c r="U189" s="479" t="s">
        <v>141</v>
      </c>
      <c r="V189" s="479" t="s">
        <v>1590</v>
      </c>
      <c r="W189" s="479">
        <v>4</v>
      </c>
      <c r="X189" s="479" t="s">
        <v>1424</v>
      </c>
      <c r="Y189" s="479" t="s">
        <v>1591</v>
      </c>
      <c r="Z189" s="479" t="s">
        <v>80</v>
      </c>
      <c r="AA189" s="479" t="s">
        <v>201</v>
      </c>
      <c r="AB189" s="479" t="s">
        <v>201</v>
      </c>
      <c r="AC189" s="479" t="s">
        <v>1592</v>
      </c>
      <c r="AD189" s="479">
        <v>43434</v>
      </c>
      <c r="AE189" s="479" t="s">
        <v>82</v>
      </c>
      <c r="AF189" s="479" t="s">
        <v>69</v>
      </c>
      <c r="AG189" s="479" t="s">
        <v>69</v>
      </c>
      <c r="AH189" s="479" t="s">
        <v>69</v>
      </c>
      <c r="AI189" s="479" t="s">
        <v>114</v>
      </c>
      <c r="AJ189" s="479">
        <v>43382</v>
      </c>
      <c r="AK189" s="479" t="s">
        <v>389</v>
      </c>
      <c r="AL189" s="479" t="s">
        <v>1152</v>
      </c>
      <c r="AM189" s="479" t="s">
        <v>69</v>
      </c>
      <c r="AN189" s="479" t="s">
        <v>1152</v>
      </c>
      <c r="AO189" s="479" t="s">
        <v>69</v>
      </c>
      <c r="AP189" s="479" t="s">
        <v>1152</v>
      </c>
      <c r="AQ189" s="479" t="s">
        <v>69</v>
      </c>
      <c r="AR189" s="479" t="s">
        <v>87</v>
      </c>
      <c r="AS189" s="479" t="s">
        <v>87</v>
      </c>
      <c r="AT189" s="479" t="s">
        <v>69</v>
      </c>
      <c r="AU189" s="479" t="s">
        <v>89</v>
      </c>
      <c r="AV189" s="479" t="s">
        <v>69</v>
      </c>
      <c r="AW189" s="479" t="s">
        <v>69</v>
      </c>
      <c r="AX189" s="479" t="s">
        <v>90</v>
      </c>
    </row>
    <row r="190" spans="1:50" s="417" customFormat="1" ht="68.25" customHeight="1" x14ac:dyDescent="0.25">
      <c r="A190" s="439">
        <v>182</v>
      </c>
      <c r="B190" s="479" t="s">
        <v>2221</v>
      </c>
      <c r="C190" s="479" t="s">
        <v>278</v>
      </c>
      <c r="D190" s="479" t="s">
        <v>106</v>
      </c>
      <c r="E190" s="479" t="s">
        <v>716</v>
      </c>
      <c r="F190" s="479">
        <v>290</v>
      </c>
      <c r="G190" s="479" t="s">
        <v>406</v>
      </c>
      <c r="H190" s="493">
        <v>50</v>
      </c>
      <c r="I190" s="479" t="s">
        <v>874</v>
      </c>
      <c r="J190" s="479" t="s">
        <v>1593</v>
      </c>
      <c r="K190" s="479" t="s">
        <v>1594</v>
      </c>
      <c r="L190" s="479" t="s">
        <v>70</v>
      </c>
      <c r="M190" s="479" t="s">
        <v>151</v>
      </c>
      <c r="N190" s="479" t="s">
        <v>72</v>
      </c>
      <c r="O190" s="479" t="s">
        <v>152</v>
      </c>
      <c r="P190" s="479" t="s">
        <v>111</v>
      </c>
      <c r="Q190" s="479" t="s">
        <v>75</v>
      </c>
      <c r="R190" s="479" t="s">
        <v>89</v>
      </c>
      <c r="S190" s="479" t="s">
        <v>140</v>
      </c>
      <c r="T190" s="479" t="s">
        <v>79</v>
      </c>
      <c r="U190" s="479" t="s">
        <v>79</v>
      </c>
      <c r="V190" s="479" t="s">
        <v>1595</v>
      </c>
      <c r="W190" s="479">
        <v>5</v>
      </c>
      <c r="X190" s="479" t="s">
        <v>1424</v>
      </c>
      <c r="Y190" s="479" t="s">
        <v>1596</v>
      </c>
      <c r="Z190" s="479" t="s">
        <v>80</v>
      </c>
      <c r="AA190" s="479" t="s">
        <v>168</v>
      </c>
      <c r="AB190" s="479" t="s">
        <v>189</v>
      </c>
      <c r="AC190" s="479" t="s">
        <v>1597</v>
      </c>
      <c r="AD190" s="479">
        <v>43434</v>
      </c>
      <c r="AE190" s="479" t="s">
        <v>82</v>
      </c>
      <c r="AF190" s="479" t="s">
        <v>69</v>
      </c>
      <c r="AG190" s="479" t="s">
        <v>69</v>
      </c>
      <c r="AH190" s="479" t="s">
        <v>69</v>
      </c>
      <c r="AI190" s="479" t="s">
        <v>114</v>
      </c>
      <c r="AJ190" s="479">
        <v>43382</v>
      </c>
      <c r="AK190" s="479" t="s">
        <v>389</v>
      </c>
      <c r="AL190" s="479" t="s">
        <v>1152</v>
      </c>
      <c r="AM190" s="479" t="s">
        <v>69</v>
      </c>
      <c r="AN190" s="479" t="s">
        <v>1152</v>
      </c>
      <c r="AO190" s="479" t="s">
        <v>69</v>
      </c>
      <c r="AP190" s="479" t="s">
        <v>1152</v>
      </c>
      <c r="AQ190" s="479" t="s">
        <v>69</v>
      </c>
      <c r="AR190" s="479" t="s">
        <v>87</v>
      </c>
      <c r="AS190" s="479" t="s">
        <v>87</v>
      </c>
      <c r="AT190" s="479" t="s">
        <v>69</v>
      </c>
      <c r="AU190" s="479" t="s">
        <v>89</v>
      </c>
      <c r="AV190" s="479" t="s">
        <v>69</v>
      </c>
      <c r="AW190" s="479" t="s">
        <v>69</v>
      </c>
      <c r="AX190" s="479" t="s">
        <v>90</v>
      </c>
    </row>
    <row r="191" spans="1:50" s="417" customFormat="1" ht="68.25" customHeight="1" x14ac:dyDescent="0.25">
      <c r="A191" s="439">
        <v>183</v>
      </c>
      <c r="B191" s="479" t="s">
        <v>2221</v>
      </c>
      <c r="C191" s="479" t="s">
        <v>278</v>
      </c>
      <c r="D191" s="479" t="s">
        <v>106</v>
      </c>
      <c r="E191" s="479" t="s">
        <v>716</v>
      </c>
      <c r="F191" s="479">
        <v>290</v>
      </c>
      <c r="G191" s="479" t="s">
        <v>406</v>
      </c>
      <c r="H191" s="493">
        <v>50</v>
      </c>
      <c r="I191" s="479" t="s">
        <v>874</v>
      </c>
      <c r="J191" s="479" t="s">
        <v>1598</v>
      </c>
      <c r="K191" s="479" t="s">
        <v>1599</v>
      </c>
      <c r="L191" s="479" t="s">
        <v>70</v>
      </c>
      <c r="M191" s="479" t="s">
        <v>151</v>
      </c>
      <c r="N191" s="479" t="s">
        <v>72</v>
      </c>
      <c r="O191" s="479" t="s">
        <v>203</v>
      </c>
      <c r="P191" s="479" t="s">
        <v>111</v>
      </c>
      <c r="Q191" s="479" t="s">
        <v>75</v>
      </c>
      <c r="R191" s="479" t="s">
        <v>89</v>
      </c>
      <c r="S191" s="479" t="s">
        <v>140</v>
      </c>
      <c r="T191" s="479" t="s">
        <v>79</v>
      </c>
      <c r="U191" s="479" t="s">
        <v>79</v>
      </c>
      <c r="V191" s="479" t="s">
        <v>1600</v>
      </c>
      <c r="W191" s="479">
        <v>5</v>
      </c>
      <c r="X191" s="479" t="s">
        <v>1424</v>
      </c>
      <c r="Y191" s="479" t="s">
        <v>1596</v>
      </c>
      <c r="Z191" s="479" t="s">
        <v>80</v>
      </c>
      <c r="AA191" s="479" t="s">
        <v>113</v>
      </c>
      <c r="AB191" s="479" t="s">
        <v>113</v>
      </c>
      <c r="AC191" s="479" t="s">
        <v>1601</v>
      </c>
      <c r="AD191" s="479">
        <v>43434</v>
      </c>
      <c r="AE191" s="479" t="s">
        <v>82</v>
      </c>
      <c r="AF191" s="479" t="s">
        <v>69</v>
      </c>
      <c r="AG191" s="479" t="s">
        <v>69</v>
      </c>
      <c r="AH191" s="479" t="s">
        <v>69</v>
      </c>
      <c r="AI191" s="479" t="s">
        <v>114</v>
      </c>
      <c r="AJ191" s="479">
        <v>43382</v>
      </c>
      <c r="AK191" s="479" t="s">
        <v>389</v>
      </c>
      <c r="AL191" s="479" t="s">
        <v>1152</v>
      </c>
      <c r="AM191" s="479" t="s">
        <v>69</v>
      </c>
      <c r="AN191" s="479" t="s">
        <v>1152</v>
      </c>
      <c r="AO191" s="479" t="s">
        <v>69</v>
      </c>
      <c r="AP191" s="479" t="s">
        <v>1152</v>
      </c>
      <c r="AQ191" s="479" t="s">
        <v>69</v>
      </c>
      <c r="AR191" s="479" t="s">
        <v>87</v>
      </c>
      <c r="AS191" s="479" t="s">
        <v>87</v>
      </c>
      <c r="AT191" s="479" t="s">
        <v>69</v>
      </c>
      <c r="AU191" s="479" t="s">
        <v>89</v>
      </c>
      <c r="AV191" s="479" t="s">
        <v>69</v>
      </c>
      <c r="AW191" s="479" t="s">
        <v>69</v>
      </c>
      <c r="AX191" s="479" t="s">
        <v>90</v>
      </c>
    </row>
    <row r="192" spans="1:50" s="417" customFormat="1" ht="68.25" customHeight="1" x14ac:dyDescent="0.25">
      <c r="A192" s="439">
        <v>184</v>
      </c>
      <c r="B192" s="479" t="s">
        <v>2221</v>
      </c>
      <c r="C192" s="479" t="s">
        <v>278</v>
      </c>
      <c r="D192" s="479" t="s">
        <v>106</v>
      </c>
      <c r="E192" s="479" t="s">
        <v>716</v>
      </c>
      <c r="F192" s="479">
        <v>290</v>
      </c>
      <c r="G192" s="479" t="s">
        <v>406</v>
      </c>
      <c r="H192" s="493">
        <v>50</v>
      </c>
      <c r="I192" s="479" t="s">
        <v>874</v>
      </c>
      <c r="J192" s="479" t="s">
        <v>1602</v>
      </c>
      <c r="K192" s="479" t="s">
        <v>1603</v>
      </c>
      <c r="L192" s="479" t="s">
        <v>70</v>
      </c>
      <c r="M192" s="479" t="s">
        <v>151</v>
      </c>
      <c r="N192" s="479" t="s">
        <v>72</v>
      </c>
      <c r="O192" s="479" t="s">
        <v>203</v>
      </c>
      <c r="P192" s="479" t="s">
        <v>111</v>
      </c>
      <c r="Q192" s="479" t="s">
        <v>75</v>
      </c>
      <c r="R192" s="479" t="s">
        <v>89</v>
      </c>
      <c r="S192" s="479" t="s">
        <v>140</v>
      </c>
      <c r="T192" s="479" t="s">
        <v>78</v>
      </c>
      <c r="U192" s="479" t="s">
        <v>78</v>
      </c>
      <c r="V192" s="479" t="s">
        <v>1559</v>
      </c>
      <c r="W192" s="479">
        <v>7</v>
      </c>
      <c r="X192" s="479" t="s">
        <v>78</v>
      </c>
      <c r="Y192" s="479" t="s">
        <v>1596</v>
      </c>
      <c r="Z192" s="479" t="s">
        <v>80</v>
      </c>
      <c r="AA192" s="479" t="s">
        <v>113</v>
      </c>
      <c r="AB192" s="479" t="s">
        <v>113</v>
      </c>
      <c r="AC192" s="479" t="s">
        <v>1601</v>
      </c>
      <c r="AD192" s="479">
        <v>43434</v>
      </c>
      <c r="AE192" s="479" t="s">
        <v>82</v>
      </c>
      <c r="AF192" s="479" t="s">
        <v>69</v>
      </c>
      <c r="AG192" s="479" t="s">
        <v>69</v>
      </c>
      <c r="AH192" s="479" t="s">
        <v>69</v>
      </c>
      <c r="AI192" s="479" t="s">
        <v>114</v>
      </c>
      <c r="AJ192" s="479">
        <v>43383</v>
      </c>
      <c r="AK192" s="479" t="s">
        <v>389</v>
      </c>
      <c r="AL192" s="479" t="s">
        <v>1152</v>
      </c>
      <c r="AM192" s="479" t="s">
        <v>69</v>
      </c>
      <c r="AN192" s="479" t="s">
        <v>1152</v>
      </c>
      <c r="AO192" s="479" t="s">
        <v>69</v>
      </c>
      <c r="AP192" s="479" t="s">
        <v>1152</v>
      </c>
      <c r="AQ192" s="479" t="s">
        <v>69</v>
      </c>
      <c r="AR192" s="479" t="s">
        <v>87</v>
      </c>
      <c r="AS192" s="479" t="s">
        <v>87</v>
      </c>
      <c r="AT192" s="479" t="s">
        <v>69</v>
      </c>
      <c r="AU192" s="479" t="s">
        <v>89</v>
      </c>
      <c r="AV192" s="479" t="s">
        <v>69</v>
      </c>
      <c r="AW192" s="479" t="s">
        <v>69</v>
      </c>
      <c r="AX192" s="479" t="s">
        <v>90</v>
      </c>
    </row>
    <row r="193" spans="1:50" s="417" customFormat="1" ht="68.25" customHeight="1" x14ac:dyDescent="0.25">
      <c r="A193" s="439">
        <v>185</v>
      </c>
      <c r="B193" s="479" t="s">
        <v>2221</v>
      </c>
      <c r="C193" s="479" t="s">
        <v>278</v>
      </c>
      <c r="D193" s="479" t="s">
        <v>106</v>
      </c>
      <c r="E193" s="479" t="s">
        <v>716</v>
      </c>
      <c r="F193" s="479">
        <v>290</v>
      </c>
      <c r="G193" s="479" t="s">
        <v>443</v>
      </c>
      <c r="H193" s="493">
        <v>49</v>
      </c>
      <c r="I193" s="479" t="s">
        <v>874</v>
      </c>
      <c r="J193" s="479" t="s">
        <v>1604</v>
      </c>
      <c r="K193" s="479" t="s">
        <v>1605</v>
      </c>
      <c r="L193" s="479" t="s">
        <v>70</v>
      </c>
      <c r="M193" s="479" t="s">
        <v>151</v>
      </c>
      <c r="N193" s="479" t="s">
        <v>72</v>
      </c>
      <c r="O193" s="479" t="s">
        <v>203</v>
      </c>
      <c r="P193" s="479" t="s">
        <v>111</v>
      </c>
      <c r="Q193" s="479" t="s">
        <v>75</v>
      </c>
      <c r="R193" s="479" t="s">
        <v>89</v>
      </c>
      <c r="S193" s="479" t="s">
        <v>140</v>
      </c>
      <c r="T193" s="479" t="s">
        <v>79</v>
      </c>
      <c r="U193" s="479" t="s">
        <v>141</v>
      </c>
      <c r="V193" s="479" t="s">
        <v>1606</v>
      </c>
      <c r="W193" s="479">
        <v>4</v>
      </c>
      <c r="X193" s="479" t="s">
        <v>1424</v>
      </c>
      <c r="Y193" s="479" t="s">
        <v>1596</v>
      </c>
      <c r="Z193" s="479" t="s">
        <v>80</v>
      </c>
      <c r="AA193" s="479" t="s">
        <v>168</v>
      </c>
      <c r="AB193" s="479" t="s">
        <v>168</v>
      </c>
      <c r="AC193" s="479" t="s">
        <v>1607</v>
      </c>
      <c r="AD193" s="479">
        <v>43434</v>
      </c>
      <c r="AE193" s="479" t="s">
        <v>82</v>
      </c>
      <c r="AF193" s="479" t="s">
        <v>69</v>
      </c>
      <c r="AG193" s="479" t="s">
        <v>69</v>
      </c>
      <c r="AH193" s="479" t="s">
        <v>69</v>
      </c>
      <c r="AI193" s="479" t="s">
        <v>114</v>
      </c>
      <c r="AJ193" s="479">
        <v>43384</v>
      </c>
      <c r="AK193" s="479" t="s">
        <v>389</v>
      </c>
      <c r="AL193" s="479" t="s">
        <v>1152</v>
      </c>
      <c r="AM193" s="479" t="s">
        <v>69</v>
      </c>
      <c r="AN193" s="479" t="s">
        <v>1152</v>
      </c>
      <c r="AO193" s="479" t="s">
        <v>69</v>
      </c>
      <c r="AP193" s="479" t="s">
        <v>1152</v>
      </c>
      <c r="AQ193" s="479" t="s">
        <v>69</v>
      </c>
      <c r="AR193" s="479" t="s">
        <v>87</v>
      </c>
      <c r="AS193" s="479" t="s">
        <v>87</v>
      </c>
      <c r="AT193" s="479" t="s">
        <v>69</v>
      </c>
      <c r="AU193" s="479" t="s">
        <v>89</v>
      </c>
      <c r="AV193" s="479" t="s">
        <v>69</v>
      </c>
      <c r="AW193" s="479" t="s">
        <v>69</v>
      </c>
      <c r="AX193" s="479" t="s">
        <v>90</v>
      </c>
    </row>
    <row r="194" spans="1:50" s="417" customFormat="1" ht="68.25" customHeight="1" x14ac:dyDescent="0.25">
      <c r="A194" s="439">
        <v>186</v>
      </c>
      <c r="B194" s="479" t="s">
        <v>2221</v>
      </c>
      <c r="C194" s="479" t="s">
        <v>275</v>
      </c>
      <c r="D194" s="479" t="s">
        <v>171</v>
      </c>
      <c r="E194" s="479" t="s">
        <v>716</v>
      </c>
      <c r="F194" s="479">
        <v>290</v>
      </c>
      <c r="G194" s="479" t="s">
        <v>406</v>
      </c>
      <c r="H194" s="493">
        <v>50</v>
      </c>
      <c r="I194" s="479" t="s">
        <v>874</v>
      </c>
      <c r="J194" s="479" t="s">
        <v>1608</v>
      </c>
      <c r="K194" s="479" t="s">
        <v>1609</v>
      </c>
      <c r="L194" s="479" t="s">
        <v>70</v>
      </c>
      <c r="M194" s="479" t="s">
        <v>71</v>
      </c>
      <c r="N194" s="479" t="s">
        <v>72</v>
      </c>
      <c r="O194" s="479" t="s">
        <v>194</v>
      </c>
      <c r="P194" s="479" t="s">
        <v>111</v>
      </c>
      <c r="Q194" s="479" t="s">
        <v>75</v>
      </c>
      <c r="R194" s="479" t="s">
        <v>76</v>
      </c>
      <c r="S194" s="479" t="s">
        <v>140</v>
      </c>
      <c r="T194" s="479" t="s">
        <v>79</v>
      </c>
      <c r="U194" s="479" t="s">
        <v>79</v>
      </c>
      <c r="V194" s="479" t="s">
        <v>1606</v>
      </c>
      <c r="W194" s="479">
        <v>5</v>
      </c>
      <c r="X194" s="479" t="s">
        <v>1424</v>
      </c>
      <c r="Y194" s="479" t="s">
        <v>1610</v>
      </c>
      <c r="Z194" s="479" t="s">
        <v>80</v>
      </c>
      <c r="AA194" s="479" t="s">
        <v>168</v>
      </c>
      <c r="AB194" s="479" t="s">
        <v>168</v>
      </c>
      <c r="AC194" s="479" t="s">
        <v>1611</v>
      </c>
      <c r="AD194" s="479">
        <v>43434</v>
      </c>
      <c r="AE194" s="479" t="s">
        <v>82</v>
      </c>
      <c r="AF194" s="479" t="s">
        <v>69</v>
      </c>
      <c r="AG194" s="479" t="s">
        <v>69</v>
      </c>
      <c r="AH194" s="479" t="s">
        <v>69</v>
      </c>
      <c r="AI194" s="479" t="s">
        <v>114</v>
      </c>
      <c r="AJ194" s="479">
        <v>43384</v>
      </c>
      <c r="AK194" s="479" t="s">
        <v>389</v>
      </c>
      <c r="AL194" s="479" t="s">
        <v>1152</v>
      </c>
      <c r="AM194" s="479" t="s">
        <v>69</v>
      </c>
      <c r="AN194" s="479" t="s">
        <v>1152</v>
      </c>
      <c r="AO194" s="479" t="s">
        <v>69</v>
      </c>
      <c r="AP194" s="479" t="s">
        <v>1152</v>
      </c>
      <c r="AQ194" s="479" t="s">
        <v>69</v>
      </c>
      <c r="AR194" s="479" t="s">
        <v>87</v>
      </c>
      <c r="AS194" s="479" t="s">
        <v>87</v>
      </c>
      <c r="AT194" s="479" t="s">
        <v>69</v>
      </c>
      <c r="AU194" s="479" t="s">
        <v>89</v>
      </c>
      <c r="AV194" s="479" t="s">
        <v>69</v>
      </c>
      <c r="AW194" s="479" t="s">
        <v>69</v>
      </c>
      <c r="AX194" s="479" t="s">
        <v>90</v>
      </c>
    </row>
    <row r="195" spans="1:50" s="417" customFormat="1" ht="68.25" customHeight="1" x14ac:dyDescent="0.25">
      <c r="A195" s="439">
        <v>187</v>
      </c>
      <c r="B195" s="479" t="s">
        <v>2221</v>
      </c>
      <c r="C195" s="479" t="s">
        <v>275</v>
      </c>
      <c r="D195" s="479" t="s">
        <v>171</v>
      </c>
      <c r="E195" s="479" t="s">
        <v>716</v>
      </c>
      <c r="F195" s="479">
        <v>290</v>
      </c>
      <c r="G195" s="479" t="s">
        <v>406</v>
      </c>
      <c r="H195" s="493">
        <v>50</v>
      </c>
      <c r="I195" s="479" t="s">
        <v>874</v>
      </c>
      <c r="J195" s="479" t="s">
        <v>1612</v>
      </c>
      <c r="K195" s="479" t="s">
        <v>1613</v>
      </c>
      <c r="L195" s="479" t="s">
        <v>70</v>
      </c>
      <c r="M195" s="479" t="s">
        <v>109</v>
      </c>
      <c r="N195" s="479" t="s">
        <v>108</v>
      </c>
      <c r="O195" s="479" t="s">
        <v>73</v>
      </c>
      <c r="P195" s="479" t="s">
        <v>111</v>
      </c>
      <c r="Q195" s="479" t="s">
        <v>75</v>
      </c>
      <c r="R195" s="479" t="s">
        <v>76</v>
      </c>
      <c r="S195" s="479" t="s">
        <v>140</v>
      </c>
      <c r="T195" s="479" t="s">
        <v>79</v>
      </c>
      <c r="U195" s="479" t="s">
        <v>79</v>
      </c>
      <c r="V195" s="479" t="s">
        <v>1606</v>
      </c>
      <c r="W195" s="479">
        <v>5</v>
      </c>
      <c r="X195" s="479" t="s">
        <v>1424</v>
      </c>
      <c r="Y195" s="479" t="s">
        <v>1614</v>
      </c>
      <c r="Z195" s="479" t="s">
        <v>80</v>
      </c>
      <c r="AA195" s="479" t="s">
        <v>168</v>
      </c>
      <c r="AB195" s="479" t="s">
        <v>168</v>
      </c>
      <c r="AC195" s="479" t="s">
        <v>1611</v>
      </c>
      <c r="AD195" s="479">
        <v>43434</v>
      </c>
      <c r="AE195" s="479" t="s">
        <v>82</v>
      </c>
      <c r="AF195" s="479" t="s">
        <v>69</v>
      </c>
      <c r="AG195" s="479" t="s">
        <v>69</v>
      </c>
      <c r="AH195" s="479" t="s">
        <v>69</v>
      </c>
      <c r="AI195" s="479" t="s">
        <v>114</v>
      </c>
      <c r="AJ195" s="479">
        <v>43384</v>
      </c>
      <c r="AK195" s="479" t="s">
        <v>389</v>
      </c>
      <c r="AL195" s="479" t="s">
        <v>1152</v>
      </c>
      <c r="AM195" s="479" t="s">
        <v>69</v>
      </c>
      <c r="AN195" s="479" t="s">
        <v>1152</v>
      </c>
      <c r="AO195" s="479" t="s">
        <v>69</v>
      </c>
      <c r="AP195" s="479" t="s">
        <v>1152</v>
      </c>
      <c r="AQ195" s="479" t="s">
        <v>69</v>
      </c>
      <c r="AR195" s="479" t="s">
        <v>87</v>
      </c>
      <c r="AS195" s="479" t="s">
        <v>87</v>
      </c>
      <c r="AT195" s="479" t="s">
        <v>69</v>
      </c>
      <c r="AU195" s="479" t="s">
        <v>89</v>
      </c>
      <c r="AV195" s="479" t="s">
        <v>69</v>
      </c>
      <c r="AW195" s="479" t="s">
        <v>69</v>
      </c>
      <c r="AX195" s="479" t="s">
        <v>90</v>
      </c>
    </row>
    <row r="196" spans="1:50" s="417" customFormat="1" ht="68.25" customHeight="1" x14ac:dyDescent="0.25">
      <c r="A196" s="439">
        <v>188</v>
      </c>
      <c r="B196" s="479" t="s">
        <v>2221</v>
      </c>
      <c r="C196" s="479" t="s">
        <v>278</v>
      </c>
      <c r="D196" s="479" t="s">
        <v>106</v>
      </c>
      <c r="E196" s="479" t="s">
        <v>716</v>
      </c>
      <c r="F196" s="479">
        <v>290</v>
      </c>
      <c r="G196" s="479" t="s">
        <v>406</v>
      </c>
      <c r="H196" s="493">
        <v>50</v>
      </c>
      <c r="I196" s="479" t="s">
        <v>874</v>
      </c>
      <c r="J196" s="479" t="s">
        <v>1615</v>
      </c>
      <c r="K196" s="479" t="s">
        <v>1616</v>
      </c>
      <c r="L196" s="479" t="s">
        <v>70</v>
      </c>
      <c r="M196" s="479" t="s">
        <v>151</v>
      </c>
      <c r="N196" s="479" t="s">
        <v>72</v>
      </c>
      <c r="O196" s="479" t="s">
        <v>1617</v>
      </c>
      <c r="P196" s="479" t="s">
        <v>111</v>
      </c>
      <c r="Q196" s="479" t="s">
        <v>1618</v>
      </c>
      <c r="R196" s="479" t="s">
        <v>89</v>
      </c>
      <c r="S196" s="479" t="s">
        <v>140</v>
      </c>
      <c r="T196" s="479" t="s">
        <v>79</v>
      </c>
      <c r="U196" s="479" t="s">
        <v>79</v>
      </c>
      <c r="V196" s="479" t="s">
        <v>1619</v>
      </c>
      <c r="W196" s="479">
        <v>5</v>
      </c>
      <c r="X196" s="479" t="s">
        <v>1424</v>
      </c>
      <c r="Y196" s="479" t="s">
        <v>1620</v>
      </c>
      <c r="Z196" s="479" t="s">
        <v>80</v>
      </c>
      <c r="AA196" s="479" t="s">
        <v>1621</v>
      </c>
      <c r="AB196" s="479" t="s">
        <v>1621</v>
      </c>
      <c r="AC196" s="479" t="s">
        <v>1607</v>
      </c>
      <c r="AD196" s="479">
        <v>43434</v>
      </c>
      <c r="AE196" s="479" t="s">
        <v>82</v>
      </c>
      <c r="AF196" s="479" t="s">
        <v>69</v>
      </c>
      <c r="AG196" s="479" t="s">
        <v>69</v>
      </c>
      <c r="AH196" s="479" t="s">
        <v>69</v>
      </c>
      <c r="AI196" s="479" t="s">
        <v>114</v>
      </c>
      <c r="AJ196" s="479" t="s">
        <v>1152</v>
      </c>
      <c r="AK196" s="479" t="s">
        <v>389</v>
      </c>
      <c r="AL196" s="479" t="s">
        <v>1152</v>
      </c>
      <c r="AM196" s="479" t="s">
        <v>69</v>
      </c>
      <c r="AN196" s="479" t="s">
        <v>1152</v>
      </c>
      <c r="AO196" s="479" t="s">
        <v>69</v>
      </c>
      <c r="AP196" s="479" t="s">
        <v>1152</v>
      </c>
      <c r="AQ196" s="479" t="s">
        <v>69</v>
      </c>
      <c r="AR196" s="479" t="s">
        <v>87</v>
      </c>
      <c r="AS196" s="479" t="s">
        <v>87</v>
      </c>
      <c r="AT196" s="479" t="s">
        <v>69</v>
      </c>
      <c r="AU196" s="479" t="s">
        <v>89</v>
      </c>
      <c r="AV196" s="479" t="s">
        <v>69</v>
      </c>
      <c r="AW196" s="479" t="s">
        <v>69</v>
      </c>
      <c r="AX196" s="479" t="s">
        <v>90</v>
      </c>
    </row>
    <row r="197" spans="1:50" s="417" customFormat="1" ht="68.25" customHeight="1" x14ac:dyDescent="0.25">
      <c r="A197" s="439">
        <v>189</v>
      </c>
      <c r="B197" s="479" t="s">
        <v>2221</v>
      </c>
      <c r="C197" s="479" t="s">
        <v>276</v>
      </c>
      <c r="D197" s="479" t="s">
        <v>106</v>
      </c>
      <c r="E197" s="479" t="s">
        <v>716</v>
      </c>
      <c r="F197" s="479">
        <v>290</v>
      </c>
      <c r="G197" s="479" t="s">
        <v>411</v>
      </c>
      <c r="H197" s="493">
        <v>67</v>
      </c>
      <c r="I197" s="479" t="s">
        <v>881</v>
      </c>
      <c r="J197" s="479" t="s">
        <v>1622</v>
      </c>
      <c r="K197" s="479" t="s">
        <v>1623</v>
      </c>
      <c r="L197" s="479" t="s">
        <v>70</v>
      </c>
      <c r="M197" s="479" t="s">
        <v>151</v>
      </c>
      <c r="N197" s="479" t="s">
        <v>72</v>
      </c>
      <c r="O197" s="479" t="s">
        <v>1617</v>
      </c>
      <c r="P197" s="479" t="s">
        <v>111</v>
      </c>
      <c r="Q197" s="479" t="s">
        <v>1618</v>
      </c>
      <c r="R197" s="479" t="s">
        <v>89</v>
      </c>
      <c r="S197" s="479" t="s">
        <v>140</v>
      </c>
      <c r="T197" s="479" t="s">
        <v>79</v>
      </c>
      <c r="U197" s="479" t="s">
        <v>79</v>
      </c>
      <c r="V197" s="479" t="s">
        <v>1624</v>
      </c>
      <c r="W197" s="479">
        <v>5</v>
      </c>
      <c r="X197" s="479" t="s">
        <v>1424</v>
      </c>
      <c r="Y197" s="479" t="s">
        <v>1620</v>
      </c>
      <c r="Z197" s="479" t="s">
        <v>80</v>
      </c>
      <c r="AA197" s="479" t="s">
        <v>1621</v>
      </c>
      <c r="AB197" s="479" t="s">
        <v>1621</v>
      </c>
      <c r="AC197" s="479" t="s">
        <v>1607</v>
      </c>
      <c r="AD197" s="479">
        <v>43434</v>
      </c>
      <c r="AE197" s="479" t="s">
        <v>82</v>
      </c>
      <c r="AF197" s="479" t="s">
        <v>69</v>
      </c>
      <c r="AG197" s="479" t="s">
        <v>69</v>
      </c>
      <c r="AH197" s="479" t="s">
        <v>69</v>
      </c>
      <c r="AI197" s="479" t="s">
        <v>114</v>
      </c>
      <c r="AJ197" s="479" t="s">
        <v>1152</v>
      </c>
      <c r="AK197" s="479" t="s">
        <v>389</v>
      </c>
      <c r="AL197" s="479" t="s">
        <v>1152</v>
      </c>
      <c r="AM197" s="479" t="s">
        <v>69</v>
      </c>
      <c r="AN197" s="479" t="s">
        <v>1152</v>
      </c>
      <c r="AO197" s="479" t="s">
        <v>69</v>
      </c>
      <c r="AP197" s="479" t="s">
        <v>1152</v>
      </c>
      <c r="AQ197" s="479" t="s">
        <v>69</v>
      </c>
      <c r="AR197" s="479" t="s">
        <v>87</v>
      </c>
      <c r="AS197" s="479" t="s">
        <v>87</v>
      </c>
      <c r="AT197" s="479" t="s">
        <v>69</v>
      </c>
      <c r="AU197" s="479" t="s">
        <v>89</v>
      </c>
      <c r="AV197" s="479" t="s">
        <v>69</v>
      </c>
      <c r="AW197" s="479" t="s">
        <v>69</v>
      </c>
      <c r="AX197" s="479" t="s">
        <v>90</v>
      </c>
    </row>
    <row r="198" spans="1:50" s="417" customFormat="1" ht="68.25" customHeight="1" x14ac:dyDescent="0.25">
      <c r="A198" s="439">
        <v>190</v>
      </c>
      <c r="B198" s="479" t="s">
        <v>2221</v>
      </c>
      <c r="C198" s="479" t="s">
        <v>278</v>
      </c>
      <c r="D198" s="479" t="s">
        <v>106</v>
      </c>
      <c r="E198" s="479" t="s">
        <v>716</v>
      </c>
      <c r="F198" s="479">
        <v>290</v>
      </c>
      <c r="G198" s="479" t="s">
        <v>443</v>
      </c>
      <c r="H198" s="493">
        <v>49</v>
      </c>
      <c r="I198" s="479" t="s">
        <v>873</v>
      </c>
      <c r="J198" s="479" t="s">
        <v>1625</v>
      </c>
      <c r="K198" s="479" t="s">
        <v>1605</v>
      </c>
      <c r="L198" s="479" t="s">
        <v>70</v>
      </c>
      <c r="M198" s="479" t="s">
        <v>151</v>
      </c>
      <c r="N198" s="479" t="s">
        <v>72</v>
      </c>
      <c r="O198" s="479" t="s">
        <v>203</v>
      </c>
      <c r="P198" s="479" t="s">
        <v>111</v>
      </c>
      <c r="Q198" s="479" t="s">
        <v>75</v>
      </c>
      <c r="R198" s="479" t="s">
        <v>89</v>
      </c>
      <c r="S198" s="479" t="s">
        <v>140</v>
      </c>
      <c r="T198" s="479" t="s">
        <v>79</v>
      </c>
      <c r="U198" s="479" t="s">
        <v>141</v>
      </c>
      <c r="V198" s="479" t="s">
        <v>1626</v>
      </c>
      <c r="W198" s="479">
        <v>4</v>
      </c>
      <c r="X198" s="479" t="s">
        <v>1424</v>
      </c>
      <c r="Y198" s="479" t="s">
        <v>1620</v>
      </c>
      <c r="Z198" s="479" t="s">
        <v>80</v>
      </c>
      <c r="AA198" s="479" t="s">
        <v>168</v>
      </c>
      <c r="AB198" s="479" t="s">
        <v>168</v>
      </c>
      <c r="AC198" s="479" t="s">
        <v>1607</v>
      </c>
      <c r="AD198" s="479">
        <v>43434</v>
      </c>
      <c r="AE198" s="479" t="s">
        <v>82</v>
      </c>
      <c r="AF198" s="479" t="s">
        <v>69</v>
      </c>
      <c r="AG198" s="479" t="s">
        <v>69</v>
      </c>
      <c r="AH198" s="479" t="s">
        <v>69</v>
      </c>
      <c r="AI198" s="479" t="s">
        <v>114</v>
      </c>
      <c r="AJ198" s="479" t="s">
        <v>1152</v>
      </c>
      <c r="AK198" s="479" t="s">
        <v>389</v>
      </c>
      <c r="AL198" s="479" t="s">
        <v>1152</v>
      </c>
      <c r="AM198" s="479" t="s">
        <v>69</v>
      </c>
      <c r="AN198" s="479" t="s">
        <v>1152</v>
      </c>
      <c r="AO198" s="479" t="s">
        <v>69</v>
      </c>
      <c r="AP198" s="479" t="s">
        <v>1152</v>
      </c>
      <c r="AQ198" s="479" t="s">
        <v>69</v>
      </c>
      <c r="AR198" s="479" t="s">
        <v>87</v>
      </c>
      <c r="AS198" s="479" t="s">
        <v>87</v>
      </c>
      <c r="AT198" s="479" t="s">
        <v>69</v>
      </c>
      <c r="AU198" s="479" t="s">
        <v>89</v>
      </c>
      <c r="AV198" s="479" t="s">
        <v>69</v>
      </c>
      <c r="AW198" s="479" t="s">
        <v>69</v>
      </c>
      <c r="AX198" s="479" t="s">
        <v>90</v>
      </c>
    </row>
    <row r="199" spans="1:50" s="417" customFormat="1" ht="68.25" customHeight="1" x14ac:dyDescent="0.25">
      <c r="A199" s="439">
        <v>191</v>
      </c>
      <c r="B199" s="479" t="s">
        <v>2221</v>
      </c>
      <c r="C199" s="479" t="s">
        <v>278</v>
      </c>
      <c r="D199" s="479" t="s">
        <v>106</v>
      </c>
      <c r="E199" s="479" t="s">
        <v>716</v>
      </c>
      <c r="F199" s="479">
        <v>290</v>
      </c>
      <c r="G199" s="479" t="s">
        <v>443</v>
      </c>
      <c r="H199" s="493">
        <v>49</v>
      </c>
      <c r="I199" s="479" t="s">
        <v>873</v>
      </c>
      <c r="J199" s="479" t="s">
        <v>1627</v>
      </c>
      <c r="K199" s="479" t="s">
        <v>1605</v>
      </c>
      <c r="L199" s="479" t="s">
        <v>70</v>
      </c>
      <c r="M199" s="479" t="s">
        <v>151</v>
      </c>
      <c r="N199" s="479" t="s">
        <v>72</v>
      </c>
      <c r="O199" s="479" t="s">
        <v>203</v>
      </c>
      <c r="P199" s="479" t="s">
        <v>111</v>
      </c>
      <c r="Q199" s="479" t="s">
        <v>75</v>
      </c>
      <c r="R199" s="479" t="s">
        <v>89</v>
      </c>
      <c r="S199" s="479" t="s">
        <v>140</v>
      </c>
      <c r="T199" s="479" t="s">
        <v>78</v>
      </c>
      <c r="U199" s="479" t="s">
        <v>78</v>
      </c>
      <c r="V199" s="479" t="s">
        <v>1628</v>
      </c>
      <c r="W199" s="479">
        <v>8</v>
      </c>
      <c r="X199" s="479" t="s">
        <v>78</v>
      </c>
      <c r="Y199" s="479" t="s">
        <v>1620</v>
      </c>
      <c r="Z199" s="479" t="s">
        <v>80</v>
      </c>
      <c r="AA199" s="479" t="s">
        <v>1629</v>
      </c>
      <c r="AB199" s="479" t="s">
        <v>1629</v>
      </c>
      <c r="AC199" s="479" t="s">
        <v>1607</v>
      </c>
      <c r="AD199" s="479">
        <v>43434</v>
      </c>
      <c r="AE199" s="479" t="s">
        <v>82</v>
      </c>
      <c r="AF199" s="479" t="s">
        <v>69</v>
      </c>
      <c r="AG199" s="479" t="s">
        <v>69</v>
      </c>
      <c r="AH199" s="479" t="s">
        <v>69</v>
      </c>
      <c r="AI199" s="479" t="s">
        <v>114</v>
      </c>
      <c r="AJ199" s="479" t="s">
        <v>1152</v>
      </c>
      <c r="AK199" s="479" t="s">
        <v>389</v>
      </c>
      <c r="AL199" s="479" t="s">
        <v>1152</v>
      </c>
      <c r="AM199" s="479" t="s">
        <v>69</v>
      </c>
      <c r="AN199" s="479" t="s">
        <v>1152</v>
      </c>
      <c r="AO199" s="479" t="s">
        <v>69</v>
      </c>
      <c r="AP199" s="479" t="s">
        <v>1152</v>
      </c>
      <c r="AQ199" s="479" t="s">
        <v>69</v>
      </c>
      <c r="AR199" s="479" t="s">
        <v>87</v>
      </c>
      <c r="AS199" s="479" t="s">
        <v>87</v>
      </c>
      <c r="AT199" s="479" t="s">
        <v>69</v>
      </c>
      <c r="AU199" s="479" t="s">
        <v>89</v>
      </c>
      <c r="AV199" s="479" t="s">
        <v>69</v>
      </c>
      <c r="AW199" s="479" t="s">
        <v>69</v>
      </c>
      <c r="AX199" s="479" t="s">
        <v>90</v>
      </c>
    </row>
    <row r="200" spans="1:50" s="417" customFormat="1" ht="68.25" customHeight="1" x14ac:dyDescent="0.25">
      <c r="A200" s="439">
        <v>192</v>
      </c>
      <c r="B200" s="479" t="s">
        <v>2221</v>
      </c>
      <c r="C200" s="479" t="s">
        <v>278</v>
      </c>
      <c r="D200" s="479" t="s">
        <v>106</v>
      </c>
      <c r="E200" s="479" t="s">
        <v>716</v>
      </c>
      <c r="F200" s="479">
        <v>290</v>
      </c>
      <c r="G200" s="479" t="s">
        <v>406</v>
      </c>
      <c r="H200" s="493">
        <v>50</v>
      </c>
      <c r="I200" s="479" t="s">
        <v>874</v>
      </c>
      <c r="J200" s="479" t="s">
        <v>1602</v>
      </c>
      <c r="K200" s="479" t="s">
        <v>1630</v>
      </c>
      <c r="L200" s="479" t="s">
        <v>70</v>
      </c>
      <c r="M200" s="479" t="s">
        <v>151</v>
      </c>
      <c r="N200" s="479" t="s">
        <v>72</v>
      </c>
      <c r="O200" s="479" t="s">
        <v>203</v>
      </c>
      <c r="P200" s="479" t="s">
        <v>111</v>
      </c>
      <c r="Q200" s="479" t="s">
        <v>75</v>
      </c>
      <c r="R200" s="479" t="s">
        <v>89</v>
      </c>
      <c r="S200" s="479" t="s">
        <v>77</v>
      </c>
      <c r="T200" s="479" t="s">
        <v>78</v>
      </c>
      <c r="U200" s="479" t="s">
        <v>78</v>
      </c>
      <c r="V200" s="479" t="s">
        <v>1559</v>
      </c>
      <c r="W200" s="479">
        <v>9</v>
      </c>
      <c r="X200" s="479" t="s">
        <v>78</v>
      </c>
      <c r="Y200" s="479" t="s">
        <v>1560</v>
      </c>
      <c r="Z200" s="479" t="s">
        <v>80</v>
      </c>
      <c r="AA200" s="479" t="s">
        <v>113</v>
      </c>
      <c r="AB200" s="479" t="s">
        <v>113</v>
      </c>
      <c r="AC200" s="479" t="s">
        <v>1561</v>
      </c>
      <c r="AD200" s="479">
        <v>43434</v>
      </c>
      <c r="AE200" s="479" t="s">
        <v>82</v>
      </c>
      <c r="AF200" s="479" t="s">
        <v>69</v>
      </c>
      <c r="AG200" s="479" t="s">
        <v>69</v>
      </c>
      <c r="AH200" s="479" t="s">
        <v>69</v>
      </c>
      <c r="AI200" s="479" t="s">
        <v>114</v>
      </c>
      <c r="AJ200" s="479">
        <v>43440</v>
      </c>
      <c r="AK200" s="479" t="s">
        <v>389</v>
      </c>
      <c r="AL200" s="479" t="s">
        <v>1152</v>
      </c>
      <c r="AM200" s="479" t="s">
        <v>69</v>
      </c>
      <c r="AN200" s="479" t="s">
        <v>1152</v>
      </c>
      <c r="AO200" s="479" t="s">
        <v>69</v>
      </c>
      <c r="AP200" s="479" t="s">
        <v>1152</v>
      </c>
      <c r="AQ200" s="479" t="s">
        <v>69</v>
      </c>
      <c r="AR200" s="479" t="s">
        <v>87</v>
      </c>
      <c r="AS200" s="479" t="s">
        <v>87</v>
      </c>
      <c r="AT200" s="479" t="s">
        <v>69</v>
      </c>
      <c r="AU200" s="479" t="s">
        <v>89</v>
      </c>
      <c r="AV200" s="479" t="s">
        <v>69</v>
      </c>
      <c r="AW200" s="479" t="s">
        <v>123</v>
      </c>
      <c r="AX200" s="479" t="s">
        <v>90</v>
      </c>
    </row>
    <row r="201" spans="1:50" s="417" customFormat="1" ht="68.25" customHeight="1" x14ac:dyDescent="0.25">
      <c r="A201" s="439">
        <v>193</v>
      </c>
      <c r="B201" s="479" t="s">
        <v>2221</v>
      </c>
      <c r="C201" s="479" t="s">
        <v>278</v>
      </c>
      <c r="D201" s="479" t="s">
        <v>106</v>
      </c>
      <c r="E201" s="479" t="s">
        <v>716</v>
      </c>
      <c r="F201" s="479">
        <v>290</v>
      </c>
      <c r="G201" s="479" t="s">
        <v>406</v>
      </c>
      <c r="H201" s="493">
        <v>50</v>
      </c>
      <c r="I201" s="479" t="s">
        <v>874</v>
      </c>
      <c r="J201" s="479" t="s">
        <v>1602</v>
      </c>
      <c r="K201" s="479" t="s">
        <v>1603</v>
      </c>
      <c r="L201" s="479" t="s">
        <v>70</v>
      </c>
      <c r="M201" s="479" t="s">
        <v>151</v>
      </c>
      <c r="N201" s="479" t="s">
        <v>72</v>
      </c>
      <c r="O201" s="479" t="s">
        <v>203</v>
      </c>
      <c r="P201" s="479" t="s">
        <v>111</v>
      </c>
      <c r="Q201" s="479" t="s">
        <v>75</v>
      </c>
      <c r="R201" s="479" t="s">
        <v>89</v>
      </c>
      <c r="S201" s="479" t="s">
        <v>77</v>
      </c>
      <c r="T201" s="479" t="s">
        <v>78</v>
      </c>
      <c r="U201" s="479" t="s">
        <v>78</v>
      </c>
      <c r="V201" s="479" t="s">
        <v>1559</v>
      </c>
      <c r="W201" s="479">
        <v>9</v>
      </c>
      <c r="X201" s="479" t="s">
        <v>78</v>
      </c>
      <c r="Y201" s="479" t="s">
        <v>1560</v>
      </c>
      <c r="Z201" s="479" t="s">
        <v>80</v>
      </c>
      <c r="AA201" s="479" t="s">
        <v>113</v>
      </c>
      <c r="AB201" s="479" t="s">
        <v>113</v>
      </c>
      <c r="AC201" s="479" t="s">
        <v>1561</v>
      </c>
      <c r="AD201" s="479">
        <v>43434</v>
      </c>
      <c r="AE201" s="479" t="s">
        <v>82</v>
      </c>
      <c r="AF201" s="479" t="s">
        <v>1175</v>
      </c>
      <c r="AG201" s="479" t="s">
        <v>1164</v>
      </c>
      <c r="AH201" s="479" t="s">
        <v>1171</v>
      </c>
      <c r="AI201" s="479" t="s">
        <v>114</v>
      </c>
      <c r="AJ201" s="479">
        <v>43440</v>
      </c>
      <c r="AK201" s="479" t="s">
        <v>389</v>
      </c>
      <c r="AL201" s="479" t="s">
        <v>1152</v>
      </c>
      <c r="AM201" s="479" t="s">
        <v>69</v>
      </c>
      <c r="AN201" s="479" t="s">
        <v>1152</v>
      </c>
      <c r="AO201" s="479" t="s">
        <v>69</v>
      </c>
      <c r="AP201" s="479" t="s">
        <v>1152</v>
      </c>
      <c r="AQ201" s="479" t="s">
        <v>69</v>
      </c>
      <c r="AR201" s="479" t="s">
        <v>87</v>
      </c>
      <c r="AS201" s="479" t="s">
        <v>87</v>
      </c>
      <c r="AT201" s="479" t="s">
        <v>69</v>
      </c>
      <c r="AU201" s="479" t="s">
        <v>89</v>
      </c>
      <c r="AV201" s="479" t="s">
        <v>69</v>
      </c>
      <c r="AW201" s="479" t="s">
        <v>136</v>
      </c>
      <c r="AX201" s="479" t="s">
        <v>90</v>
      </c>
    </row>
    <row r="202" spans="1:50" s="417" customFormat="1" ht="68.25" customHeight="1" x14ac:dyDescent="0.25">
      <c r="A202" s="439">
        <v>194</v>
      </c>
      <c r="B202" s="479" t="s">
        <v>2221</v>
      </c>
      <c r="C202" s="479" t="s">
        <v>278</v>
      </c>
      <c r="D202" s="479" t="s">
        <v>106</v>
      </c>
      <c r="E202" s="479" t="s">
        <v>716</v>
      </c>
      <c r="F202" s="479">
        <v>290</v>
      </c>
      <c r="G202" s="479" t="s">
        <v>443</v>
      </c>
      <c r="H202" s="493">
        <v>49</v>
      </c>
      <c r="I202" s="479" t="s">
        <v>873</v>
      </c>
      <c r="J202" s="479" t="s">
        <v>1631</v>
      </c>
      <c r="K202" s="479" t="s">
        <v>1632</v>
      </c>
      <c r="L202" s="479" t="s">
        <v>70</v>
      </c>
      <c r="M202" s="479" t="s">
        <v>151</v>
      </c>
      <c r="N202" s="479" t="s">
        <v>72</v>
      </c>
      <c r="O202" s="479" t="s">
        <v>203</v>
      </c>
      <c r="P202" s="479" t="s">
        <v>111</v>
      </c>
      <c r="Q202" s="479" t="s">
        <v>75</v>
      </c>
      <c r="R202" s="479" t="s">
        <v>89</v>
      </c>
      <c r="S202" s="479" t="s">
        <v>77</v>
      </c>
      <c r="T202" s="479" t="s">
        <v>78</v>
      </c>
      <c r="U202" s="479" t="s">
        <v>78</v>
      </c>
      <c r="V202" s="479" t="s">
        <v>1633</v>
      </c>
      <c r="W202" s="479">
        <v>9</v>
      </c>
      <c r="X202" s="479" t="s">
        <v>78</v>
      </c>
      <c r="Y202" s="479" t="s">
        <v>1560</v>
      </c>
      <c r="Z202" s="479" t="s">
        <v>80</v>
      </c>
      <c r="AA202" s="479" t="s">
        <v>168</v>
      </c>
      <c r="AB202" s="479" t="s">
        <v>168</v>
      </c>
      <c r="AC202" s="479" t="s">
        <v>1561</v>
      </c>
      <c r="AD202" s="479">
        <v>43434</v>
      </c>
      <c r="AE202" s="479" t="s">
        <v>82</v>
      </c>
      <c r="AF202" s="479" t="s">
        <v>1175</v>
      </c>
      <c r="AG202" s="479" t="s">
        <v>1164</v>
      </c>
      <c r="AH202" s="479" t="s">
        <v>1171</v>
      </c>
      <c r="AI202" s="479" t="s">
        <v>114</v>
      </c>
      <c r="AJ202" s="479">
        <v>43440</v>
      </c>
      <c r="AK202" s="479" t="s">
        <v>389</v>
      </c>
      <c r="AL202" s="479" t="s">
        <v>1152</v>
      </c>
      <c r="AM202" s="479" t="s">
        <v>69</v>
      </c>
      <c r="AN202" s="479" t="s">
        <v>1152</v>
      </c>
      <c r="AO202" s="479" t="s">
        <v>69</v>
      </c>
      <c r="AP202" s="479" t="s">
        <v>1152</v>
      </c>
      <c r="AQ202" s="479" t="s">
        <v>69</v>
      </c>
      <c r="AR202" s="479" t="s">
        <v>87</v>
      </c>
      <c r="AS202" s="479" t="s">
        <v>87</v>
      </c>
      <c r="AT202" s="479" t="s">
        <v>69</v>
      </c>
      <c r="AU202" s="479" t="s">
        <v>89</v>
      </c>
      <c r="AV202" s="479" t="s">
        <v>69</v>
      </c>
      <c r="AW202" s="479" t="s">
        <v>136</v>
      </c>
      <c r="AX202" s="479" t="s">
        <v>90</v>
      </c>
    </row>
    <row r="203" spans="1:50" s="417" customFormat="1" ht="68.25" customHeight="1" x14ac:dyDescent="0.25">
      <c r="A203" s="439">
        <v>195</v>
      </c>
      <c r="B203" s="479" t="s">
        <v>2221</v>
      </c>
      <c r="C203" s="479" t="s">
        <v>278</v>
      </c>
      <c r="D203" s="479" t="s">
        <v>106</v>
      </c>
      <c r="E203" s="479" t="s">
        <v>716</v>
      </c>
      <c r="F203" s="479">
        <v>290</v>
      </c>
      <c r="G203" s="479" t="s">
        <v>456</v>
      </c>
      <c r="H203" s="493">
        <v>83</v>
      </c>
      <c r="I203" s="479" t="s">
        <v>884</v>
      </c>
      <c r="J203" s="479" t="s">
        <v>1634</v>
      </c>
      <c r="K203" s="479" t="s">
        <v>1635</v>
      </c>
      <c r="L203" s="479" t="s">
        <v>70</v>
      </c>
      <c r="M203" s="479" t="s">
        <v>151</v>
      </c>
      <c r="N203" s="479" t="s">
        <v>72</v>
      </c>
      <c r="O203" s="479" t="s">
        <v>203</v>
      </c>
      <c r="P203" s="479" t="s">
        <v>111</v>
      </c>
      <c r="Q203" s="479" t="s">
        <v>75</v>
      </c>
      <c r="R203" s="479" t="s">
        <v>89</v>
      </c>
      <c r="S203" s="479" t="s">
        <v>77</v>
      </c>
      <c r="T203" s="479" t="s">
        <v>78</v>
      </c>
      <c r="U203" s="479" t="s">
        <v>78</v>
      </c>
      <c r="V203" s="479" t="s">
        <v>1636</v>
      </c>
      <c r="W203" s="479">
        <v>9</v>
      </c>
      <c r="X203" s="479" t="s">
        <v>78</v>
      </c>
      <c r="Y203" s="479" t="s">
        <v>1560</v>
      </c>
      <c r="Z203" s="479" t="s">
        <v>80</v>
      </c>
      <c r="AA203" s="479" t="s">
        <v>113</v>
      </c>
      <c r="AB203" s="479" t="s">
        <v>113</v>
      </c>
      <c r="AC203" s="479" t="s">
        <v>1561</v>
      </c>
      <c r="AD203" s="479">
        <v>43434</v>
      </c>
      <c r="AE203" s="479" t="s">
        <v>82</v>
      </c>
      <c r="AF203" s="479" t="s">
        <v>1175</v>
      </c>
      <c r="AG203" s="479" t="s">
        <v>1164</v>
      </c>
      <c r="AH203" s="479" t="s">
        <v>1171</v>
      </c>
      <c r="AI203" s="479" t="s">
        <v>114</v>
      </c>
      <c r="AJ203" s="479">
        <v>43440</v>
      </c>
      <c r="AK203" s="479" t="s">
        <v>389</v>
      </c>
      <c r="AL203" s="479" t="s">
        <v>1152</v>
      </c>
      <c r="AM203" s="479" t="s">
        <v>69</v>
      </c>
      <c r="AN203" s="479" t="s">
        <v>1152</v>
      </c>
      <c r="AO203" s="479" t="s">
        <v>69</v>
      </c>
      <c r="AP203" s="479" t="s">
        <v>1152</v>
      </c>
      <c r="AQ203" s="479" t="s">
        <v>69</v>
      </c>
      <c r="AR203" s="479" t="s">
        <v>87</v>
      </c>
      <c r="AS203" s="479" t="s">
        <v>87</v>
      </c>
      <c r="AT203" s="479" t="s">
        <v>69</v>
      </c>
      <c r="AU203" s="479" t="s">
        <v>89</v>
      </c>
      <c r="AV203" s="479" t="s">
        <v>69</v>
      </c>
      <c r="AW203" s="479" t="s">
        <v>136</v>
      </c>
      <c r="AX203" s="479" t="s">
        <v>90</v>
      </c>
    </row>
    <row r="204" spans="1:50" s="417" customFormat="1" ht="68.25" customHeight="1" x14ac:dyDescent="0.25">
      <c r="A204" s="439">
        <v>196</v>
      </c>
      <c r="B204" s="479" t="s">
        <v>2221</v>
      </c>
      <c r="C204" s="479" t="s">
        <v>278</v>
      </c>
      <c r="D204" s="479" t="s">
        <v>106</v>
      </c>
      <c r="E204" s="479" t="s">
        <v>716</v>
      </c>
      <c r="F204" s="479">
        <v>290</v>
      </c>
      <c r="G204" s="479" t="s">
        <v>456</v>
      </c>
      <c r="H204" s="493">
        <v>83</v>
      </c>
      <c r="I204" s="479" t="s">
        <v>884</v>
      </c>
      <c r="J204" s="479" t="s">
        <v>1634</v>
      </c>
      <c r="K204" s="479" t="s">
        <v>1637</v>
      </c>
      <c r="L204" s="479" t="s">
        <v>70</v>
      </c>
      <c r="M204" s="479" t="s">
        <v>151</v>
      </c>
      <c r="N204" s="479" t="s">
        <v>72</v>
      </c>
      <c r="O204" s="479" t="s">
        <v>203</v>
      </c>
      <c r="P204" s="479" t="s">
        <v>111</v>
      </c>
      <c r="Q204" s="479" t="s">
        <v>75</v>
      </c>
      <c r="R204" s="479" t="s">
        <v>89</v>
      </c>
      <c r="S204" s="479" t="s">
        <v>77</v>
      </c>
      <c r="T204" s="479" t="s">
        <v>78</v>
      </c>
      <c r="U204" s="479" t="s">
        <v>78</v>
      </c>
      <c r="V204" s="479" t="s">
        <v>1638</v>
      </c>
      <c r="W204" s="479">
        <v>9</v>
      </c>
      <c r="X204" s="479" t="s">
        <v>78</v>
      </c>
      <c r="Y204" s="479" t="s">
        <v>1560</v>
      </c>
      <c r="Z204" s="479" t="s">
        <v>80</v>
      </c>
      <c r="AA204" s="479" t="s">
        <v>113</v>
      </c>
      <c r="AB204" s="479" t="s">
        <v>113</v>
      </c>
      <c r="AC204" s="479" t="s">
        <v>1561</v>
      </c>
      <c r="AD204" s="479">
        <v>43434</v>
      </c>
      <c r="AE204" s="479" t="s">
        <v>82</v>
      </c>
      <c r="AF204" s="479" t="s">
        <v>1175</v>
      </c>
      <c r="AG204" s="479" t="s">
        <v>1164</v>
      </c>
      <c r="AH204" s="479" t="s">
        <v>1171</v>
      </c>
      <c r="AI204" s="479" t="s">
        <v>114</v>
      </c>
      <c r="AJ204" s="479">
        <v>43440</v>
      </c>
      <c r="AK204" s="479" t="s">
        <v>389</v>
      </c>
      <c r="AL204" s="479" t="s">
        <v>1152</v>
      </c>
      <c r="AM204" s="479" t="s">
        <v>69</v>
      </c>
      <c r="AN204" s="479" t="s">
        <v>1152</v>
      </c>
      <c r="AO204" s="479" t="s">
        <v>69</v>
      </c>
      <c r="AP204" s="479" t="s">
        <v>1152</v>
      </c>
      <c r="AQ204" s="479" t="s">
        <v>69</v>
      </c>
      <c r="AR204" s="479" t="s">
        <v>87</v>
      </c>
      <c r="AS204" s="479" t="s">
        <v>87</v>
      </c>
      <c r="AT204" s="479" t="s">
        <v>69</v>
      </c>
      <c r="AU204" s="479" t="s">
        <v>89</v>
      </c>
      <c r="AV204" s="479" t="s">
        <v>69</v>
      </c>
      <c r="AW204" s="479" t="s">
        <v>123</v>
      </c>
      <c r="AX204" s="479" t="s">
        <v>90</v>
      </c>
    </row>
    <row r="205" spans="1:50" s="417" customFormat="1" ht="68.25" customHeight="1" x14ac:dyDescent="0.25">
      <c r="A205" s="439">
        <v>197</v>
      </c>
      <c r="B205" s="479" t="s">
        <v>2221</v>
      </c>
      <c r="C205" s="479" t="s">
        <v>278</v>
      </c>
      <c r="D205" s="479" t="s">
        <v>106</v>
      </c>
      <c r="E205" s="479" t="s">
        <v>716</v>
      </c>
      <c r="F205" s="479">
        <v>290</v>
      </c>
      <c r="G205" s="479" t="s">
        <v>456</v>
      </c>
      <c r="H205" s="493">
        <v>83</v>
      </c>
      <c r="I205" s="479" t="s">
        <v>884</v>
      </c>
      <c r="J205" s="479" t="s">
        <v>1639</v>
      </c>
      <c r="K205" s="479" t="s">
        <v>1640</v>
      </c>
      <c r="L205" s="479" t="s">
        <v>70</v>
      </c>
      <c r="M205" s="479" t="s">
        <v>151</v>
      </c>
      <c r="N205" s="479" t="s">
        <v>72</v>
      </c>
      <c r="O205" s="479" t="s">
        <v>203</v>
      </c>
      <c r="P205" s="479" t="s">
        <v>111</v>
      </c>
      <c r="Q205" s="479" t="s">
        <v>75</v>
      </c>
      <c r="R205" s="479" t="s">
        <v>89</v>
      </c>
      <c r="S205" s="479" t="s">
        <v>77</v>
      </c>
      <c r="T205" s="479" t="s">
        <v>78</v>
      </c>
      <c r="U205" s="479" t="s">
        <v>78</v>
      </c>
      <c r="V205" s="479" t="s">
        <v>1559</v>
      </c>
      <c r="W205" s="479">
        <v>9</v>
      </c>
      <c r="X205" s="479" t="s">
        <v>78</v>
      </c>
      <c r="Y205" s="479" t="s">
        <v>1560</v>
      </c>
      <c r="Z205" s="479" t="s">
        <v>80</v>
      </c>
      <c r="AA205" s="479" t="s">
        <v>113</v>
      </c>
      <c r="AB205" s="479" t="s">
        <v>113</v>
      </c>
      <c r="AC205" s="479" t="s">
        <v>1561</v>
      </c>
      <c r="AD205" s="479">
        <v>43434</v>
      </c>
      <c r="AE205" s="479" t="s">
        <v>82</v>
      </c>
      <c r="AF205" s="479" t="s">
        <v>1175</v>
      </c>
      <c r="AG205" s="479" t="s">
        <v>1164</v>
      </c>
      <c r="AH205" s="479" t="s">
        <v>1171</v>
      </c>
      <c r="AI205" s="479" t="s">
        <v>114</v>
      </c>
      <c r="AJ205" s="479">
        <v>43440</v>
      </c>
      <c r="AK205" s="479" t="s">
        <v>389</v>
      </c>
      <c r="AL205" s="479" t="s">
        <v>1152</v>
      </c>
      <c r="AM205" s="479" t="s">
        <v>69</v>
      </c>
      <c r="AN205" s="479" t="s">
        <v>1152</v>
      </c>
      <c r="AO205" s="479" t="s">
        <v>69</v>
      </c>
      <c r="AP205" s="479" t="s">
        <v>1152</v>
      </c>
      <c r="AQ205" s="479" t="s">
        <v>69</v>
      </c>
      <c r="AR205" s="479" t="s">
        <v>87</v>
      </c>
      <c r="AS205" s="479" t="s">
        <v>87</v>
      </c>
      <c r="AT205" s="479" t="s">
        <v>69</v>
      </c>
      <c r="AU205" s="479" t="s">
        <v>89</v>
      </c>
      <c r="AV205" s="479" t="s">
        <v>69</v>
      </c>
      <c r="AW205" s="479" t="s">
        <v>123</v>
      </c>
      <c r="AX205" s="479" t="s">
        <v>90</v>
      </c>
    </row>
    <row r="206" spans="1:50" s="417" customFormat="1" ht="68.25" customHeight="1" x14ac:dyDescent="0.25">
      <c r="A206" s="439">
        <v>198</v>
      </c>
      <c r="B206" s="479" t="s">
        <v>2221</v>
      </c>
      <c r="C206" s="479" t="s">
        <v>278</v>
      </c>
      <c r="D206" s="479" t="s">
        <v>106</v>
      </c>
      <c r="E206" s="479" t="s">
        <v>716</v>
      </c>
      <c r="F206" s="479">
        <v>290</v>
      </c>
      <c r="G206" s="479" t="s">
        <v>456</v>
      </c>
      <c r="H206" s="493">
        <v>83</v>
      </c>
      <c r="I206" s="479" t="s">
        <v>884</v>
      </c>
      <c r="J206" s="479" t="s">
        <v>1641</v>
      </c>
      <c r="K206" s="479" t="s">
        <v>1642</v>
      </c>
      <c r="L206" s="479" t="s">
        <v>70</v>
      </c>
      <c r="M206" s="479" t="s">
        <v>151</v>
      </c>
      <c r="N206" s="479" t="s">
        <v>72</v>
      </c>
      <c r="O206" s="479" t="s">
        <v>203</v>
      </c>
      <c r="P206" s="479" t="s">
        <v>111</v>
      </c>
      <c r="Q206" s="479" t="s">
        <v>75</v>
      </c>
      <c r="R206" s="479" t="s">
        <v>89</v>
      </c>
      <c r="S206" s="479" t="s">
        <v>77</v>
      </c>
      <c r="T206" s="479" t="s">
        <v>78</v>
      </c>
      <c r="U206" s="479" t="s">
        <v>78</v>
      </c>
      <c r="V206" s="479" t="s">
        <v>1559</v>
      </c>
      <c r="W206" s="479">
        <v>9</v>
      </c>
      <c r="X206" s="479" t="s">
        <v>78</v>
      </c>
      <c r="Y206" s="479" t="s">
        <v>1560</v>
      </c>
      <c r="Z206" s="479" t="s">
        <v>80</v>
      </c>
      <c r="AA206" s="479" t="s">
        <v>113</v>
      </c>
      <c r="AB206" s="479" t="s">
        <v>113</v>
      </c>
      <c r="AC206" s="479" t="s">
        <v>1561</v>
      </c>
      <c r="AD206" s="479">
        <v>43434</v>
      </c>
      <c r="AE206" s="479" t="s">
        <v>82</v>
      </c>
      <c r="AF206" s="479" t="s">
        <v>1175</v>
      </c>
      <c r="AG206" s="479" t="s">
        <v>1164</v>
      </c>
      <c r="AH206" s="479" t="s">
        <v>1171</v>
      </c>
      <c r="AI206" s="479" t="s">
        <v>114</v>
      </c>
      <c r="AJ206" s="479">
        <v>43440</v>
      </c>
      <c r="AK206" s="479" t="s">
        <v>389</v>
      </c>
      <c r="AL206" s="479" t="s">
        <v>1152</v>
      </c>
      <c r="AM206" s="479" t="s">
        <v>69</v>
      </c>
      <c r="AN206" s="479" t="s">
        <v>1152</v>
      </c>
      <c r="AO206" s="479" t="s">
        <v>69</v>
      </c>
      <c r="AP206" s="479" t="s">
        <v>1152</v>
      </c>
      <c r="AQ206" s="479" t="s">
        <v>69</v>
      </c>
      <c r="AR206" s="479" t="s">
        <v>87</v>
      </c>
      <c r="AS206" s="479" t="s">
        <v>87</v>
      </c>
      <c r="AT206" s="479" t="s">
        <v>69</v>
      </c>
      <c r="AU206" s="479" t="s">
        <v>89</v>
      </c>
      <c r="AV206" s="479" t="s">
        <v>69</v>
      </c>
      <c r="AW206" s="479" t="s">
        <v>136</v>
      </c>
      <c r="AX206" s="479" t="s">
        <v>90</v>
      </c>
    </row>
    <row r="207" spans="1:50" s="417" customFormat="1" ht="68.25" customHeight="1" x14ac:dyDescent="0.25">
      <c r="A207" s="439">
        <v>199</v>
      </c>
      <c r="B207" s="479" t="s">
        <v>2221</v>
      </c>
      <c r="C207" s="479" t="s">
        <v>278</v>
      </c>
      <c r="D207" s="479" t="s">
        <v>106</v>
      </c>
      <c r="E207" s="479" t="s">
        <v>716</v>
      </c>
      <c r="F207" s="479">
        <v>290</v>
      </c>
      <c r="G207" s="479" t="s">
        <v>456</v>
      </c>
      <c r="H207" s="493">
        <v>83</v>
      </c>
      <c r="I207" s="479" t="s">
        <v>884</v>
      </c>
      <c r="J207" s="479" t="s">
        <v>1643</v>
      </c>
      <c r="K207" s="479" t="s">
        <v>1644</v>
      </c>
      <c r="L207" s="479" t="s">
        <v>70</v>
      </c>
      <c r="M207" s="479" t="s">
        <v>151</v>
      </c>
      <c r="N207" s="479" t="s">
        <v>72</v>
      </c>
      <c r="O207" s="479" t="s">
        <v>203</v>
      </c>
      <c r="P207" s="479" t="s">
        <v>111</v>
      </c>
      <c r="Q207" s="479" t="s">
        <v>75</v>
      </c>
      <c r="R207" s="479" t="s">
        <v>89</v>
      </c>
      <c r="S207" s="479" t="s">
        <v>77</v>
      </c>
      <c r="T207" s="479" t="s">
        <v>78</v>
      </c>
      <c r="U207" s="479" t="s">
        <v>78</v>
      </c>
      <c r="V207" s="479" t="s">
        <v>1559</v>
      </c>
      <c r="W207" s="479">
        <v>9</v>
      </c>
      <c r="X207" s="479" t="s">
        <v>78</v>
      </c>
      <c r="Y207" s="479" t="s">
        <v>1560</v>
      </c>
      <c r="Z207" s="479" t="s">
        <v>80</v>
      </c>
      <c r="AA207" s="479" t="s">
        <v>113</v>
      </c>
      <c r="AB207" s="479" t="s">
        <v>113</v>
      </c>
      <c r="AC207" s="479" t="s">
        <v>1561</v>
      </c>
      <c r="AD207" s="479">
        <v>43434</v>
      </c>
      <c r="AE207" s="479" t="s">
        <v>82</v>
      </c>
      <c r="AF207" s="479" t="s">
        <v>1175</v>
      </c>
      <c r="AG207" s="479" t="s">
        <v>1164</v>
      </c>
      <c r="AH207" s="479" t="s">
        <v>1171</v>
      </c>
      <c r="AI207" s="479" t="s">
        <v>114</v>
      </c>
      <c r="AJ207" s="479">
        <v>43440</v>
      </c>
      <c r="AK207" s="479" t="s">
        <v>389</v>
      </c>
      <c r="AL207" s="479" t="s">
        <v>1152</v>
      </c>
      <c r="AM207" s="479" t="s">
        <v>69</v>
      </c>
      <c r="AN207" s="479" t="s">
        <v>1152</v>
      </c>
      <c r="AO207" s="479" t="s">
        <v>69</v>
      </c>
      <c r="AP207" s="479" t="s">
        <v>1152</v>
      </c>
      <c r="AQ207" s="479" t="s">
        <v>69</v>
      </c>
      <c r="AR207" s="479" t="s">
        <v>87</v>
      </c>
      <c r="AS207" s="479" t="s">
        <v>87</v>
      </c>
      <c r="AT207" s="479" t="s">
        <v>69</v>
      </c>
      <c r="AU207" s="479" t="s">
        <v>89</v>
      </c>
      <c r="AV207" s="479" t="s">
        <v>69</v>
      </c>
      <c r="AW207" s="479" t="s">
        <v>136</v>
      </c>
      <c r="AX207" s="479" t="s">
        <v>90</v>
      </c>
    </row>
    <row r="208" spans="1:50" s="417" customFormat="1" ht="68.25" customHeight="1" x14ac:dyDescent="0.25">
      <c r="A208" s="439">
        <v>200</v>
      </c>
      <c r="B208" s="479" t="s">
        <v>2221</v>
      </c>
      <c r="C208" s="479" t="s">
        <v>278</v>
      </c>
      <c r="D208" s="479" t="s">
        <v>106</v>
      </c>
      <c r="E208" s="479" t="s">
        <v>716</v>
      </c>
      <c r="F208" s="479">
        <v>290</v>
      </c>
      <c r="G208" s="479" t="s">
        <v>456</v>
      </c>
      <c r="H208" s="493">
        <v>83</v>
      </c>
      <c r="I208" s="479" t="s">
        <v>884</v>
      </c>
      <c r="J208" s="479" t="s">
        <v>1645</v>
      </c>
      <c r="K208" s="479" t="s">
        <v>1646</v>
      </c>
      <c r="L208" s="479" t="s">
        <v>70</v>
      </c>
      <c r="M208" s="479" t="s">
        <v>151</v>
      </c>
      <c r="N208" s="479" t="s">
        <v>72</v>
      </c>
      <c r="O208" s="479" t="s">
        <v>203</v>
      </c>
      <c r="P208" s="479" t="s">
        <v>111</v>
      </c>
      <c r="Q208" s="479" t="s">
        <v>75</v>
      </c>
      <c r="R208" s="479" t="s">
        <v>89</v>
      </c>
      <c r="S208" s="479" t="s">
        <v>77</v>
      </c>
      <c r="T208" s="479" t="s">
        <v>78</v>
      </c>
      <c r="U208" s="479" t="s">
        <v>78</v>
      </c>
      <c r="V208" s="479" t="s">
        <v>1559</v>
      </c>
      <c r="W208" s="479">
        <v>9</v>
      </c>
      <c r="X208" s="479" t="s">
        <v>78</v>
      </c>
      <c r="Y208" s="479" t="s">
        <v>1560</v>
      </c>
      <c r="Z208" s="479" t="s">
        <v>80</v>
      </c>
      <c r="AA208" s="479" t="s">
        <v>113</v>
      </c>
      <c r="AB208" s="479" t="s">
        <v>113</v>
      </c>
      <c r="AC208" s="479" t="s">
        <v>1561</v>
      </c>
      <c r="AD208" s="479">
        <v>43434</v>
      </c>
      <c r="AE208" s="479" t="s">
        <v>82</v>
      </c>
      <c r="AF208" s="479" t="s">
        <v>1175</v>
      </c>
      <c r="AG208" s="479" t="s">
        <v>1164</v>
      </c>
      <c r="AH208" s="479" t="s">
        <v>1171</v>
      </c>
      <c r="AI208" s="479" t="s">
        <v>114</v>
      </c>
      <c r="AJ208" s="479">
        <v>43440</v>
      </c>
      <c r="AK208" s="479" t="s">
        <v>389</v>
      </c>
      <c r="AL208" s="479" t="s">
        <v>1152</v>
      </c>
      <c r="AM208" s="479" t="s">
        <v>69</v>
      </c>
      <c r="AN208" s="479" t="s">
        <v>1152</v>
      </c>
      <c r="AO208" s="479" t="s">
        <v>69</v>
      </c>
      <c r="AP208" s="479" t="s">
        <v>1152</v>
      </c>
      <c r="AQ208" s="479" t="s">
        <v>69</v>
      </c>
      <c r="AR208" s="479" t="s">
        <v>87</v>
      </c>
      <c r="AS208" s="479" t="s">
        <v>87</v>
      </c>
      <c r="AT208" s="479" t="s">
        <v>69</v>
      </c>
      <c r="AU208" s="479" t="s">
        <v>89</v>
      </c>
      <c r="AV208" s="479" t="s">
        <v>69</v>
      </c>
      <c r="AW208" s="479" t="s">
        <v>136</v>
      </c>
      <c r="AX208" s="479" t="s">
        <v>90</v>
      </c>
    </row>
    <row r="209" spans="1:50" s="417" customFormat="1" ht="68.25" customHeight="1" x14ac:dyDescent="0.25">
      <c r="A209" s="439">
        <v>201</v>
      </c>
      <c r="B209" s="479" t="s">
        <v>2221</v>
      </c>
      <c r="C209" s="479" t="s">
        <v>278</v>
      </c>
      <c r="D209" s="479" t="s">
        <v>106</v>
      </c>
      <c r="E209" s="479" t="s">
        <v>716</v>
      </c>
      <c r="F209" s="479">
        <v>290</v>
      </c>
      <c r="G209" s="479" t="s">
        <v>456</v>
      </c>
      <c r="H209" s="493">
        <v>83</v>
      </c>
      <c r="I209" s="479" t="s">
        <v>884</v>
      </c>
      <c r="J209" s="479" t="s">
        <v>1557</v>
      </c>
      <c r="K209" s="479" t="s">
        <v>1558</v>
      </c>
      <c r="L209" s="479" t="s">
        <v>70</v>
      </c>
      <c r="M209" s="479" t="s">
        <v>151</v>
      </c>
      <c r="N209" s="479" t="s">
        <v>72</v>
      </c>
      <c r="O209" s="479" t="s">
        <v>203</v>
      </c>
      <c r="P209" s="479" t="s">
        <v>111</v>
      </c>
      <c r="Q209" s="479" t="s">
        <v>75</v>
      </c>
      <c r="R209" s="479" t="s">
        <v>89</v>
      </c>
      <c r="S209" s="479" t="s">
        <v>77</v>
      </c>
      <c r="T209" s="479" t="s">
        <v>78</v>
      </c>
      <c r="U209" s="479" t="s">
        <v>78</v>
      </c>
      <c r="V209" s="479" t="s">
        <v>1559</v>
      </c>
      <c r="W209" s="479">
        <v>9</v>
      </c>
      <c r="X209" s="479" t="s">
        <v>78</v>
      </c>
      <c r="Y209" s="479" t="s">
        <v>1560</v>
      </c>
      <c r="Z209" s="479" t="s">
        <v>80</v>
      </c>
      <c r="AA209" s="479" t="s">
        <v>113</v>
      </c>
      <c r="AB209" s="479" t="s">
        <v>113</v>
      </c>
      <c r="AC209" s="479" t="s">
        <v>1561</v>
      </c>
      <c r="AD209" s="479">
        <v>43434</v>
      </c>
      <c r="AE209" s="479" t="s">
        <v>82</v>
      </c>
      <c r="AF209" s="479" t="s">
        <v>1175</v>
      </c>
      <c r="AG209" s="479" t="s">
        <v>1164</v>
      </c>
      <c r="AH209" s="479" t="s">
        <v>1171</v>
      </c>
      <c r="AI209" s="479" t="s">
        <v>114</v>
      </c>
      <c r="AJ209" s="479">
        <v>43440</v>
      </c>
      <c r="AK209" s="479" t="s">
        <v>389</v>
      </c>
      <c r="AL209" s="479" t="s">
        <v>1152</v>
      </c>
      <c r="AM209" s="479" t="s">
        <v>69</v>
      </c>
      <c r="AN209" s="479" t="s">
        <v>1152</v>
      </c>
      <c r="AO209" s="479" t="s">
        <v>69</v>
      </c>
      <c r="AP209" s="479" t="s">
        <v>1152</v>
      </c>
      <c r="AQ209" s="479" t="s">
        <v>69</v>
      </c>
      <c r="AR209" s="479" t="s">
        <v>87</v>
      </c>
      <c r="AS209" s="479" t="s">
        <v>87</v>
      </c>
      <c r="AT209" s="479" t="s">
        <v>69</v>
      </c>
      <c r="AU209" s="479" t="s">
        <v>89</v>
      </c>
      <c r="AV209" s="479" t="s">
        <v>69</v>
      </c>
      <c r="AW209" s="479" t="s">
        <v>136</v>
      </c>
      <c r="AX209" s="479" t="s">
        <v>90</v>
      </c>
    </row>
    <row r="210" spans="1:50" s="417" customFormat="1" ht="68.25" customHeight="1" x14ac:dyDescent="0.25">
      <c r="A210" s="439">
        <v>202</v>
      </c>
      <c r="B210" s="479" t="s">
        <v>2221</v>
      </c>
      <c r="C210" s="479" t="s">
        <v>278</v>
      </c>
      <c r="D210" s="479" t="s">
        <v>106</v>
      </c>
      <c r="E210" s="479" t="s">
        <v>716</v>
      </c>
      <c r="F210" s="479">
        <v>290</v>
      </c>
      <c r="G210" s="479" t="s">
        <v>456</v>
      </c>
      <c r="H210" s="493">
        <v>83</v>
      </c>
      <c r="I210" s="479" t="s">
        <v>884</v>
      </c>
      <c r="J210" s="479" t="s">
        <v>1562</v>
      </c>
      <c r="K210" s="479" t="s">
        <v>1563</v>
      </c>
      <c r="L210" s="479" t="s">
        <v>70</v>
      </c>
      <c r="M210" s="479" t="s">
        <v>151</v>
      </c>
      <c r="N210" s="479" t="s">
        <v>72</v>
      </c>
      <c r="O210" s="479" t="s">
        <v>203</v>
      </c>
      <c r="P210" s="479" t="s">
        <v>111</v>
      </c>
      <c r="Q210" s="479" t="s">
        <v>75</v>
      </c>
      <c r="R210" s="479" t="s">
        <v>89</v>
      </c>
      <c r="S210" s="479" t="s">
        <v>77</v>
      </c>
      <c r="T210" s="479" t="s">
        <v>78</v>
      </c>
      <c r="U210" s="479" t="s">
        <v>78</v>
      </c>
      <c r="V210" s="479" t="s">
        <v>1559</v>
      </c>
      <c r="W210" s="479">
        <v>9</v>
      </c>
      <c r="X210" s="479" t="s">
        <v>78</v>
      </c>
      <c r="Y210" s="479" t="s">
        <v>1560</v>
      </c>
      <c r="Z210" s="479" t="s">
        <v>80</v>
      </c>
      <c r="AA210" s="479" t="s">
        <v>113</v>
      </c>
      <c r="AB210" s="479" t="s">
        <v>113</v>
      </c>
      <c r="AC210" s="479" t="s">
        <v>1561</v>
      </c>
      <c r="AD210" s="479">
        <v>43434</v>
      </c>
      <c r="AE210" s="479" t="s">
        <v>82</v>
      </c>
      <c r="AF210" s="479" t="s">
        <v>1175</v>
      </c>
      <c r="AG210" s="479" t="s">
        <v>1171</v>
      </c>
      <c r="AH210" s="479" t="s">
        <v>1171</v>
      </c>
      <c r="AI210" s="479" t="s">
        <v>114</v>
      </c>
      <c r="AJ210" s="479">
        <v>43440</v>
      </c>
      <c r="AK210" s="479" t="s">
        <v>389</v>
      </c>
      <c r="AL210" s="479" t="s">
        <v>1152</v>
      </c>
      <c r="AM210" s="479" t="s">
        <v>69</v>
      </c>
      <c r="AN210" s="479" t="s">
        <v>1152</v>
      </c>
      <c r="AO210" s="479" t="s">
        <v>69</v>
      </c>
      <c r="AP210" s="479" t="s">
        <v>1152</v>
      </c>
      <c r="AQ210" s="479" t="s">
        <v>69</v>
      </c>
      <c r="AR210" s="479" t="s">
        <v>87</v>
      </c>
      <c r="AS210" s="479" t="s">
        <v>87</v>
      </c>
      <c r="AT210" s="479" t="s">
        <v>69</v>
      </c>
      <c r="AU210" s="479" t="s">
        <v>89</v>
      </c>
      <c r="AV210" s="479" t="s">
        <v>69</v>
      </c>
      <c r="AW210" s="479" t="s">
        <v>136</v>
      </c>
      <c r="AX210" s="479" t="s">
        <v>90</v>
      </c>
    </row>
    <row r="211" spans="1:50" s="417" customFormat="1" ht="68.25" customHeight="1" x14ac:dyDescent="0.25">
      <c r="A211" s="439">
        <v>203</v>
      </c>
      <c r="B211" s="479" t="s">
        <v>2221</v>
      </c>
      <c r="C211" s="479" t="s">
        <v>278</v>
      </c>
      <c r="D211" s="479" t="s">
        <v>106</v>
      </c>
      <c r="E211" s="479" t="s">
        <v>716</v>
      </c>
      <c r="F211" s="479">
        <v>290</v>
      </c>
      <c r="G211" s="479" t="s">
        <v>456</v>
      </c>
      <c r="H211" s="493">
        <v>83</v>
      </c>
      <c r="I211" s="479" t="s">
        <v>884</v>
      </c>
      <c r="J211" s="479" t="s">
        <v>1564</v>
      </c>
      <c r="K211" s="479" t="s">
        <v>1565</v>
      </c>
      <c r="L211" s="479" t="s">
        <v>70</v>
      </c>
      <c r="M211" s="479" t="s">
        <v>109</v>
      </c>
      <c r="N211" s="479" t="s">
        <v>124</v>
      </c>
      <c r="O211" s="479" t="s">
        <v>125</v>
      </c>
      <c r="P211" s="479" t="s">
        <v>111</v>
      </c>
      <c r="Q211" s="479" t="s">
        <v>112</v>
      </c>
      <c r="R211" s="479" t="s">
        <v>76</v>
      </c>
      <c r="S211" s="479" t="s">
        <v>127</v>
      </c>
      <c r="T211" s="479" t="s">
        <v>78</v>
      </c>
      <c r="U211" s="479" t="s">
        <v>78</v>
      </c>
      <c r="V211" s="479" t="s">
        <v>1566</v>
      </c>
      <c r="W211" s="479">
        <v>8</v>
      </c>
      <c r="X211" s="479" t="s">
        <v>78</v>
      </c>
      <c r="Y211" s="479" t="s">
        <v>1567</v>
      </c>
      <c r="Z211" s="479" t="s">
        <v>80</v>
      </c>
      <c r="AA211" s="479" t="s">
        <v>81</v>
      </c>
      <c r="AB211" s="479" t="s">
        <v>81</v>
      </c>
      <c r="AC211" s="479" t="s">
        <v>1568</v>
      </c>
      <c r="AD211" s="479">
        <v>43434</v>
      </c>
      <c r="AE211" s="479" t="s">
        <v>82</v>
      </c>
      <c r="AF211" s="479" t="s">
        <v>1175</v>
      </c>
      <c r="AG211" s="479" t="s">
        <v>1171</v>
      </c>
      <c r="AH211" s="479" t="s">
        <v>1171</v>
      </c>
      <c r="AI211" s="479" t="s">
        <v>114</v>
      </c>
      <c r="AJ211" s="479">
        <v>43434</v>
      </c>
      <c r="AK211" s="479" t="s">
        <v>389</v>
      </c>
      <c r="AL211" s="479" t="s">
        <v>1152</v>
      </c>
      <c r="AM211" s="479" t="s">
        <v>69</v>
      </c>
      <c r="AN211" s="479" t="s">
        <v>1152</v>
      </c>
      <c r="AO211" s="479" t="s">
        <v>69</v>
      </c>
      <c r="AP211" s="479" t="s">
        <v>1152</v>
      </c>
      <c r="AQ211" s="479" t="s">
        <v>69</v>
      </c>
      <c r="AR211" s="479" t="s">
        <v>119</v>
      </c>
      <c r="AS211" s="479" t="s">
        <v>87</v>
      </c>
      <c r="AT211" s="479" t="s">
        <v>69</v>
      </c>
      <c r="AU211" s="479" t="s">
        <v>89</v>
      </c>
      <c r="AV211" s="479" t="s">
        <v>69</v>
      </c>
      <c r="AW211" s="479" t="s">
        <v>69</v>
      </c>
      <c r="AX211" s="479" t="s">
        <v>90</v>
      </c>
    </row>
    <row r="212" spans="1:50" s="417" customFormat="1" ht="68.25" customHeight="1" x14ac:dyDescent="0.25">
      <c r="A212" s="439">
        <v>204</v>
      </c>
      <c r="B212" s="479" t="s">
        <v>2221</v>
      </c>
      <c r="C212" s="479" t="s">
        <v>278</v>
      </c>
      <c r="D212" s="479" t="s">
        <v>106</v>
      </c>
      <c r="E212" s="479" t="s">
        <v>716</v>
      </c>
      <c r="F212" s="479">
        <v>290</v>
      </c>
      <c r="G212" s="479" t="s">
        <v>456</v>
      </c>
      <c r="H212" s="493">
        <v>83</v>
      </c>
      <c r="I212" s="479" t="s">
        <v>884</v>
      </c>
      <c r="J212" s="479" t="s">
        <v>1564</v>
      </c>
      <c r="K212" s="479" t="s">
        <v>1569</v>
      </c>
      <c r="L212" s="479" t="s">
        <v>70</v>
      </c>
      <c r="M212" s="479" t="s">
        <v>71</v>
      </c>
      <c r="N212" s="479" t="s">
        <v>124</v>
      </c>
      <c r="O212" s="479" t="s">
        <v>125</v>
      </c>
      <c r="P212" s="479" t="s">
        <v>111</v>
      </c>
      <c r="Q212" s="479" t="s">
        <v>112</v>
      </c>
      <c r="R212" s="479" t="s">
        <v>76</v>
      </c>
      <c r="S212" s="479" t="s">
        <v>127</v>
      </c>
      <c r="T212" s="479" t="s">
        <v>78</v>
      </c>
      <c r="U212" s="479" t="s">
        <v>141</v>
      </c>
      <c r="V212" s="479" t="s">
        <v>1570</v>
      </c>
      <c r="W212" s="479">
        <v>6</v>
      </c>
      <c r="X212" s="479" t="s">
        <v>1424</v>
      </c>
      <c r="Y212" s="479" t="s">
        <v>1567</v>
      </c>
      <c r="Z212" s="479" t="s">
        <v>80</v>
      </c>
      <c r="AA212" s="479" t="s">
        <v>168</v>
      </c>
      <c r="AB212" s="479" t="s">
        <v>168</v>
      </c>
      <c r="AC212" s="479" t="s">
        <v>1568</v>
      </c>
      <c r="AD212" s="479">
        <v>43434</v>
      </c>
      <c r="AE212" s="479" t="s">
        <v>129</v>
      </c>
      <c r="AF212" s="479" t="s">
        <v>1175</v>
      </c>
      <c r="AG212" s="479" t="s">
        <v>1171</v>
      </c>
      <c r="AH212" s="479" t="s">
        <v>1171</v>
      </c>
      <c r="AI212" s="479" t="s">
        <v>114</v>
      </c>
      <c r="AJ212" s="479">
        <v>43434</v>
      </c>
      <c r="AK212" s="479" t="s">
        <v>389</v>
      </c>
      <c r="AL212" s="479" t="s">
        <v>1152</v>
      </c>
      <c r="AM212" s="479" t="s">
        <v>69</v>
      </c>
      <c r="AN212" s="479" t="s">
        <v>1152</v>
      </c>
      <c r="AO212" s="479" t="s">
        <v>69</v>
      </c>
      <c r="AP212" s="479" t="s">
        <v>1152</v>
      </c>
      <c r="AQ212" s="479" t="s">
        <v>69</v>
      </c>
      <c r="AR212" s="479" t="s">
        <v>119</v>
      </c>
      <c r="AS212" s="479" t="s">
        <v>87</v>
      </c>
      <c r="AT212" s="479" t="s">
        <v>69</v>
      </c>
      <c r="AU212" s="479" t="s">
        <v>89</v>
      </c>
      <c r="AV212" s="479" t="s">
        <v>69</v>
      </c>
      <c r="AW212" s="479" t="s">
        <v>69</v>
      </c>
      <c r="AX212" s="479" t="s">
        <v>90</v>
      </c>
    </row>
    <row r="213" spans="1:50" s="417" customFormat="1" ht="68.25" customHeight="1" x14ac:dyDescent="0.25">
      <c r="A213" s="439">
        <v>205</v>
      </c>
      <c r="B213" s="479" t="s">
        <v>2221</v>
      </c>
      <c r="C213" s="479" t="s">
        <v>278</v>
      </c>
      <c r="D213" s="479" t="s">
        <v>106</v>
      </c>
      <c r="E213" s="479" t="s">
        <v>716</v>
      </c>
      <c r="F213" s="479">
        <v>290</v>
      </c>
      <c r="G213" s="479" t="s">
        <v>456</v>
      </c>
      <c r="H213" s="493">
        <v>83</v>
      </c>
      <c r="I213" s="479" t="s">
        <v>884</v>
      </c>
      <c r="J213" s="479" t="s">
        <v>1564</v>
      </c>
      <c r="K213" s="479" t="s">
        <v>1571</v>
      </c>
      <c r="L213" s="479" t="s">
        <v>70</v>
      </c>
      <c r="M213" s="479" t="s">
        <v>71</v>
      </c>
      <c r="N213" s="479" t="s">
        <v>124</v>
      </c>
      <c r="O213" s="479" t="s">
        <v>125</v>
      </c>
      <c r="P213" s="479" t="s">
        <v>111</v>
      </c>
      <c r="Q213" s="479" t="s">
        <v>112</v>
      </c>
      <c r="R213" s="479" t="s">
        <v>76</v>
      </c>
      <c r="S213" s="479" t="s">
        <v>127</v>
      </c>
      <c r="T213" s="479" t="s">
        <v>78</v>
      </c>
      <c r="U213" s="479" t="s">
        <v>78</v>
      </c>
      <c r="V213" s="479" t="s">
        <v>1572</v>
      </c>
      <c r="W213" s="479">
        <v>8</v>
      </c>
      <c r="X213" s="479" t="s">
        <v>78</v>
      </c>
      <c r="Y213" s="479" t="s">
        <v>1567</v>
      </c>
      <c r="Z213" s="479" t="s">
        <v>80</v>
      </c>
      <c r="AA213" s="479" t="s">
        <v>168</v>
      </c>
      <c r="AB213" s="479" t="s">
        <v>168</v>
      </c>
      <c r="AC213" s="479" t="s">
        <v>1568</v>
      </c>
      <c r="AD213" s="479">
        <v>43434</v>
      </c>
      <c r="AE213" s="479" t="s">
        <v>82</v>
      </c>
      <c r="AF213" s="479" t="s">
        <v>1175</v>
      </c>
      <c r="AG213" s="479" t="s">
        <v>1171</v>
      </c>
      <c r="AH213" s="479" t="s">
        <v>1171</v>
      </c>
      <c r="AI213" s="479" t="s">
        <v>114</v>
      </c>
      <c r="AJ213" s="479">
        <v>43434</v>
      </c>
      <c r="AK213" s="479" t="s">
        <v>389</v>
      </c>
      <c r="AL213" s="479" t="s">
        <v>1152</v>
      </c>
      <c r="AM213" s="479" t="s">
        <v>69</v>
      </c>
      <c r="AN213" s="479" t="s">
        <v>1152</v>
      </c>
      <c r="AO213" s="479" t="s">
        <v>69</v>
      </c>
      <c r="AP213" s="479" t="s">
        <v>1152</v>
      </c>
      <c r="AQ213" s="479" t="s">
        <v>69</v>
      </c>
      <c r="AR213" s="479" t="s">
        <v>119</v>
      </c>
      <c r="AS213" s="479" t="s">
        <v>87</v>
      </c>
      <c r="AT213" s="479" t="s">
        <v>69</v>
      </c>
      <c r="AU213" s="479" t="s">
        <v>89</v>
      </c>
      <c r="AV213" s="479" t="s">
        <v>69</v>
      </c>
      <c r="AW213" s="479" t="s">
        <v>69</v>
      </c>
      <c r="AX213" s="479" t="s">
        <v>90</v>
      </c>
    </row>
    <row r="214" spans="1:50" s="417" customFormat="1" ht="68.25" customHeight="1" x14ac:dyDescent="0.25">
      <c r="A214" s="439">
        <v>206</v>
      </c>
      <c r="B214" s="479" t="s">
        <v>2221</v>
      </c>
      <c r="C214" s="479" t="s">
        <v>278</v>
      </c>
      <c r="D214" s="479" t="s">
        <v>106</v>
      </c>
      <c r="E214" s="479" t="s">
        <v>716</v>
      </c>
      <c r="F214" s="479">
        <v>290</v>
      </c>
      <c r="G214" s="479" t="s">
        <v>456</v>
      </c>
      <c r="H214" s="493">
        <v>83</v>
      </c>
      <c r="I214" s="479" t="s">
        <v>884</v>
      </c>
      <c r="J214" s="479" t="s">
        <v>1564</v>
      </c>
      <c r="K214" s="479" t="s">
        <v>1573</v>
      </c>
      <c r="L214" s="479" t="s">
        <v>70</v>
      </c>
      <c r="M214" s="479" t="s">
        <v>71</v>
      </c>
      <c r="N214" s="479" t="s">
        <v>124</v>
      </c>
      <c r="O214" s="479" t="s">
        <v>125</v>
      </c>
      <c r="P214" s="479" t="s">
        <v>111</v>
      </c>
      <c r="Q214" s="479" t="s">
        <v>112</v>
      </c>
      <c r="R214" s="479" t="s">
        <v>76</v>
      </c>
      <c r="S214" s="479" t="s">
        <v>127</v>
      </c>
      <c r="T214" s="479" t="s">
        <v>78</v>
      </c>
      <c r="U214" s="479" t="s">
        <v>141</v>
      </c>
      <c r="V214" s="479" t="s">
        <v>1574</v>
      </c>
      <c r="W214" s="479">
        <v>6</v>
      </c>
      <c r="X214" s="479" t="s">
        <v>1424</v>
      </c>
      <c r="Y214" s="479" t="s">
        <v>1567</v>
      </c>
      <c r="Z214" s="479" t="s">
        <v>80</v>
      </c>
      <c r="AA214" s="479" t="s">
        <v>168</v>
      </c>
      <c r="AB214" s="479" t="s">
        <v>168</v>
      </c>
      <c r="AC214" s="479" t="s">
        <v>1568</v>
      </c>
      <c r="AD214" s="479">
        <v>43434</v>
      </c>
      <c r="AE214" s="479" t="s">
        <v>129</v>
      </c>
      <c r="AF214" s="479" t="s">
        <v>1175</v>
      </c>
      <c r="AG214" s="479" t="s">
        <v>1171</v>
      </c>
      <c r="AH214" s="479" t="s">
        <v>1171</v>
      </c>
      <c r="AI214" s="479" t="s">
        <v>114</v>
      </c>
      <c r="AJ214" s="479">
        <v>43434</v>
      </c>
      <c r="AK214" s="479" t="s">
        <v>389</v>
      </c>
      <c r="AL214" s="479" t="s">
        <v>1152</v>
      </c>
      <c r="AM214" s="479" t="s">
        <v>69</v>
      </c>
      <c r="AN214" s="479" t="s">
        <v>1152</v>
      </c>
      <c r="AO214" s="479" t="s">
        <v>69</v>
      </c>
      <c r="AP214" s="479" t="s">
        <v>1152</v>
      </c>
      <c r="AQ214" s="479" t="s">
        <v>69</v>
      </c>
      <c r="AR214" s="479" t="s">
        <v>119</v>
      </c>
      <c r="AS214" s="479" t="s">
        <v>87</v>
      </c>
      <c r="AT214" s="479" t="s">
        <v>69</v>
      </c>
      <c r="AU214" s="479" t="s">
        <v>89</v>
      </c>
      <c r="AV214" s="479" t="s">
        <v>69</v>
      </c>
      <c r="AW214" s="479" t="s">
        <v>69</v>
      </c>
      <c r="AX214" s="479" t="s">
        <v>90</v>
      </c>
    </row>
    <row r="215" spans="1:50" s="417" customFormat="1" ht="68.25" customHeight="1" x14ac:dyDescent="0.25">
      <c r="A215" s="439">
        <v>207</v>
      </c>
      <c r="B215" s="479" t="s">
        <v>2221</v>
      </c>
      <c r="C215" s="479" t="s">
        <v>278</v>
      </c>
      <c r="D215" s="479" t="s">
        <v>106</v>
      </c>
      <c r="E215" s="479" t="s">
        <v>716</v>
      </c>
      <c r="F215" s="479">
        <v>290</v>
      </c>
      <c r="G215" s="479" t="s">
        <v>456</v>
      </c>
      <c r="H215" s="493">
        <v>83</v>
      </c>
      <c r="I215" s="479" t="s">
        <v>884</v>
      </c>
      <c r="J215" s="479" t="s">
        <v>1564</v>
      </c>
      <c r="K215" s="479" t="s">
        <v>1575</v>
      </c>
      <c r="L215" s="479" t="s">
        <v>70</v>
      </c>
      <c r="M215" s="479" t="s">
        <v>71</v>
      </c>
      <c r="N215" s="479" t="s">
        <v>124</v>
      </c>
      <c r="O215" s="479" t="s">
        <v>125</v>
      </c>
      <c r="P215" s="479" t="s">
        <v>111</v>
      </c>
      <c r="Q215" s="479" t="s">
        <v>112</v>
      </c>
      <c r="R215" s="479" t="s">
        <v>76</v>
      </c>
      <c r="S215" s="479" t="s">
        <v>127</v>
      </c>
      <c r="T215" s="479" t="s">
        <v>78</v>
      </c>
      <c r="U215" s="479" t="s">
        <v>141</v>
      </c>
      <c r="V215" s="479" t="s">
        <v>1576</v>
      </c>
      <c r="W215" s="479">
        <v>6</v>
      </c>
      <c r="X215" s="479" t="s">
        <v>1424</v>
      </c>
      <c r="Y215" s="479" t="s">
        <v>1567</v>
      </c>
      <c r="Z215" s="479" t="s">
        <v>80</v>
      </c>
      <c r="AA215" s="479" t="s">
        <v>168</v>
      </c>
      <c r="AB215" s="479" t="s">
        <v>168</v>
      </c>
      <c r="AC215" s="479" t="s">
        <v>1568</v>
      </c>
      <c r="AD215" s="479">
        <v>43434</v>
      </c>
      <c r="AE215" s="479" t="s">
        <v>129</v>
      </c>
      <c r="AF215" s="479" t="s">
        <v>1175</v>
      </c>
      <c r="AG215" s="479" t="s">
        <v>1171</v>
      </c>
      <c r="AH215" s="479" t="s">
        <v>1171</v>
      </c>
      <c r="AI215" s="479" t="s">
        <v>114</v>
      </c>
      <c r="AJ215" s="479">
        <v>43434</v>
      </c>
      <c r="AK215" s="479" t="s">
        <v>389</v>
      </c>
      <c r="AL215" s="479" t="s">
        <v>1152</v>
      </c>
      <c r="AM215" s="479" t="s">
        <v>69</v>
      </c>
      <c r="AN215" s="479" t="s">
        <v>1152</v>
      </c>
      <c r="AO215" s="479" t="s">
        <v>69</v>
      </c>
      <c r="AP215" s="479" t="s">
        <v>1152</v>
      </c>
      <c r="AQ215" s="479" t="s">
        <v>69</v>
      </c>
      <c r="AR215" s="479" t="s">
        <v>119</v>
      </c>
      <c r="AS215" s="479" t="s">
        <v>87</v>
      </c>
      <c r="AT215" s="479" t="s">
        <v>69</v>
      </c>
      <c r="AU215" s="479" t="s">
        <v>89</v>
      </c>
      <c r="AV215" s="479" t="s">
        <v>69</v>
      </c>
      <c r="AW215" s="479" t="s">
        <v>69</v>
      </c>
      <c r="AX215" s="479" t="s">
        <v>90</v>
      </c>
    </row>
    <row r="216" spans="1:50" s="417" customFormat="1" ht="68.25" customHeight="1" x14ac:dyDescent="0.25">
      <c r="A216" s="439">
        <v>208</v>
      </c>
      <c r="B216" s="479" t="s">
        <v>2221</v>
      </c>
      <c r="C216" s="479" t="s">
        <v>278</v>
      </c>
      <c r="D216" s="479" t="s">
        <v>106</v>
      </c>
      <c r="E216" s="479" t="s">
        <v>716</v>
      </c>
      <c r="F216" s="479">
        <v>290</v>
      </c>
      <c r="G216" s="479" t="s">
        <v>456</v>
      </c>
      <c r="H216" s="493">
        <v>83</v>
      </c>
      <c r="I216" s="479" t="s">
        <v>884</v>
      </c>
      <c r="J216" s="479" t="s">
        <v>1564</v>
      </c>
      <c r="K216" s="479" t="s">
        <v>1577</v>
      </c>
      <c r="L216" s="479" t="s">
        <v>70</v>
      </c>
      <c r="M216" s="479" t="s">
        <v>71</v>
      </c>
      <c r="N216" s="479" t="s">
        <v>124</v>
      </c>
      <c r="O216" s="479" t="s">
        <v>125</v>
      </c>
      <c r="P216" s="479" t="s">
        <v>111</v>
      </c>
      <c r="Q216" s="479" t="s">
        <v>112</v>
      </c>
      <c r="R216" s="479" t="s">
        <v>76</v>
      </c>
      <c r="S216" s="479" t="s">
        <v>127</v>
      </c>
      <c r="T216" s="479" t="s">
        <v>78</v>
      </c>
      <c r="U216" s="479" t="s">
        <v>141</v>
      </c>
      <c r="V216" s="479" t="s">
        <v>1578</v>
      </c>
      <c r="W216" s="479">
        <v>6</v>
      </c>
      <c r="X216" s="479" t="s">
        <v>1424</v>
      </c>
      <c r="Y216" s="479" t="s">
        <v>1567</v>
      </c>
      <c r="Z216" s="479" t="s">
        <v>80</v>
      </c>
      <c r="AA216" s="479" t="s">
        <v>168</v>
      </c>
      <c r="AB216" s="479" t="s">
        <v>168</v>
      </c>
      <c r="AC216" s="479" t="s">
        <v>1568</v>
      </c>
      <c r="AD216" s="479">
        <v>43434</v>
      </c>
      <c r="AE216" s="479" t="s">
        <v>129</v>
      </c>
      <c r="AF216" s="479" t="s">
        <v>1175</v>
      </c>
      <c r="AG216" s="479" t="s">
        <v>1171</v>
      </c>
      <c r="AH216" s="479" t="s">
        <v>1171</v>
      </c>
      <c r="AI216" s="479" t="s">
        <v>114</v>
      </c>
      <c r="AJ216" s="479">
        <v>43434</v>
      </c>
      <c r="AK216" s="479" t="s">
        <v>389</v>
      </c>
      <c r="AL216" s="479" t="s">
        <v>1152</v>
      </c>
      <c r="AM216" s="479" t="s">
        <v>69</v>
      </c>
      <c r="AN216" s="479" t="s">
        <v>1152</v>
      </c>
      <c r="AO216" s="479" t="s">
        <v>69</v>
      </c>
      <c r="AP216" s="479" t="s">
        <v>1152</v>
      </c>
      <c r="AQ216" s="479" t="s">
        <v>69</v>
      </c>
      <c r="AR216" s="479" t="s">
        <v>119</v>
      </c>
      <c r="AS216" s="479" t="s">
        <v>87</v>
      </c>
      <c r="AT216" s="479" t="s">
        <v>69</v>
      </c>
      <c r="AU216" s="479" t="s">
        <v>89</v>
      </c>
      <c r="AV216" s="479" t="s">
        <v>69</v>
      </c>
      <c r="AW216" s="479" t="s">
        <v>69</v>
      </c>
      <c r="AX216" s="479" t="s">
        <v>90</v>
      </c>
    </row>
    <row r="217" spans="1:50" s="417" customFormat="1" ht="68.25" customHeight="1" x14ac:dyDescent="0.25">
      <c r="A217" s="439">
        <v>209</v>
      </c>
      <c r="B217" s="479" t="s">
        <v>2221</v>
      </c>
      <c r="C217" s="479" t="s">
        <v>278</v>
      </c>
      <c r="D217" s="479" t="s">
        <v>106</v>
      </c>
      <c r="E217" s="479" t="s">
        <v>716</v>
      </c>
      <c r="F217" s="479">
        <v>290</v>
      </c>
      <c r="G217" s="479" t="s">
        <v>456</v>
      </c>
      <c r="H217" s="493">
        <v>83</v>
      </c>
      <c r="I217" s="479" t="s">
        <v>884</v>
      </c>
      <c r="J217" s="479" t="s">
        <v>1564</v>
      </c>
      <c r="K217" s="479" t="s">
        <v>1579</v>
      </c>
      <c r="L217" s="479" t="s">
        <v>70</v>
      </c>
      <c r="M217" s="479" t="s">
        <v>71</v>
      </c>
      <c r="N217" s="479" t="s">
        <v>124</v>
      </c>
      <c r="O217" s="479" t="s">
        <v>125</v>
      </c>
      <c r="P217" s="479" t="s">
        <v>111</v>
      </c>
      <c r="Q217" s="479" t="s">
        <v>112</v>
      </c>
      <c r="R217" s="479" t="s">
        <v>76</v>
      </c>
      <c r="S217" s="479" t="s">
        <v>127</v>
      </c>
      <c r="T217" s="479" t="s">
        <v>78</v>
      </c>
      <c r="U217" s="479" t="s">
        <v>141</v>
      </c>
      <c r="V217" s="479" t="s">
        <v>1580</v>
      </c>
      <c r="W217" s="479">
        <v>6</v>
      </c>
      <c r="X217" s="479" t="s">
        <v>1424</v>
      </c>
      <c r="Y217" s="479" t="s">
        <v>1567</v>
      </c>
      <c r="Z217" s="479" t="s">
        <v>80</v>
      </c>
      <c r="AA217" s="479" t="s">
        <v>168</v>
      </c>
      <c r="AB217" s="479" t="s">
        <v>168</v>
      </c>
      <c r="AC217" s="479" t="s">
        <v>1568</v>
      </c>
      <c r="AD217" s="479">
        <v>43434</v>
      </c>
      <c r="AE217" s="479" t="s">
        <v>129</v>
      </c>
      <c r="AF217" s="479" t="s">
        <v>1175</v>
      </c>
      <c r="AG217" s="479" t="s">
        <v>1171</v>
      </c>
      <c r="AH217" s="479" t="s">
        <v>1171</v>
      </c>
      <c r="AI217" s="479" t="s">
        <v>114</v>
      </c>
      <c r="AJ217" s="479">
        <v>43434</v>
      </c>
      <c r="AK217" s="479" t="s">
        <v>389</v>
      </c>
      <c r="AL217" s="479" t="s">
        <v>1152</v>
      </c>
      <c r="AM217" s="479" t="s">
        <v>69</v>
      </c>
      <c r="AN217" s="479" t="s">
        <v>1152</v>
      </c>
      <c r="AO217" s="479" t="s">
        <v>69</v>
      </c>
      <c r="AP217" s="479" t="s">
        <v>1152</v>
      </c>
      <c r="AQ217" s="479" t="s">
        <v>69</v>
      </c>
      <c r="AR217" s="479" t="s">
        <v>119</v>
      </c>
      <c r="AS217" s="479" t="s">
        <v>87</v>
      </c>
      <c r="AT217" s="479" t="s">
        <v>69</v>
      </c>
      <c r="AU217" s="479" t="s">
        <v>89</v>
      </c>
      <c r="AV217" s="479" t="s">
        <v>69</v>
      </c>
      <c r="AW217" s="479" t="s">
        <v>69</v>
      </c>
      <c r="AX217" s="479" t="s">
        <v>90</v>
      </c>
    </row>
    <row r="218" spans="1:50" s="417" customFormat="1" ht="68.25" customHeight="1" x14ac:dyDescent="0.25">
      <c r="A218" s="439">
        <v>210</v>
      </c>
      <c r="B218" s="479" t="s">
        <v>2221</v>
      </c>
      <c r="C218" s="479" t="s">
        <v>278</v>
      </c>
      <c r="D218" s="479" t="s">
        <v>106</v>
      </c>
      <c r="E218" s="479" t="s">
        <v>716</v>
      </c>
      <c r="F218" s="479">
        <v>290</v>
      </c>
      <c r="G218" s="479" t="s">
        <v>456</v>
      </c>
      <c r="H218" s="493">
        <v>83</v>
      </c>
      <c r="I218" s="479" t="s">
        <v>884</v>
      </c>
      <c r="J218" s="479" t="s">
        <v>1564</v>
      </c>
      <c r="K218" s="479" t="s">
        <v>1581</v>
      </c>
      <c r="L218" s="479" t="s">
        <v>70</v>
      </c>
      <c r="M218" s="479" t="s">
        <v>71</v>
      </c>
      <c r="N218" s="479" t="s">
        <v>124</v>
      </c>
      <c r="O218" s="479" t="s">
        <v>125</v>
      </c>
      <c r="P218" s="479" t="s">
        <v>111</v>
      </c>
      <c r="Q218" s="479" t="s">
        <v>112</v>
      </c>
      <c r="R218" s="479" t="s">
        <v>76</v>
      </c>
      <c r="S218" s="479" t="s">
        <v>127</v>
      </c>
      <c r="T218" s="479" t="s">
        <v>78</v>
      </c>
      <c r="U218" s="479" t="s">
        <v>141</v>
      </c>
      <c r="V218" s="479" t="s">
        <v>1582</v>
      </c>
      <c r="W218" s="479">
        <v>6</v>
      </c>
      <c r="X218" s="479" t="s">
        <v>1424</v>
      </c>
      <c r="Y218" s="479" t="s">
        <v>1567</v>
      </c>
      <c r="Z218" s="479" t="s">
        <v>80</v>
      </c>
      <c r="AA218" s="479" t="s">
        <v>168</v>
      </c>
      <c r="AB218" s="479" t="s">
        <v>168</v>
      </c>
      <c r="AC218" s="479" t="s">
        <v>1568</v>
      </c>
      <c r="AD218" s="479">
        <v>43434</v>
      </c>
      <c r="AE218" s="479" t="s">
        <v>129</v>
      </c>
      <c r="AF218" s="479" t="s">
        <v>1175</v>
      </c>
      <c r="AG218" s="479" t="s">
        <v>1171</v>
      </c>
      <c r="AH218" s="479" t="s">
        <v>1171</v>
      </c>
      <c r="AI218" s="479" t="s">
        <v>114</v>
      </c>
      <c r="AJ218" s="479">
        <v>43434</v>
      </c>
      <c r="AK218" s="479" t="s">
        <v>389</v>
      </c>
      <c r="AL218" s="479" t="s">
        <v>1152</v>
      </c>
      <c r="AM218" s="479" t="s">
        <v>69</v>
      </c>
      <c r="AN218" s="479" t="s">
        <v>1152</v>
      </c>
      <c r="AO218" s="479" t="s">
        <v>69</v>
      </c>
      <c r="AP218" s="479" t="s">
        <v>1152</v>
      </c>
      <c r="AQ218" s="479" t="s">
        <v>69</v>
      </c>
      <c r="AR218" s="479" t="s">
        <v>119</v>
      </c>
      <c r="AS218" s="479" t="s">
        <v>87</v>
      </c>
      <c r="AT218" s="479" t="s">
        <v>69</v>
      </c>
      <c r="AU218" s="479" t="s">
        <v>89</v>
      </c>
      <c r="AV218" s="479" t="s">
        <v>69</v>
      </c>
      <c r="AW218" s="479" t="s">
        <v>69</v>
      </c>
      <c r="AX218" s="479" t="s">
        <v>90</v>
      </c>
    </row>
    <row r="219" spans="1:50" s="417" customFormat="1" ht="68.25" customHeight="1" x14ac:dyDescent="0.25">
      <c r="A219" s="439">
        <v>211</v>
      </c>
      <c r="B219" s="479" t="s">
        <v>2221</v>
      </c>
      <c r="C219" s="479" t="s">
        <v>278</v>
      </c>
      <c r="D219" s="479" t="s">
        <v>106</v>
      </c>
      <c r="E219" s="479" t="s">
        <v>716</v>
      </c>
      <c r="F219" s="479">
        <v>290</v>
      </c>
      <c r="G219" s="479" t="s">
        <v>456</v>
      </c>
      <c r="H219" s="493">
        <v>83</v>
      </c>
      <c r="I219" s="479" t="s">
        <v>884</v>
      </c>
      <c r="J219" s="479" t="s">
        <v>1564</v>
      </c>
      <c r="K219" s="479" t="s">
        <v>1583</v>
      </c>
      <c r="L219" s="479" t="s">
        <v>70</v>
      </c>
      <c r="M219" s="479" t="s">
        <v>71</v>
      </c>
      <c r="N219" s="479" t="s">
        <v>124</v>
      </c>
      <c r="O219" s="479" t="s">
        <v>125</v>
      </c>
      <c r="P219" s="479" t="s">
        <v>111</v>
      </c>
      <c r="Q219" s="479" t="s">
        <v>112</v>
      </c>
      <c r="R219" s="479" t="s">
        <v>76</v>
      </c>
      <c r="S219" s="479" t="s">
        <v>127</v>
      </c>
      <c r="T219" s="479" t="s">
        <v>78</v>
      </c>
      <c r="U219" s="479" t="s">
        <v>141</v>
      </c>
      <c r="V219" s="479" t="s">
        <v>1584</v>
      </c>
      <c r="W219" s="479">
        <v>6</v>
      </c>
      <c r="X219" s="479" t="s">
        <v>1424</v>
      </c>
      <c r="Y219" s="479" t="s">
        <v>1567</v>
      </c>
      <c r="Z219" s="479" t="s">
        <v>80</v>
      </c>
      <c r="AA219" s="479" t="s">
        <v>168</v>
      </c>
      <c r="AB219" s="479" t="s">
        <v>168</v>
      </c>
      <c r="AC219" s="479" t="s">
        <v>1568</v>
      </c>
      <c r="AD219" s="479">
        <v>43434</v>
      </c>
      <c r="AE219" s="479" t="s">
        <v>129</v>
      </c>
      <c r="AF219" s="479" t="s">
        <v>1175</v>
      </c>
      <c r="AG219" s="479" t="s">
        <v>1171</v>
      </c>
      <c r="AH219" s="479" t="s">
        <v>1171</v>
      </c>
      <c r="AI219" s="479" t="s">
        <v>114</v>
      </c>
      <c r="AJ219" s="479">
        <v>43434</v>
      </c>
      <c r="AK219" s="479" t="s">
        <v>389</v>
      </c>
      <c r="AL219" s="479" t="s">
        <v>1152</v>
      </c>
      <c r="AM219" s="479" t="s">
        <v>69</v>
      </c>
      <c r="AN219" s="479" t="s">
        <v>1152</v>
      </c>
      <c r="AO219" s="479" t="s">
        <v>69</v>
      </c>
      <c r="AP219" s="479" t="s">
        <v>1152</v>
      </c>
      <c r="AQ219" s="479" t="s">
        <v>69</v>
      </c>
      <c r="AR219" s="479" t="s">
        <v>119</v>
      </c>
      <c r="AS219" s="479" t="s">
        <v>87</v>
      </c>
      <c r="AT219" s="479" t="s">
        <v>69</v>
      </c>
      <c r="AU219" s="479" t="s">
        <v>89</v>
      </c>
      <c r="AV219" s="479" t="s">
        <v>69</v>
      </c>
      <c r="AW219" s="479" t="s">
        <v>69</v>
      </c>
      <c r="AX219" s="479" t="s">
        <v>90</v>
      </c>
    </row>
    <row r="220" spans="1:50" s="417" customFormat="1" ht="68.25" customHeight="1" x14ac:dyDescent="0.25">
      <c r="A220" s="439">
        <v>212</v>
      </c>
      <c r="B220" s="479" t="s">
        <v>2221</v>
      </c>
      <c r="C220" s="479" t="s">
        <v>278</v>
      </c>
      <c r="D220" s="479" t="s">
        <v>106</v>
      </c>
      <c r="E220" s="479" t="s">
        <v>716</v>
      </c>
      <c r="F220" s="479">
        <v>290</v>
      </c>
      <c r="G220" s="479" t="s">
        <v>456</v>
      </c>
      <c r="H220" s="493">
        <v>83</v>
      </c>
      <c r="I220" s="479" t="s">
        <v>884</v>
      </c>
      <c r="J220" s="479" t="s">
        <v>1564</v>
      </c>
      <c r="K220" s="479" t="s">
        <v>1585</v>
      </c>
      <c r="L220" s="479" t="s">
        <v>70</v>
      </c>
      <c r="M220" s="479" t="s">
        <v>71</v>
      </c>
      <c r="N220" s="479" t="s">
        <v>124</v>
      </c>
      <c r="O220" s="479" t="s">
        <v>125</v>
      </c>
      <c r="P220" s="479" t="s">
        <v>111</v>
      </c>
      <c r="Q220" s="479" t="s">
        <v>112</v>
      </c>
      <c r="R220" s="479" t="s">
        <v>76</v>
      </c>
      <c r="S220" s="479" t="s">
        <v>127</v>
      </c>
      <c r="T220" s="479" t="s">
        <v>78</v>
      </c>
      <c r="U220" s="479" t="s">
        <v>141</v>
      </c>
      <c r="V220" s="479" t="s">
        <v>1586</v>
      </c>
      <c r="W220" s="479">
        <v>6</v>
      </c>
      <c r="X220" s="479" t="s">
        <v>1424</v>
      </c>
      <c r="Y220" s="479" t="s">
        <v>1567</v>
      </c>
      <c r="Z220" s="479" t="s">
        <v>80</v>
      </c>
      <c r="AA220" s="479" t="s">
        <v>168</v>
      </c>
      <c r="AB220" s="479" t="s">
        <v>168</v>
      </c>
      <c r="AC220" s="479" t="s">
        <v>1568</v>
      </c>
      <c r="AD220" s="479">
        <v>43434</v>
      </c>
      <c r="AE220" s="479" t="s">
        <v>129</v>
      </c>
      <c r="AF220" s="479" t="s">
        <v>1175</v>
      </c>
      <c r="AG220" s="479" t="s">
        <v>1171</v>
      </c>
      <c r="AH220" s="479" t="s">
        <v>1171</v>
      </c>
      <c r="AI220" s="479" t="s">
        <v>114</v>
      </c>
      <c r="AJ220" s="479">
        <v>43434</v>
      </c>
      <c r="AK220" s="479" t="s">
        <v>389</v>
      </c>
      <c r="AL220" s="479" t="s">
        <v>1152</v>
      </c>
      <c r="AM220" s="479" t="s">
        <v>69</v>
      </c>
      <c r="AN220" s="479" t="s">
        <v>1152</v>
      </c>
      <c r="AO220" s="479" t="s">
        <v>69</v>
      </c>
      <c r="AP220" s="479" t="s">
        <v>1152</v>
      </c>
      <c r="AQ220" s="479" t="s">
        <v>69</v>
      </c>
      <c r="AR220" s="479" t="s">
        <v>119</v>
      </c>
      <c r="AS220" s="479" t="s">
        <v>87</v>
      </c>
      <c r="AT220" s="479" t="s">
        <v>69</v>
      </c>
      <c r="AU220" s="479" t="s">
        <v>89</v>
      </c>
      <c r="AV220" s="479" t="s">
        <v>69</v>
      </c>
      <c r="AW220" s="479" t="s">
        <v>69</v>
      </c>
      <c r="AX220" s="479" t="s">
        <v>90</v>
      </c>
    </row>
    <row r="221" spans="1:50" s="417" customFormat="1" ht="68.25" customHeight="1" x14ac:dyDescent="0.25">
      <c r="A221" s="439">
        <v>213</v>
      </c>
      <c r="B221" s="479" t="s">
        <v>2221</v>
      </c>
      <c r="C221" s="494" t="s">
        <v>278</v>
      </c>
      <c r="D221" s="494" t="s">
        <v>106</v>
      </c>
      <c r="E221" s="494" t="s">
        <v>716</v>
      </c>
      <c r="F221" s="500">
        <f>IFERROR(VLOOKUP(E221,[13]TablaRetencion!A$1:B$22,2,FALSE),"")</f>
        <v>290</v>
      </c>
      <c r="G221" s="500" t="s">
        <v>456</v>
      </c>
      <c r="H221" s="441">
        <f>IFERROR(VLOOKUP(G221,[14]TablaRetencion!H$1:I$90,2,FALSE),"")</f>
        <v>83</v>
      </c>
      <c r="I221" s="496" t="s">
        <v>884</v>
      </c>
      <c r="J221" s="494" t="s">
        <v>1564</v>
      </c>
      <c r="K221" s="494" t="s">
        <v>1587</v>
      </c>
      <c r="L221" s="494" t="s">
        <v>70</v>
      </c>
      <c r="M221" s="494" t="s">
        <v>71</v>
      </c>
      <c r="N221" s="494" t="s">
        <v>124</v>
      </c>
      <c r="O221" s="494" t="s">
        <v>125</v>
      </c>
      <c r="P221" s="494" t="s">
        <v>111</v>
      </c>
      <c r="Q221" s="494" t="s">
        <v>112</v>
      </c>
      <c r="R221" s="495" t="s">
        <v>76</v>
      </c>
      <c r="S221" s="494" t="s">
        <v>127</v>
      </c>
      <c r="T221" s="494" t="s">
        <v>78</v>
      </c>
      <c r="U221" s="494" t="s">
        <v>141</v>
      </c>
      <c r="V221" s="494" t="s">
        <v>1588</v>
      </c>
      <c r="W221" s="497">
        <f t="shared" ref="W221" si="38">VLOOKUP(S221,Confidencialidad,2,0)+VLOOKUP(T221,Integridad,2,0)+VLOOKUP(U221,Disponibilidad,2,0)</f>
        <v>6</v>
      </c>
      <c r="X221" s="497" t="str">
        <f t="shared" ref="X221:X222" si="39">IF(AND(W221&gt;=7), "ALTA", IF(AND(W221&lt;7, W221&gt;3), "MEDIO", IF(AND(W221&lt;=3), "BAJA", " ")))</f>
        <v>MEDIO</v>
      </c>
      <c r="Y221" s="494" t="s">
        <v>1567</v>
      </c>
      <c r="Z221" s="494" t="s">
        <v>80</v>
      </c>
      <c r="AA221" s="494" t="s">
        <v>168</v>
      </c>
      <c r="AB221" s="494" t="s">
        <v>168</v>
      </c>
      <c r="AC221" s="494" t="s">
        <v>1568</v>
      </c>
      <c r="AD221" s="498">
        <v>43434</v>
      </c>
      <c r="AE221" s="499" t="s">
        <v>129</v>
      </c>
      <c r="AF221" s="500" t="s">
        <v>1175</v>
      </c>
      <c r="AG221" s="500" t="s">
        <v>1171</v>
      </c>
      <c r="AH221" s="500" t="s">
        <v>1171</v>
      </c>
      <c r="AI221" s="501" t="s">
        <v>114</v>
      </c>
      <c r="AJ221" s="502">
        <v>43434</v>
      </c>
      <c r="AK221" s="501" t="s">
        <v>389</v>
      </c>
      <c r="AL221" s="501" t="s">
        <v>1152</v>
      </c>
      <c r="AM221" s="501" t="s">
        <v>69</v>
      </c>
      <c r="AN221" s="501" t="s">
        <v>1152</v>
      </c>
      <c r="AO221" s="501" t="s">
        <v>69</v>
      </c>
      <c r="AP221" s="501" t="s">
        <v>1152</v>
      </c>
      <c r="AQ221" s="501" t="s">
        <v>69</v>
      </c>
      <c r="AR221" s="499" t="s">
        <v>119</v>
      </c>
      <c r="AS221" s="499" t="s">
        <v>87</v>
      </c>
      <c r="AT221" s="501" t="s">
        <v>69</v>
      </c>
      <c r="AU221" s="501" t="s">
        <v>89</v>
      </c>
      <c r="AV221" s="501" t="s">
        <v>69</v>
      </c>
      <c r="AW221" s="503" t="s">
        <v>69</v>
      </c>
      <c r="AX221" s="501" t="s">
        <v>90</v>
      </c>
    </row>
    <row r="222" spans="1:50" ht="210" x14ac:dyDescent="0.25">
      <c r="A222" s="439">
        <v>214</v>
      </c>
      <c r="B222" s="461" t="s">
        <v>395</v>
      </c>
      <c r="C222" s="461" t="s">
        <v>283</v>
      </c>
      <c r="D222" s="461" t="s">
        <v>106</v>
      </c>
      <c r="E222" s="461" t="s">
        <v>713</v>
      </c>
      <c r="F222" s="463">
        <f>IFERROR(VLOOKUP(E222,[15]TablaRetencion!A$1:B$22,2,FALSE),"")</f>
        <v>240</v>
      </c>
      <c r="G222" s="463" t="s">
        <v>469</v>
      </c>
      <c r="H222" s="463">
        <f>IFERROR(VLOOKUP(G222,[15]TablaRetencion!H$1:I$90,2,FALSE),"")</f>
        <v>4</v>
      </c>
      <c r="I222" s="464" t="s">
        <v>808</v>
      </c>
      <c r="J222" s="460" t="s">
        <v>1647</v>
      </c>
      <c r="K222" s="460" t="s">
        <v>1648</v>
      </c>
      <c r="L222" s="461" t="s">
        <v>70</v>
      </c>
      <c r="M222" s="461" t="s">
        <v>151</v>
      </c>
      <c r="N222" s="461" t="s">
        <v>72</v>
      </c>
      <c r="O222" s="461" t="s">
        <v>205</v>
      </c>
      <c r="P222" s="461" t="s">
        <v>111</v>
      </c>
      <c r="Q222" s="461" t="s">
        <v>126</v>
      </c>
      <c r="R222" s="463" t="s">
        <v>83</v>
      </c>
      <c r="S222" s="461" t="s">
        <v>140</v>
      </c>
      <c r="T222" s="461" t="s">
        <v>79</v>
      </c>
      <c r="U222" s="461" t="s">
        <v>141</v>
      </c>
      <c r="V222" s="462" t="s">
        <v>1649</v>
      </c>
      <c r="W222" s="465">
        <f t="shared" ref="W222" si="40">VLOOKUP(S222,Confidencialidad,2,0)+VLOOKUP(T222,Integridad,2,0)+VLOOKUP(U222,Disponibilidad,2,0)</f>
        <v>4</v>
      </c>
      <c r="X222" s="465" t="str">
        <f t="shared" si="39"/>
        <v>MEDIO</v>
      </c>
      <c r="Y222" s="504" t="s">
        <v>1650</v>
      </c>
      <c r="Z222" s="462" t="s">
        <v>1651</v>
      </c>
      <c r="AA222" s="461" t="s">
        <v>201</v>
      </c>
      <c r="AB222" s="461" t="s">
        <v>201</v>
      </c>
      <c r="AC222" s="460" t="s">
        <v>223</v>
      </c>
      <c r="AD222" s="505">
        <v>43460</v>
      </c>
      <c r="AE222" s="466" t="s">
        <v>82</v>
      </c>
      <c r="AF222" s="467" t="s">
        <v>69</v>
      </c>
      <c r="AG222" s="467" t="s">
        <v>69</v>
      </c>
      <c r="AH222" s="467" t="s">
        <v>69</v>
      </c>
      <c r="AI222" s="467" t="s">
        <v>114</v>
      </c>
      <c r="AJ222" s="505">
        <v>43453</v>
      </c>
      <c r="AK222" s="467" t="s">
        <v>389</v>
      </c>
      <c r="AL222" s="467" t="s">
        <v>1152</v>
      </c>
      <c r="AM222" s="467" t="s">
        <v>69</v>
      </c>
      <c r="AN222" s="467" t="s">
        <v>1152</v>
      </c>
      <c r="AO222" s="467" t="s">
        <v>69</v>
      </c>
      <c r="AP222" s="467" t="s">
        <v>1152</v>
      </c>
      <c r="AQ222" s="467" t="s">
        <v>69</v>
      </c>
      <c r="AR222" s="466" t="s">
        <v>119</v>
      </c>
      <c r="AS222" s="466" t="s">
        <v>119</v>
      </c>
      <c r="AT222" s="467" t="s">
        <v>88</v>
      </c>
      <c r="AU222" s="504" t="s">
        <v>1650</v>
      </c>
      <c r="AV222" s="467" t="s">
        <v>1189</v>
      </c>
      <c r="AW222" s="467" t="s">
        <v>107</v>
      </c>
      <c r="AX222" s="467" t="s">
        <v>90</v>
      </c>
    </row>
    <row r="223" spans="1:50" ht="210" x14ac:dyDescent="0.25">
      <c r="A223" s="439">
        <v>215</v>
      </c>
      <c r="B223" s="461" t="s">
        <v>395</v>
      </c>
      <c r="C223" s="461" t="s">
        <v>283</v>
      </c>
      <c r="D223" s="461" t="s">
        <v>106</v>
      </c>
      <c r="E223" s="461" t="s">
        <v>713</v>
      </c>
      <c r="F223" s="463">
        <f>IFERROR(VLOOKUP(E223,[15]TablaRetencion!A$1:B$22,2,FALSE),"")</f>
        <v>240</v>
      </c>
      <c r="G223" s="463" t="s">
        <v>469</v>
      </c>
      <c r="H223" s="463">
        <f>IFERROR(VLOOKUP(G223,[15]TablaRetencion!H$1:I$90,2,FALSE),"")</f>
        <v>4</v>
      </c>
      <c r="I223" s="464" t="s">
        <v>808</v>
      </c>
      <c r="J223" s="460" t="s">
        <v>1647</v>
      </c>
      <c r="K223" s="460" t="s">
        <v>1648</v>
      </c>
      <c r="L223" s="461" t="s">
        <v>70</v>
      </c>
      <c r="M223" s="461" t="s">
        <v>151</v>
      </c>
      <c r="N223" s="461" t="s">
        <v>72</v>
      </c>
      <c r="O223" s="461" t="s">
        <v>205</v>
      </c>
      <c r="P223" s="461" t="s">
        <v>111</v>
      </c>
      <c r="Q223" s="461" t="s">
        <v>126</v>
      </c>
      <c r="R223" s="463" t="s">
        <v>83</v>
      </c>
      <c r="S223" s="461" t="s">
        <v>140</v>
      </c>
      <c r="T223" s="461" t="s">
        <v>79</v>
      </c>
      <c r="U223" s="461" t="s">
        <v>141</v>
      </c>
      <c r="V223" s="462" t="s">
        <v>1649</v>
      </c>
      <c r="W223" s="465">
        <f t="shared" ref="W223:W286" si="41">VLOOKUP(S223,Confidencialidad,2,0)+VLOOKUP(T223,Integridad,2,0)+VLOOKUP(U223,Disponibilidad,2,0)</f>
        <v>4</v>
      </c>
      <c r="X223" s="465" t="str">
        <f t="shared" ref="X223:X286" si="42">IF(AND(W223&gt;=7), "ALTA", IF(AND(W223&lt;7, W223&gt;3), "MEDIO", IF(AND(W223&lt;=3), "BAJA", " ")))</f>
        <v>MEDIO</v>
      </c>
      <c r="Y223" s="504" t="s">
        <v>1650</v>
      </c>
      <c r="Z223" s="462" t="s">
        <v>1651</v>
      </c>
      <c r="AA223" s="461" t="s">
        <v>201</v>
      </c>
      <c r="AB223" s="461" t="s">
        <v>201</v>
      </c>
      <c r="AC223" s="460" t="s">
        <v>223</v>
      </c>
      <c r="AD223" s="505">
        <v>43460</v>
      </c>
      <c r="AE223" s="466" t="s">
        <v>82</v>
      </c>
      <c r="AF223" s="467" t="s">
        <v>69</v>
      </c>
      <c r="AG223" s="467" t="s">
        <v>69</v>
      </c>
      <c r="AH223" s="467" t="s">
        <v>69</v>
      </c>
      <c r="AI223" s="467" t="s">
        <v>114</v>
      </c>
      <c r="AJ223" s="505">
        <v>43453</v>
      </c>
      <c r="AK223" s="467" t="s">
        <v>389</v>
      </c>
      <c r="AL223" s="467" t="s">
        <v>1152</v>
      </c>
      <c r="AM223" s="467" t="s">
        <v>69</v>
      </c>
      <c r="AN223" s="467" t="s">
        <v>1152</v>
      </c>
      <c r="AO223" s="467" t="s">
        <v>69</v>
      </c>
      <c r="AP223" s="467" t="s">
        <v>1152</v>
      </c>
      <c r="AQ223" s="467" t="s">
        <v>69</v>
      </c>
      <c r="AR223" s="466" t="s">
        <v>119</v>
      </c>
      <c r="AS223" s="466" t="s">
        <v>119</v>
      </c>
      <c r="AT223" s="467" t="s">
        <v>88</v>
      </c>
      <c r="AU223" s="504" t="s">
        <v>1650</v>
      </c>
      <c r="AV223" s="467" t="s">
        <v>1189</v>
      </c>
      <c r="AW223" s="467" t="s">
        <v>107</v>
      </c>
      <c r="AX223" s="467" t="s">
        <v>90</v>
      </c>
    </row>
    <row r="224" spans="1:50" ht="240" x14ac:dyDescent="0.25">
      <c r="A224" s="439">
        <v>216</v>
      </c>
      <c r="B224" s="461" t="s">
        <v>395</v>
      </c>
      <c r="C224" s="461" t="s">
        <v>283</v>
      </c>
      <c r="D224" s="461" t="s">
        <v>106</v>
      </c>
      <c r="E224" s="461" t="s">
        <v>713</v>
      </c>
      <c r="F224" s="463">
        <f>IFERROR(VLOOKUP(E224,[15]TablaRetencion!A$1:B$22,2,FALSE),"")</f>
        <v>240</v>
      </c>
      <c r="G224" s="463" t="s">
        <v>469</v>
      </c>
      <c r="H224" s="463">
        <f>IFERROR(VLOOKUP(G224,[15]TablaRetencion!H$1:I$90,2,FALSE),"")</f>
        <v>4</v>
      </c>
      <c r="I224" s="464" t="s">
        <v>808</v>
      </c>
      <c r="J224" s="460" t="s">
        <v>1647</v>
      </c>
      <c r="K224" s="460" t="s">
        <v>1652</v>
      </c>
      <c r="L224" s="461" t="s">
        <v>70</v>
      </c>
      <c r="M224" s="461" t="s">
        <v>151</v>
      </c>
      <c r="N224" s="461" t="s">
        <v>72</v>
      </c>
      <c r="O224" s="461" t="s">
        <v>205</v>
      </c>
      <c r="P224" s="461" t="s">
        <v>111</v>
      </c>
      <c r="Q224" s="461" t="s">
        <v>126</v>
      </c>
      <c r="R224" s="463" t="s">
        <v>83</v>
      </c>
      <c r="S224" s="461" t="s">
        <v>140</v>
      </c>
      <c r="T224" s="461" t="s">
        <v>79</v>
      </c>
      <c r="U224" s="461" t="s">
        <v>141</v>
      </c>
      <c r="V224" s="462" t="s">
        <v>1649</v>
      </c>
      <c r="W224" s="465">
        <f t="shared" si="41"/>
        <v>4</v>
      </c>
      <c r="X224" s="465" t="str">
        <f t="shared" si="42"/>
        <v>MEDIO</v>
      </c>
      <c r="Y224" s="504" t="s">
        <v>1653</v>
      </c>
      <c r="Z224" s="462" t="s">
        <v>1651</v>
      </c>
      <c r="AA224" s="461" t="s">
        <v>201</v>
      </c>
      <c r="AB224" s="461" t="s">
        <v>201</v>
      </c>
      <c r="AC224" s="460" t="s">
        <v>223</v>
      </c>
      <c r="AD224" s="505">
        <v>43460</v>
      </c>
      <c r="AE224" s="466" t="s">
        <v>82</v>
      </c>
      <c r="AF224" s="467" t="s">
        <v>69</v>
      </c>
      <c r="AG224" s="467" t="s">
        <v>69</v>
      </c>
      <c r="AH224" s="467" t="s">
        <v>69</v>
      </c>
      <c r="AI224" s="467" t="s">
        <v>114</v>
      </c>
      <c r="AJ224" s="505">
        <v>43453</v>
      </c>
      <c r="AK224" s="467" t="s">
        <v>389</v>
      </c>
      <c r="AL224" s="467" t="s">
        <v>1152</v>
      </c>
      <c r="AM224" s="467" t="s">
        <v>69</v>
      </c>
      <c r="AN224" s="467" t="s">
        <v>1152</v>
      </c>
      <c r="AO224" s="467" t="s">
        <v>69</v>
      </c>
      <c r="AP224" s="467" t="s">
        <v>1152</v>
      </c>
      <c r="AQ224" s="467" t="s">
        <v>69</v>
      </c>
      <c r="AR224" s="466" t="s">
        <v>119</v>
      </c>
      <c r="AS224" s="466" t="s">
        <v>119</v>
      </c>
      <c r="AT224" s="467" t="s">
        <v>88</v>
      </c>
      <c r="AU224" s="504" t="s">
        <v>1653</v>
      </c>
      <c r="AV224" s="467" t="s">
        <v>1189</v>
      </c>
      <c r="AW224" s="467" t="s">
        <v>107</v>
      </c>
      <c r="AX224" s="467" t="s">
        <v>90</v>
      </c>
    </row>
    <row r="225" spans="1:50" ht="255" x14ac:dyDescent="0.25">
      <c r="A225" s="439">
        <v>217</v>
      </c>
      <c r="B225" s="461" t="s">
        <v>395</v>
      </c>
      <c r="C225" s="461" t="s">
        <v>283</v>
      </c>
      <c r="D225" s="461" t="s">
        <v>106</v>
      </c>
      <c r="E225" s="461" t="s">
        <v>713</v>
      </c>
      <c r="F225" s="463">
        <f>IFERROR(VLOOKUP(E225,[15]TablaRetencion!A$1:B$22,2,FALSE),"")</f>
        <v>240</v>
      </c>
      <c r="G225" s="463" t="s">
        <v>469</v>
      </c>
      <c r="H225" s="463">
        <f>IFERROR(VLOOKUP(G225,[15]TablaRetencion!H$1:I$90,2,FALSE),"")</f>
        <v>4</v>
      </c>
      <c r="I225" s="464" t="s">
        <v>808</v>
      </c>
      <c r="J225" s="460" t="s">
        <v>1647</v>
      </c>
      <c r="K225" s="460" t="s">
        <v>1654</v>
      </c>
      <c r="L225" s="461" t="s">
        <v>70</v>
      </c>
      <c r="M225" s="461" t="s">
        <v>151</v>
      </c>
      <c r="N225" s="461" t="s">
        <v>72</v>
      </c>
      <c r="O225" s="461" t="s">
        <v>205</v>
      </c>
      <c r="P225" s="461" t="s">
        <v>111</v>
      </c>
      <c r="Q225" s="461" t="s">
        <v>126</v>
      </c>
      <c r="R225" s="463" t="s">
        <v>83</v>
      </c>
      <c r="S225" s="461" t="s">
        <v>140</v>
      </c>
      <c r="T225" s="461" t="s">
        <v>79</v>
      </c>
      <c r="U225" s="461" t="s">
        <v>141</v>
      </c>
      <c r="V225" s="462" t="s">
        <v>1649</v>
      </c>
      <c r="W225" s="465">
        <f t="shared" si="41"/>
        <v>4</v>
      </c>
      <c r="X225" s="465" t="str">
        <f t="shared" si="42"/>
        <v>MEDIO</v>
      </c>
      <c r="Y225" s="504" t="s">
        <v>1655</v>
      </c>
      <c r="Z225" s="462" t="s">
        <v>1651</v>
      </c>
      <c r="AA225" s="461" t="s">
        <v>201</v>
      </c>
      <c r="AB225" s="461" t="s">
        <v>201</v>
      </c>
      <c r="AC225" s="460" t="s">
        <v>223</v>
      </c>
      <c r="AD225" s="505">
        <v>43460</v>
      </c>
      <c r="AE225" s="466" t="s">
        <v>82</v>
      </c>
      <c r="AF225" s="467" t="s">
        <v>69</v>
      </c>
      <c r="AG225" s="467" t="s">
        <v>69</v>
      </c>
      <c r="AH225" s="467" t="s">
        <v>69</v>
      </c>
      <c r="AI225" s="467" t="s">
        <v>114</v>
      </c>
      <c r="AJ225" s="505">
        <v>43453</v>
      </c>
      <c r="AK225" s="467" t="s">
        <v>389</v>
      </c>
      <c r="AL225" s="467" t="s">
        <v>1152</v>
      </c>
      <c r="AM225" s="467" t="s">
        <v>69</v>
      </c>
      <c r="AN225" s="467" t="s">
        <v>1152</v>
      </c>
      <c r="AO225" s="467" t="s">
        <v>69</v>
      </c>
      <c r="AP225" s="467" t="s">
        <v>1152</v>
      </c>
      <c r="AQ225" s="467" t="s">
        <v>69</v>
      </c>
      <c r="AR225" s="466" t="s">
        <v>119</v>
      </c>
      <c r="AS225" s="466" t="s">
        <v>119</v>
      </c>
      <c r="AT225" s="467" t="s">
        <v>88</v>
      </c>
      <c r="AU225" s="504" t="s">
        <v>1655</v>
      </c>
      <c r="AV225" s="467" t="s">
        <v>1189</v>
      </c>
      <c r="AW225" s="467" t="s">
        <v>107</v>
      </c>
      <c r="AX225" s="467" t="s">
        <v>90</v>
      </c>
    </row>
    <row r="226" spans="1:50" ht="210" x14ac:dyDescent="0.25">
      <c r="A226" s="439">
        <v>218</v>
      </c>
      <c r="B226" s="461" t="s">
        <v>395</v>
      </c>
      <c r="C226" s="461" t="s">
        <v>283</v>
      </c>
      <c r="D226" s="461" t="s">
        <v>106</v>
      </c>
      <c r="E226" s="461" t="s">
        <v>713</v>
      </c>
      <c r="F226" s="463">
        <f>IFERROR(VLOOKUP(E226,[15]TablaRetencion!A$1:B$22,2,FALSE),"")</f>
        <v>240</v>
      </c>
      <c r="G226" s="463" t="s">
        <v>469</v>
      </c>
      <c r="H226" s="463">
        <f>IFERROR(VLOOKUP(G226,[15]TablaRetencion!H$1:I$90,2,FALSE),"")</f>
        <v>4</v>
      </c>
      <c r="I226" s="464" t="s">
        <v>808</v>
      </c>
      <c r="J226" s="460" t="s">
        <v>1647</v>
      </c>
      <c r="K226" s="460" t="s">
        <v>1656</v>
      </c>
      <c r="L226" s="461" t="s">
        <v>70</v>
      </c>
      <c r="M226" s="461" t="s">
        <v>151</v>
      </c>
      <c r="N226" s="461" t="s">
        <v>72</v>
      </c>
      <c r="O226" s="461" t="s">
        <v>205</v>
      </c>
      <c r="P226" s="461" t="s">
        <v>111</v>
      </c>
      <c r="Q226" s="461" t="s">
        <v>126</v>
      </c>
      <c r="R226" s="463" t="s">
        <v>83</v>
      </c>
      <c r="S226" s="461" t="s">
        <v>140</v>
      </c>
      <c r="T226" s="461" t="s">
        <v>79</v>
      </c>
      <c r="U226" s="461" t="s">
        <v>141</v>
      </c>
      <c r="V226" s="462" t="s">
        <v>1649</v>
      </c>
      <c r="W226" s="465">
        <f t="shared" si="41"/>
        <v>4</v>
      </c>
      <c r="X226" s="465" t="str">
        <f t="shared" si="42"/>
        <v>MEDIO</v>
      </c>
      <c r="Y226" s="504" t="s">
        <v>1657</v>
      </c>
      <c r="Z226" s="462" t="s">
        <v>1651</v>
      </c>
      <c r="AA226" s="461" t="s">
        <v>201</v>
      </c>
      <c r="AB226" s="461" t="s">
        <v>201</v>
      </c>
      <c r="AC226" s="460" t="s">
        <v>223</v>
      </c>
      <c r="AD226" s="505">
        <v>43460</v>
      </c>
      <c r="AE226" s="466" t="s">
        <v>82</v>
      </c>
      <c r="AF226" s="467" t="s">
        <v>69</v>
      </c>
      <c r="AG226" s="467" t="s">
        <v>69</v>
      </c>
      <c r="AH226" s="467" t="s">
        <v>69</v>
      </c>
      <c r="AI226" s="467" t="s">
        <v>114</v>
      </c>
      <c r="AJ226" s="505">
        <v>43453</v>
      </c>
      <c r="AK226" s="467" t="s">
        <v>389</v>
      </c>
      <c r="AL226" s="467" t="s">
        <v>1152</v>
      </c>
      <c r="AM226" s="467" t="s">
        <v>69</v>
      </c>
      <c r="AN226" s="467" t="s">
        <v>1152</v>
      </c>
      <c r="AO226" s="467" t="s">
        <v>69</v>
      </c>
      <c r="AP226" s="467" t="s">
        <v>1152</v>
      </c>
      <c r="AQ226" s="467" t="s">
        <v>69</v>
      </c>
      <c r="AR226" s="466" t="s">
        <v>119</v>
      </c>
      <c r="AS226" s="466" t="s">
        <v>119</v>
      </c>
      <c r="AT226" s="467" t="s">
        <v>88</v>
      </c>
      <c r="AU226" s="504" t="s">
        <v>1657</v>
      </c>
      <c r="AV226" s="467" t="s">
        <v>1189</v>
      </c>
      <c r="AW226" s="467" t="s">
        <v>107</v>
      </c>
      <c r="AX226" s="467" t="s">
        <v>90</v>
      </c>
    </row>
    <row r="227" spans="1:50" ht="225" x14ac:dyDescent="0.25">
      <c r="A227" s="439">
        <v>219</v>
      </c>
      <c r="B227" s="461" t="s">
        <v>395</v>
      </c>
      <c r="C227" s="461" t="s">
        <v>283</v>
      </c>
      <c r="D227" s="461" t="s">
        <v>106</v>
      </c>
      <c r="E227" s="461" t="s">
        <v>713</v>
      </c>
      <c r="F227" s="463">
        <f>IFERROR(VLOOKUP(E227,[15]TablaRetencion!A$1:B$22,2,FALSE),"")</f>
        <v>240</v>
      </c>
      <c r="G227" s="463" t="s">
        <v>469</v>
      </c>
      <c r="H227" s="463">
        <f>IFERROR(VLOOKUP(G227,[15]TablaRetencion!H$1:I$90,2,FALSE),"")</f>
        <v>4</v>
      </c>
      <c r="I227" s="464" t="s">
        <v>808</v>
      </c>
      <c r="J227" s="460" t="s">
        <v>1647</v>
      </c>
      <c r="K227" s="460" t="s">
        <v>1658</v>
      </c>
      <c r="L227" s="461" t="s">
        <v>70</v>
      </c>
      <c r="M227" s="461" t="s">
        <v>151</v>
      </c>
      <c r="N227" s="461" t="s">
        <v>72</v>
      </c>
      <c r="O227" s="461" t="s">
        <v>205</v>
      </c>
      <c r="P227" s="461" t="s">
        <v>111</v>
      </c>
      <c r="Q227" s="461" t="s">
        <v>126</v>
      </c>
      <c r="R227" s="463" t="s">
        <v>83</v>
      </c>
      <c r="S227" s="461" t="s">
        <v>140</v>
      </c>
      <c r="T227" s="461" t="s">
        <v>79</v>
      </c>
      <c r="U227" s="461" t="s">
        <v>141</v>
      </c>
      <c r="V227" s="462" t="s">
        <v>1649</v>
      </c>
      <c r="W227" s="465">
        <f t="shared" si="41"/>
        <v>4</v>
      </c>
      <c r="X227" s="465" t="str">
        <f t="shared" si="42"/>
        <v>MEDIO</v>
      </c>
      <c r="Y227" s="504" t="s">
        <v>1659</v>
      </c>
      <c r="Z227" s="462" t="s">
        <v>1651</v>
      </c>
      <c r="AA227" s="461" t="s">
        <v>201</v>
      </c>
      <c r="AB227" s="461" t="s">
        <v>201</v>
      </c>
      <c r="AC227" s="460" t="s">
        <v>223</v>
      </c>
      <c r="AD227" s="505">
        <v>43460</v>
      </c>
      <c r="AE227" s="466" t="s">
        <v>82</v>
      </c>
      <c r="AF227" s="467" t="s">
        <v>69</v>
      </c>
      <c r="AG227" s="467" t="s">
        <v>69</v>
      </c>
      <c r="AH227" s="467" t="s">
        <v>69</v>
      </c>
      <c r="AI227" s="467" t="s">
        <v>114</v>
      </c>
      <c r="AJ227" s="505">
        <v>43453</v>
      </c>
      <c r="AK227" s="467" t="s">
        <v>389</v>
      </c>
      <c r="AL227" s="467" t="s">
        <v>1152</v>
      </c>
      <c r="AM227" s="467" t="s">
        <v>69</v>
      </c>
      <c r="AN227" s="467" t="s">
        <v>1152</v>
      </c>
      <c r="AO227" s="467" t="s">
        <v>69</v>
      </c>
      <c r="AP227" s="467" t="s">
        <v>1152</v>
      </c>
      <c r="AQ227" s="467" t="s">
        <v>69</v>
      </c>
      <c r="AR227" s="466" t="s">
        <v>119</v>
      </c>
      <c r="AS227" s="466" t="s">
        <v>119</v>
      </c>
      <c r="AT227" s="467" t="s">
        <v>88</v>
      </c>
      <c r="AU227" s="504" t="s">
        <v>1659</v>
      </c>
      <c r="AV227" s="467" t="s">
        <v>1189</v>
      </c>
      <c r="AW227" s="467" t="s">
        <v>107</v>
      </c>
      <c r="AX227" s="467" t="s">
        <v>90</v>
      </c>
    </row>
    <row r="228" spans="1:50" ht="225" x14ac:dyDescent="0.25">
      <c r="A228" s="439">
        <v>220</v>
      </c>
      <c r="B228" s="461" t="s">
        <v>395</v>
      </c>
      <c r="C228" s="461" t="s">
        <v>283</v>
      </c>
      <c r="D228" s="461" t="s">
        <v>106</v>
      </c>
      <c r="E228" s="461" t="s">
        <v>713</v>
      </c>
      <c r="F228" s="463">
        <f>IFERROR(VLOOKUP(E228,[15]TablaRetencion!A$1:B$22,2,FALSE),"")</f>
        <v>240</v>
      </c>
      <c r="G228" s="463" t="s">
        <v>469</v>
      </c>
      <c r="H228" s="463">
        <f>IFERROR(VLOOKUP(G228,[15]TablaRetencion!H$1:I$90,2,FALSE),"")</f>
        <v>4</v>
      </c>
      <c r="I228" s="464" t="s">
        <v>808</v>
      </c>
      <c r="J228" s="460" t="s">
        <v>1647</v>
      </c>
      <c r="K228" s="460" t="s">
        <v>1660</v>
      </c>
      <c r="L228" s="461" t="s">
        <v>70</v>
      </c>
      <c r="M228" s="461" t="s">
        <v>151</v>
      </c>
      <c r="N228" s="461" t="s">
        <v>72</v>
      </c>
      <c r="O228" s="461" t="s">
        <v>205</v>
      </c>
      <c r="P228" s="461" t="s">
        <v>111</v>
      </c>
      <c r="Q228" s="461" t="s">
        <v>126</v>
      </c>
      <c r="R228" s="463" t="s">
        <v>83</v>
      </c>
      <c r="S228" s="461" t="s">
        <v>140</v>
      </c>
      <c r="T228" s="461" t="s">
        <v>79</v>
      </c>
      <c r="U228" s="461" t="s">
        <v>141</v>
      </c>
      <c r="V228" s="462" t="s">
        <v>1649</v>
      </c>
      <c r="W228" s="465">
        <f t="shared" si="41"/>
        <v>4</v>
      </c>
      <c r="X228" s="465" t="str">
        <f t="shared" si="42"/>
        <v>MEDIO</v>
      </c>
      <c r="Y228" s="504" t="s">
        <v>1661</v>
      </c>
      <c r="Z228" s="462" t="s">
        <v>1651</v>
      </c>
      <c r="AA228" s="461" t="s">
        <v>201</v>
      </c>
      <c r="AB228" s="461" t="s">
        <v>201</v>
      </c>
      <c r="AC228" s="460" t="s">
        <v>223</v>
      </c>
      <c r="AD228" s="505">
        <v>43460</v>
      </c>
      <c r="AE228" s="466" t="s">
        <v>82</v>
      </c>
      <c r="AF228" s="467" t="s">
        <v>69</v>
      </c>
      <c r="AG228" s="467" t="s">
        <v>69</v>
      </c>
      <c r="AH228" s="467" t="s">
        <v>69</v>
      </c>
      <c r="AI228" s="467" t="s">
        <v>114</v>
      </c>
      <c r="AJ228" s="505">
        <v>43453</v>
      </c>
      <c r="AK228" s="467" t="s">
        <v>389</v>
      </c>
      <c r="AL228" s="467" t="s">
        <v>1152</v>
      </c>
      <c r="AM228" s="467" t="s">
        <v>69</v>
      </c>
      <c r="AN228" s="467" t="s">
        <v>1152</v>
      </c>
      <c r="AO228" s="467" t="s">
        <v>69</v>
      </c>
      <c r="AP228" s="467" t="s">
        <v>1152</v>
      </c>
      <c r="AQ228" s="467" t="s">
        <v>69</v>
      </c>
      <c r="AR228" s="466" t="s">
        <v>119</v>
      </c>
      <c r="AS228" s="466" t="s">
        <v>119</v>
      </c>
      <c r="AT228" s="467" t="s">
        <v>88</v>
      </c>
      <c r="AU228" s="504" t="s">
        <v>1661</v>
      </c>
      <c r="AV228" s="467" t="s">
        <v>1189</v>
      </c>
      <c r="AW228" s="467" t="s">
        <v>107</v>
      </c>
      <c r="AX228" s="467" t="s">
        <v>90</v>
      </c>
    </row>
    <row r="229" spans="1:50" ht="210" x14ac:dyDescent="0.25">
      <c r="A229" s="439">
        <v>221</v>
      </c>
      <c r="B229" s="461" t="s">
        <v>395</v>
      </c>
      <c r="C229" s="461" t="s">
        <v>283</v>
      </c>
      <c r="D229" s="461" t="s">
        <v>106</v>
      </c>
      <c r="E229" s="461" t="s">
        <v>713</v>
      </c>
      <c r="F229" s="463">
        <f>IFERROR(VLOOKUP(E229,[15]TablaRetencion!A$1:B$22,2,FALSE),"")</f>
        <v>240</v>
      </c>
      <c r="G229" s="463" t="s">
        <v>469</v>
      </c>
      <c r="H229" s="463">
        <f>IFERROR(VLOOKUP(G229,[15]TablaRetencion!H$1:I$90,2,FALSE),"")</f>
        <v>4</v>
      </c>
      <c r="I229" s="464" t="s">
        <v>808</v>
      </c>
      <c r="J229" s="460" t="s">
        <v>1647</v>
      </c>
      <c r="K229" s="460" t="s">
        <v>1662</v>
      </c>
      <c r="L229" s="461" t="s">
        <v>70</v>
      </c>
      <c r="M229" s="461" t="s">
        <v>151</v>
      </c>
      <c r="N229" s="461" t="s">
        <v>72</v>
      </c>
      <c r="O229" s="461" t="s">
        <v>205</v>
      </c>
      <c r="P229" s="461" t="s">
        <v>111</v>
      </c>
      <c r="Q229" s="461" t="s">
        <v>126</v>
      </c>
      <c r="R229" s="463" t="s">
        <v>83</v>
      </c>
      <c r="S229" s="461" t="s">
        <v>140</v>
      </c>
      <c r="T229" s="461" t="s">
        <v>79</v>
      </c>
      <c r="U229" s="461" t="s">
        <v>141</v>
      </c>
      <c r="V229" s="462" t="s">
        <v>1649</v>
      </c>
      <c r="W229" s="465">
        <f t="shared" si="41"/>
        <v>4</v>
      </c>
      <c r="X229" s="465" t="str">
        <f t="shared" si="42"/>
        <v>MEDIO</v>
      </c>
      <c r="Y229" s="504" t="s">
        <v>1663</v>
      </c>
      <c r="Z229" s="462" t="s">
        <v>1651</v>
      </c>
      <c r="AA229" s="461" t="s">
        <v>201</v>
      </c>
      <c r="AB229" s="461" t="s">
        <v>201</v>
      </c>
      <c r="AC229" s="460" t="s">
        <v>223</v>
      </c>
      <c r="AD229" s="505">
        <v>43460</v>
      </c>
      <c r="AE229" s="466" t="s">
        <v>82</v>
      </c>
      <c r="AF229" s="467" t="s">
        <v>69</v>
      </c>
      <c r="AG229" s="467" t="s">
        <v>69</v>
      </c>
      <c r="AH229" s="467" t="s">
        <v>69</v>
      </c>
      <c r="AI229" s="467" t="s">
        <v>114</v>
      </c>
      <c r="AJ229" s="505">
        <v>43453</v>
      </c>
      <c r="AK229" s="467" t="s">
        <v>389</v>
      </c>
      <c r="AL229" s="467" t="s">
        <v>1152</v>
      </c>
      <c r="AM229" s="467" t="s">
        <v>69</v>
      </c>
      <c r="AN229" s="467" t="s">
        <v>1152</v>
      </c>
      <c r="AO229" s="467" t="s">
        <v>69</v>
      </c>
      <c r="AP229" s="467" t="s">
        <v>1152</v>
      </c>
      <c r="AQ229" s="467" t="s">
        <v>69</v>
      </c>
      <c r="AR229" s="466" t="s">
        <v>119</v>
      </c>
      <c r="AS229" s="466" t="s">
        <v>119</v>
      </c>
      <c r="AT229" s="467" t="s">
        <v>88</v>
      </c>
      <c r="AU229" s="504" t="s">
        <v>1663</v>
      </c>
      <c r="AV229" s="467" t="s">
        <v>1189</v>
      </c>
      <c r="AW229" s="467" t="s">
        <v>107</v>
      </c>
      <c r="AX229" s="467" t="s">
        <v>90</v>
      </c>
    </row>
    <row r="230" spans="1:50" ht="195" x14ac:dyDescent="0.25">
      <c r="A230" s="439">
        <v>222</v>
      </c>
      <c r="B230" s="461" t="s">
        <v>395</v>
      </c>
      <c r="C230" s="461" t="s">
        <v>283</v>
      </c>
      <c r="D230" s="461" t="s">
        <v>106</v>
      </c>
      <c r="E230" s="461" t="s">
        <v>713</v>
      </c>
      <c r="F230" s="463">
        <f>IFERROR(VLOOKUP(E230,[15]TablaRetencion!A$1:B$22,2,FALSE),"")</f>
        <v>240</v>
      </c>
      <c r="G230" s="463" t="s">
        <v>469</v>
      </c>
      <c r="H230" s="463">
        <f>IFERROR(VLOOKUP(G230,[15]TablaRetencion!H$1:I$90,2,FALSE),"")</f>
        <v>4</v>
      </c>
      <c r="I230" s="464" t="s">
        <v>808</v>
      </c>
      <c r="J230" s="460" t="s">
        <v>1647</v>
      </c>
      <c r="K230" s="460" t="s">
        <v>1664</v>
      </c>
      <c r="L230" s="461" t="s">
        <v>70</v>
      </c>
      <c r="M230" s="461" t="s">
        <v>151</v>
      </c>
      <c r="N230" s="461" t="s">
        <v>72</v>
      </c>
      <c r="O230" s="461" t="s">
        <v>205</v>
      </c>
      <c r="P230" s="461" t="s">
        <v>111</v>
      </c>
      <c r="Q230" s="461" t="s">
        <v>126</v>
      </c>
      <c r="R230" s="463" t="s">
        <v>83</v>
      </c>
      <c r="S230" s="461" t="s">
        <v>140</v>
      </c>
      <c r="T230" s="461" t="s">
        <v>79</v>
      </c>
      <c r="U230" s="461" t="s">
        <v>141</v>
      </c>
      <c r="V230" s="462" t="s">
        <v>1649</v>
      </c>
      <c r="W230" s="465">
        <f t="shared" si="41"/>
        <v>4</v>
      </c>
      <c r="X230" s="465" t="str">
        <f t="shared" si="42"/>
        <v>MEDIO</v>
      </c>
      <c r="Y230" s="504" t="s">
        <v>1665</v>
      </c>
      <c r="Z230" s="462" t="s">
        <v>1651</v>
      </c>
      <c r="AA230" s="461" t="s">
        <v>201</v>
      </c>
      <c r="AB230" s="461" t="s">
        <v>201</v>
      </c>
      <c r="AC230" s="460" t="s">
        <v>223</v>
      </c>
      <c r="AD230" s="505">
        <v>43460</v>
      </c>
      <c r="AE230" s="466" t="s">
        <v>82</v>
      </c>
      <c r="AF230" s="467" t="s">
        <v>69</v>
      </c>
      <c r="AG230" s="467" t="s">
        <v>69</v>
      </c>
      <c r="AH230" s="467" t="s">
        <v>69</v>
      </c>
      <c r="AI230" s="467" t="s">
        <v>114</v>
      </c>
      <c r="AJ230" s="505">
        <v>43453</v>
      </c>
      <c r="AK230" s="467" t="s">
        <v>389</v>
      </c>
      <c r="AL230" s="467" t="s">
        <v>1152</v>
      </c>
      <c r="AM230" s="467" t="s">
        <v>69</v>
      </c>
      <c r="AN230" s="467" t="s">
        <v>1152</v>
      </c>
      <c r="AO230" s="467" t="s">
        <v>69</v>
      </c>
      <c r="AP230" s="467" t="s">
        <v>1152</v>
      </c>
      <c r="AQ230" s="467" t="s">
        <v>69</v>
      </c>
      <c r="AR230" s="466" t="s">
        <v>119</v>
      </c>
      <c r="AS230" s="466" t="s">
        <v>119</v>
      </c>
      <c r="AT230" s="467" t="s">
        <v>88</v>
      </c>
      <c r="AU230" s="504" t="s">
        <v>1665</v>
      </c>
      <c r="AV230" s="467" t="s">
        <v>1189</v>
      </c>
      <c r="AW230" s="467" t="s">
        <v>107</v>
      </c>
      <c r="AX230" s="467" t="s">
        <v>90</v>
      </c>
    </row>
    <row r="231" spans="1:50" ht="240" x14ac:dyDescent="0.25">
      <c r="A231" s="439">
        <v>223</v>
      </c>
      <c r="B231" s="461" t="s">
        <v>395</v>
      </c>
      <c r="C231" s="461" t="s">
        <v>283</v>
      </c>
      <c r="D231" s="461" t="s">
        <v>106</v>
      </c>
      <c r="E231" s="461" t="s">
        <v>713</v>
      </c>
      <c r="F231" s="463">
        <f>IFERROR(VLOOKUP(E231,[15]TablaRetencion!A$1:B$22,2,FALSE),"")</f>
        <v>240</v>
      </c>
      <c r="G231" s="463" t="s">
        <v>406</v>
      </c>
      <c r="H231" s="463">
        <f>IFERROR(VLOOKUP(G231,[15]TablaRetencion!H$1:I$90,2,FALSE),"")</f>
        <v>50</v>
      </c>
      <c r="I231" s="464" t="s">
        <v>811</v>
      </c>
      <c r="J231" s="506" t="s">
        <v>1666</v>
      </c>
      <c r="K231" s="460" t="s">
        <v>1667</v>
      </c>
      <c r="L231" s="461" t="s">
        <v>70</v>
      </c>
      <c r="M231" s="461" t="s">
        <v>151</v>
      </c>
      <c r="N231" s="461" t="s">
        <v>72</v>
      </c>
      <c r="O231" s="461" t="s">
        <v>205</v>
      </c>
      <c r="P231" s="461" t="s">
        <v>111</v>
      </c>
      <c r="Q231" s="461" t="s">
        <v>126</v>
      </c>
      <c r="R231" s="463" t="s">
        <v>83</v>
      </c>
      <c r="S231" s="461" t="s">
        <v>140</v>
      </c>
      <c r="T231" s="461" t="s">
        <v>79</v>
      </c>
      <c r="U231" s="461" t="s">
        <v>141</v>
      </c>
      <c r="V231" s="462" t="s">
        <v>1649</v>
      </c>
      <c r="W231" s="465">
        <f t="shared" si="41"/>
        <v>4</v>
      </c>
      <c r="X231" s="465" t="str">
        <f t="shared" si="42"/>
        <v>MEDIO</v>
      </c>
      <c r="Y231" s="504" t="s">
        <v>1668</v>
      </c>
      <c r="Z231" s="462" t="s">
        <v>1651</v>
      </c>
      <c r="AA231" s="461" t="s">
        <v>154</v>
      </c>
      <c r="AB231" s="461" t="s">
        <v>201</v>
      </c>
      <c r="AC231" s="460" t="s">
        <v>223</v>
      </c>
      <c r="AD231" s="505">
        <v>43460</v>
      </c>
      <c r="AE231" s="466" t="s">
        <v>82</v>
      </c>
      <c r="AF231" s="467" t="s">
        <v>69</v>
      </c>
      <c r="AG231" s="467" t="s">
        <v>69</v>
      </c>
      <c r="AH231" s="467" t="s">
        <v>69</v>
      </c>
      <c r="AI231" s="467" t="s">
        <v>114</v>
      </c>
      <c r="AJ231" s="505">
        <v>43453</v>
      </c>
      <c r="AK231" s="467" t="s">
        <v>389</v>
      </c>
      <c r="AL231" s="467" t="s">
        <v>1152</v>
      </c>
      <c r="AM231" s="467" t="s">
        <v>69</v>
      </c>
      <c r="AN231" s="467" t="s">
        <v>1152</v>
      </c>
      <c r="AO231" s="467" t="s">
        <v>69</v>
      </c>
      <c r="AP231" s="467" t="s">
        <v>1152</v>
      </c>
      <c r="AQ231" s="467" t="s">
        <v>69</v>
      </c>
      <c r="AR231" s="466" t="s">
        <v>119</v>
      </c>
      <c r="AS231" s="466" t="s">
        <v>119</v>
      </c>
      <c r="AT231" s="467" t="s">
        <v>88</v>
      </c>
      <c r="AU231" s="504" t="s">
        <v>1668</v>
      </c>
      <c r="AV231" s="467" t="s">
        <v>1189</v>
      </c>
      <c r="AW231" s="467" t="s">
        <v>107</v>
      </c>
      <c r="AX231" s="467" t="s">
        <v>90</v>
      </c>
    </row>
    <row r="232" spans="1:50" ht="225" x14ac:dyDescent="0.25">
      <c r="A232" s="439">
        <v>224</v>
      </c>
      <c r="B232" s="461" t="s">
        <v>395</v>
      </c>
      <c r="C232" s="461" t="s">
        <v>283</v>
      </c>
      <c r="D232" s="461" t="s">
        <v>106</v>
      </c>
      <c r="E232" s="461" t="s">
        <v>713</v>
      </c>
      <c r="F232" s="463">
        <f>IFERROR(VLOOKUP(E232,[15]TablaRetencion!A$1:B$22,2,FALSE),"")</f>
        <v>240</v>
      </c>
      <c r="G232" s="463" t="s">
        <v>406</v>
      </c>
      <c r="H232" s="463">
        <f>IFERROR(VLOOKUP(G232,[15]TablaRetencion!H$1:I$90,2,FALSE),"")</f>
        <v>50</v>
      </c>
      <c r="I232" s="464" t="s">
        <v>811</v>
      </c>
      <c r="J232" s="506" t="s">
        <v>1666</v>
      </c>
      <c r="K232" s="460" t="s">
        <v>1669</v>
      </c>
      <c r="L232" s="461" t="s">
        <v>70</v>
      </c>
      <c r="M232" s="461" t="s">
        <v>151</v>
      </c>
      <c r="N232" s="461" t="s">
        <v>72</v>
      </c>
      <c r="O232" s="461" t="s">
        <v>205</v>
      </c>
      <c r="P232" s="461" t="s">
        <v>111</v>
      </c>
      <c r="Q232" s="461" t="s">
        <v>126</v>
      </c>
      <c r="R232" s="463" t="s">
        <v>83</v>
      </c>
      <c r="S232" s="461" t="s">
        <v>140</v>
      </c>
      <c r="T232" s="461" t="s">
        <v>79</v>
      </c>
      <c r="U232" s="461" t="s">
        <v>141</v>
      </c>
      <c r="V232" s="462" t="s">
        <v>1649</v>
      </c>
      <c r="W232" s="465">
        <f t="shared" si="41"/>
        <v>4</v>
      </c>
      <c r="X232" s="465" t="str">
        <f t="shared" si="42"/>
        <v>MEDIO</v>
      </c>
      <c r="Y232" s="504" t="s">
        <v>1670</v>
      </c>
      <c r="Z232" s="462" t="s">
        <v>1651</v>
      </c>
      <c r="AA232" s="461" t="s">
        <v>154</v>
      </c>
      <c r="AB232" s="461" t="s">
        <v>201</v>
      </c>
      <c r="AC232" s="460" t="s">
        <v>223</v>
      </c>
      <c r="AD232" s="505">
        <v>43460</v>
      </c>
      <c r="AE232" s="466" t="s">
        <v>82</v>
      </c>
      <c r="AF232" s="467" t="s">
        <v>69</v>
      </c>
      <c r="AG232" s="467" t="s">
        <v>69</v>
      </c>
      <c r="AH232" s="467" t="s">
        <v>69</v>
      </c>
      <c r="AI232" s="467" t="s">
        <v>114</v>
      </c>
      <c r="AJ232" s="505">
        <v>43453</v>
      </c>
      <c r="AK232" s="467" t="s">
        <v>389</v>
      </c>
      <c r="AL232" s="467" t="s">
        <v>1152</v>
      </c>
      <c r="AM232" s="467" t="s">
        <v>69</v>
      </c>
      <c r="AN232" s="467" t="s">
        <v>1152</v>
      </c>
      <c r="AO232" s="467" t="s">
        <v>69</v>
      </c>
      <c r="AP232" s="467" t="s">
        <v>1152</v>
      </c>
      <c r="AQ232" s="467" t="s">
        <v>69</v>
      </c>
      <c r="AR232" s="466" t="s">
        <v>119</v>
      </c>
      <c r="AS232" s="466" t="s">
        <v>119</v>
      </c>
      <c r="AT232" s="467" t="s">
        <v>88</v>
      </c>
      <c r="AU232" s="504" t="s">
        <v>1670</v>
      </c>
      <c r="AV232" s="467" t="s">
        <v>1189</v>
      </c>
      <c r="AW232" s="467" t="s">
        <v>107</v>
      </c>
      <c r="AX232" s="467" t="s">
        <v>90</v>
      </c>
    </row>
    <row r="233" spans="1:50" ht="225" x14ac:dyDescent="0.25">
      <c r="A233" s="439">
        <v>225</v>
      </c>
      <c r="B233" s="461" t="s">
        <v>395</v>
      </c>
      <c r="C233" s="461" t="s">
        <v>283</v>
      </c>
      <c r="D233" s="461" t="s">
        <v>106</v>
      </c>
      <c r="E233" s="461" t="s">
        <v>713</v>
      </c>
      <c r="F233" s="463">
        <f>IFERROR(VLOOKUP(E233,[15]TablaRetencion!A$1:B$22,2,FALSE),"")</f>
        <v>240</v>
      </c>
      <c r="G233" s="463" t="s">
        <v>406</v>
      </c>
      <c r="H233" s="463">
        <f>IFERROR(VLOOKUP(G233,[15]TablaRetencion!H$1:I$90,2,FALSE),"")</f>
        <v>50</v>
      </c>
      <c r="I233" s="464" t="s">
        <v>811</v>
      </c>
      <c r="J233" s="506" t="s">
        <v>1666</v>
      </c>
      <c r="K233" s="460" t="s">
        <v>1671</v>
      </c>
      <c r="L233" s="461" t="s">
        <v>70</v>
      </c>
      <c r="M233" s="461" t="s">
        <v>151</v>
      </c>
      <c r="N233" s="461" t="s">
        <v>72</v>
      </c>
      <c r="O233" s="461" t="s">
        <v>205</v>
      </c>
      <c r="P233" s="461" t="s">
        <v>111</v>
      </c>
      <c r="Q233" s="461" t="s">
        <v>126</v>
      </c>
      <c r="R233" s="463" t="s">
        <v>83</v>
      </c>
      <c r="S233" s="461" t="s">
        <v>140</v>
      </c>
      <c r="T233" s="461" t="s">
        <v>79</v>
      </c>
      <c r="U233" s="461" t="s">
        <v>141</v>
      </c>
      <c r="V233" s="462" t="s">
        <v>1649</v>
      </c>
      <c r="W233" s="465">
        <f t="shared" si="41"/>
        <v>4</v>
      </c>
      <c r="X233" s="465" t="str">
        <f t="shared" si="42"/>
        <v>MEDIO</v>
      </c>
      <c r="Y233" s="504" t="s">
        <v>1672</v>
      </c>
      <c r="Z233" s="462" t="s">
        <v>1651</v>
      </c>
      <c r="AA233" s="461" t="s">
        <v>154</v>
      </c>
      <c r="AB233" s="461" t="s">
        <v>201</v>
      </c>
      <c r="AC233" s="460" t="s">
        <v>223</v>
      </c>
      <c r="AD233" s="505">
        <v>43460</v>
      </c>
      <c r="AE233" s="466" t="s">
        <v>82</v>
      </c>
      <c r="AF233" s="467" t="s">
        <v>69</v>
      </c>
      <c r="AG233" s="467" t="s">
        <v>69</v>
      </c>
      <c r="AH233" s="467" t="s">
        <v>69</v>
      </c>
      <c r="AI233" s="467" t="s">
        <v>114</v>
      </c>
      <c r="AJ233" s="505">
        <v>43453</v>
      </c>
      <c r="AK233" s="467" t="s">
        <v>389</v>
      </c>
      <c r="AL233" s="467" t="s">
        <v>1152</v>
      </c>
      <c r="AM233" s="467" t="s">
        <v>69</v>
      </c>
      <c r="AN233" s="467" t="s">
        <v>1152</v>
      </c>
      <c r="AO233" s="467" t="s">
        <v>69</v>
      </c>
      <c r="AP233" s="467" t="s">
        <v>1152</v>
      </c>
      <c r="AQ233" s="467" t="s">
        <v>69</v>
      </c>
      <c r="AR233" s="466" t="s">
        <v>119</v>
      </c>
      <c r="AS233" s="466" t="s">
        <v>119</v>
      </c>
      <c r="AT233" s="467" t="s">
        <v>88</v>
      </c>
      <c r="AU233" s="504" t="s">
        <v>1672</v>
      </c>
      <c r="AV233" s="467" t="s">
        <v>1189</v>
      </c>
      <c r="AW233" s="467" t="s">
        <v>107</v>
      </c>
      <c r="AX233" s="467" t="s">
        <v>90</v>
      </c>
    </row>
    <row r="234" spans="1:50" ht="225" x14ac:dyDescent="0.25">
      <c r="A234" s="439">
        <v>226</v>
      </c>
      <c r="B234" s="461" t="s">
        <v>395</v>
      </c>
      <c r="C234" s="461" t="s">
        <v>283</v>
      </c>
      <c r="D234" s="461" t="s">
        <v>106</v>
      </c>
      <c r="E234" s="461" t="s">
        <v>713</v>
      </c>
      <c r="F234" s="463">
        <f>IFERROR(VLOOKUP(E234,[15]TablaRetencion!A$1:B$22,2,FALSE),"")</f>
        <v>240</v>
      </c>
      <c r="G234" s="463" t="s">
        <v>406</v>
      </c>
      <c r="H234" s="463">
        <f>IFERROR(VLOOKUP(G234,[15]TablaRetencion!H$1:I$90,2,FALSE),"")</f>
        <v>50</v>
      </c>
      <c r="I234" s="464" t="s">
        <v>811</v>
      </c>
      <c r="J234" s="506" t="s">
        <v>1666</v>
      </c>
      <c r="K234" s="460" t="s">
        <v>1673</v>
      </c>
      <c r="L234" s="461" t="s">
        <v>70</v>
      </c>
      <c r="M234" s="461" t="s">
        <v>151</v>
      </c>
      <c r="N234" s="461" t="s">
        <v>72</v>
      </c>
      <c r="O234" s="461" t="s">
        <v>205</v>
      </c>
      <c r="P234" s="461" t="s">
        <v>111</v>
      </c>
      <c r="Q234" s="461" t="s">
        <v>126</v>
      </c>
      <c r="R234" s="463" t="s">
        <v>83</v>
      </c>
      <c r="S234" s="461" t="s">
        <v>140</v>
      </c>
      <c r="T234" s="461" t="s">
        <v>79</v>
      </c>
      <c r="U234" s="461" t="s">
        <v>141</v>
      </c>
      <c r="V234" s="462" t="s">
        <v>1649</v>
      </c>
      <c r="W234" s="465">
        <f t="shared" si="41"/>
        <v>4</v>
      </c>
      <c r="X234" s="465" t="str">
        <f t="shared" si="42"/>
        <v>MEDIO</v>
      </c>
      <c r="Y234" s="504" t="s">
        <v>1674</v>
      </c>
      <c r="Z234" s="462" t="s">
        <v>1651</v>
      </c>
      <c r="AA234" s="461" t="s">
        <v>186</v>
      </c>
      <c r="AB234" s="461" t="s">
        <v>201</v>
      </c>
      <c r="AC234" s="460" t="s">
        <v>223</v>
      </c>
      <c r="AD234" s="505">
        <v>43460</v>
      </c>
      <c r="AE234" s="466" t="s">
        <v>82</v>
      </c>
      <c r="AF234" s="467" t="s">
        <v>69</v>
      </c>
      <c r="AG234" s="467" t="s">
        <v>69</v>
      </c>
      <c r="AH234" s="467" t="s">
        <v>69</v>
      </c>
      <c r="AI234" s="467" t="s">
        <v>114</v>
      </c>
      <c r="AJ234" s="505">
        <v>43453</v>
      </c>
      <c r="AK234" s="467" t="s">
        <v>389</v>
      </c>
      <c r="AL234" s="467" t="s">
        <v>1152</v>
      </c>
      <c r="AM234" s="467" t="s">
        <v>69</v>
      </c>
      <c r="AN234" s="467" t="s">
        <v>1152</v>
      </c>
      <c r="AO234" s="467" t="s">
        <v>69</v>
      </c>
      <c r="AP234" s="467" t="s">
        <v>1152</v>
      </c>
      <c r="AQ234" s="467" t="s">
        <v>69</v>
      </c>
      <c r="AR234" s="466" t="s">
        <v>119</v>
      </c>
      <c r="AS234" s="466" t="s">
        <v>119</v>
      </c>
      <c r="AT234" s="467" t="s">
        <v>88</v>
      </c>
      <c r="AU234" s="504" t="s">
        <v>1674</v>
      </c>
      <c r="AV234" s="467" t="s">
        <v>1189</v>
      </c>
      <c r="AW234" s="467" t="s">
        <v>107</v>
      </c>
      <c r="AX234" s="467" t="s">
        <v>90</v>
      </c>
    </row>
    <row r="235" spans="1:50" ht="225" x14ac:dyDescent="0.25">
      <c r="A235" s="439">
        <v>227</v>
      </c>
      <c r="B235" s="461" t="s">
        <v>395</v>
      </c>
      <c r="C235" s="461" t="s">
        <v>283</v>
      </c>
      <c r="D235" s="461" t="s">
        <v>106</v>
      </c>
      <c r="E235" s="461" t="s">
        <v>713</v>
      </c>
      <c r="F235" s="463">
        <f>IFERROR(VLOOKUP(E235,[15]TablaRetencion!A$1:B$22,2,FALSE),"")</f>
        <v>240</v>
      </c>
      <c r="G235" s="463" t="s">
        <v>406</v>
      </c>
      <c r="H235" s="463">
        <f>IFERROR(VLOOKUP(G235,[15]TablaRetencion!H$1:I$90,2,FALSE),"")</f>
        <v>50</v>
      </c>
      <c r="I235" s="464" t="s">
        <v>811</v>
      </c>
      <c r="J235" s="506" t="s">
        <v>1666</v>
      </c>
      <c r="K235" s="460" t="s">
        <v>1675</v>
      </c>
      <c r="L235" s="461" t="s">
        <v>70</v>
      </c>
      <c r="M235" s="461" t="s">
        <v>151</v>
      </c>
      <c r="N235" s="461" t="s">
        <v>72</v>
      </c>
      <c r="O235" s="461" t="s">
        <v>205</v>
      </c>
      <c r="P235" s="461" t="s">
        <v>111</v>
      </c>
      <c r="Q235" s="461" t="s">
        <v>126</v>
      </c>
      <c r="R235" s="463" t="s">
        <v>83</v>
      </c>
      <c r="S235" s="461" t="s">
        <v>140</v>
      </c>
      <c r="T235" s="461" t="s">
        <v>79</v>
      </c>
      <c r="U235" s="461" t="s">
        <v>141</v>
      </c>
      <c r="V235" s="462" t="s">
        <v>1649</v>
      </c>
      <c r="W235" s="465">
        <f t="shared" si="41"/>
        <v>4</v>
      </c>
      <c r="X235" s="465" t="str">
        <f t="shared" si="42"/>
        <v>MEDIO</v>
      </c>
      <c r="Y235" s="504" t="s">
        <v>1676</v>
      </c>
      <c r="Z235" s="462" t="s">
        <v>1651</v>
      </c>
      <c r="AA235" s="461" t="s">
        <v>186</v>
      </c>
      <c r="AB235" s="461" t="s">
        <v>201</v>
      </c>
      <c r="AC235" s="460" t="s">
        <v>223</v>
      </c>
      <c r="AD235" s="505">
        <v>43460</v>
      </c>
      <c r="AE235" s="466" t="s">
        <v>82</v>
      </c>
      <c r="AF235" s="467" t="s">
        <v>69</v>
      </c>
      <c r="AG235" s="467" t="s">
        <v>69</v>
      </c>
      <c r="AH235" s="467" t="s">
        <v>69</v>
      </c>
      <c r="AI235" s="467" t="s">
        <v>114</v>
      </c>
      <c r="AJ235" s="505">
        <v>43453</v>
      </c>
      <c r="AK235" s="467" t="s">
        <v>389</v>
      </c>
      <c r="AL235" s="467" t="s">
        <v>1152</v>
      </c>
      <c r="AM235" s="467" t="s">
        <v>69</v>
      </c>
      <c r="AN235" s="467" t="s">
        <v>1152</v>
      </c>
      <c r="AO235" s="467" t="s">
        <v>69</v>
      </c>
      <c r="AP235" s="467" t="s">
        <v>1152</v>
      </c>
      <c r="AQ235" s="467" t="s">
        <v>69</v>
      </c>
      <c r="AR235" s="466" t="s">
        <v>119</v>
      </c>
      <c r="AS235" s="466" t="s">
        <v>119</v>
      </c>
      <c r="AT235" s="467" t="s">
        <v>88</v>
      </c>
      <c r="AU235" s="504" t="s">
        <v>1676</v>
      </c>
      <c r="AV235" s="467" t="s">
        <v>1189</v>
      </c>
      <c r="AW235" s="467" t="s">
        <v>107</v>
      </c>
      <c r="AX235" s="467" t="s">
        <v>90</v>
      </c>
    </row>
    <row r="236" spans="1:50" ht="195" x14ac:dyDescent="0.25">
      <c r="A236" s="439">
        <v>228</v>
      </c>
      <c r="B236" s="461" t="s">
        <v>395</v>
      </c>
      <c r="C236" s="461" t="s">
        <v>283</v>
      </c>
      <c r="D236" s="461" t="s">
        <v>106</v>
      </c>
      <c r="E236" s="461" t="s">
        <v>713</v>
      </c>
      <c r="F236" s="463">
        <f>IFERROR(VLOOKUP(E236,[15]TablaRetencion!A$1:B$22,2,FALSE),"")</f>
        <v>240</v>
      </c>
      <c r="G236" s="463" t="s">
        <v>406</v>
      </c>
      <c r="H236" s="463">
        <f>IFERROR(VLOOKUP(G236,[15]TablaRetencion!H$1:I$90,2,FALSE),"")</f>
        <v>50</v>
      </c>
      <c r="I236" s="464" t="s">
        <v>811</v>
      </c>
      <c r="J236" s="506" t="s">
        <v>1666</v>
      </c>
      <c r="K236" s="460" t="s">
        <v>1677</v>
      </c>
      <c r="L236" s="461" t="s">
        <v>70</v>
      </c>
      <c r="M236" s="461" t="s">
        <v>151</v>
      </c>
      <c r="N236" s="461" t="s">
        <v>72</v>
      </c>
      <c r="O236" s="461" t="s">
        <v>205</v>
      </c>
      <c r="P236" s="461" t="s">
        <v>111</v>
      </c>
      <c r="Q236" s="461" t="s">
        <v>126</v>
      </c>
      <c r="R236" s="463" t="s">
        <v>83</v>
      </c>
      <c r="S236" s="461" t="s">
        <v>140</v>
      </c>
      <c r="T236" s="461" t="s">
        <v>79</v>
      </c>
      <c r="U236" s="461" t="s">
        <v>141</v>
      </c>
      <c r="V236" s="462" t="s">
        <v>1649</v>
      </c>
      <c r="W236" s="465">
        <f t="shared" si="41"/>
        <v>4</v>
      </c>
      <c r="X236" s="465" t="str">
        <f t="shared" si="42"/>
        <v>MEDIO</v>
      </c>
      <c r="Y236" s="504" t="s">
        <v>1678</v>
      </c>
      <c r="Z236" s="462" t="s">
        <v>1651</v>
      </c>
      <c r="AA236" s="461" t="s">
        <v>154</v>
      </c>
      <c r="AB236" s="461" t="s">
        <v>201</v>
      </c>
      <c r="AC236" s="460" t="s">
        <v>223</v>
      </c>
      <c r="AD236" s="505">
        <v>43460</v>
      </c>
      <c r="AE236" s="466" t="s">
        <v>82</v>
      </c>
      <c r="AF236" s="467" t="s">
        <v>69</v>
      </c>
      <c r="AG236" s="467" t="s">
        <v>69</v>
      </c>
      <c r="AH236" s="467" t="s">
        <v>69</v>
      </c>
      <c r="AI236" s="467" t="s">
        <v>114</v>
      </c>
      <c r="AJ236" s="505">
        <v>43453</v>
      </c>
      <c r="AK236" s="467" t="s">
        <v>389</v>
      </c>
      <c r="AL236" s="467" t="s">
        <v>1152</v>
      </c>
      <c r="AM236" s="467" t="s">
        <v>69</v>
      </c>
      <c r="AN236" s="467" t="s">
        <v>1152</v>
      </c>
      <c r="AO236" s="467" t="s">
        <v>69</v>
      </c>
      <c r="AP236" s="467" t="s">
        <v>1152</v>
      </c>
      <c r="AQ236" s="467" t="s">
        <v>69</v>
      </c>
      <c r="AR236" s="466" t="s">
        <v>119</v>
      </c>
      <c r="AS236" s="466" t="s">
        <v>119</v>
      </c>
      <c r="AT236" s="467" t="s">
        <v>88</v>
      </c>
      <c r="AU236" s="504" t="s">
        <v>1678</v>
      </c>
      <c r="AV236" s="467" t="s">
        <v>1189</v>
      </c>
      <c r="AW236" s="467" t="s">
        <v>107</v>
      </c>
      <c r="AX236" s="467" t="s">
        <v>90</v>
      </c>
    </row>
    <row r="237" spans="1:50" ht="165" x14ac:dyDescent="0.25">
      <c r="A237" s="439">
        <v>229</v>
      </c>
      <c r="B237" s="461" t="s">
        <v>395</v>
      </c>
      <c r="C237" s="461" t="s">
        <v>283</v>
      </c>
      <c r="D237" s="461" t="s">
        <v>106</v>
      </c>
      <c r="E237" s="461" t="s">
        <v>713</v>
      </c>
      <c r="F237" s="463">
        <f>IFERROR(VLOOKUP(E237,[15]TablaRetencion!A$1:B$22,2,FALSE),"")</f>
        <v>240</v>
      </c>
      <c r="G237" s="463" t="s">
        <v>406</v>
      </c>
      <c r="H237" s="463">
        <f>IFERROR(VLOOKUP(G237,[15]TablaRetencion!H$1:I$90,2,FALSE),"")</f>
        <v>50</v>
      </c>
      <c r="I237" s="464" t="s">
        <v>811</v>
      </c>
      <c r="J237" s="506" t="s">
        <v>1666</v>
      </c>
      <c r="K237" s="460" t="s">
        <v>1679</v>
      </c>
      <c r="L237" s="461" t="s">
        <v>70</v>
      </c>
      <c r="M237" s="461" t="s">
        <v>151</v>
      </c>
      <c r="N237" s="461" t="s">
        <v>72</v>
      </c>
      <c r="O237" s="461" t="s">
        <v>205</v>
      </c>
      <c r="P237" s="461" t="s">
        <v>111</v>
      </c>
      <c r="Q237" s="461" t="s">
        <v>126</v>
      </c>
      <c r="R237" s="463" t="s">
        <v>83</v>
      </c>
      <c r="S237" s="461" t="s">
        <v>140</v>
      </c>
      <c r="T237" s="461" t="s">
        <v>79</v>
      </c>
      <c r="U237" s="461" t="s">
        <v>141</v>
      </c>
      <c r="V237" s="462" t="s">
        <v>1649</v>
      </c>
      <c r="W237" s="465">
        <f t="shared" si="41"/>
        <v>4</v>
      </c>
      <c r="X237" s="465" t="str">
        <f t="shared" si="42"/>
        <v>MEDIO</v>
      </c>
      <c r="Y237" s="504" t="s">
        <v>1680</v>
      </c>
      <c r="Z237" s="462" t="s">
        <v>1651</v>
      </c>
      <c r="AA237" s="461" t="s">
        <v>154</v>
      </c>
      <c r="AB237" s="461" t="s">
        <v>201</v>
      </c>
      <c r="AC237" s="460" t="s">
        <v>223</v>
      </c>
      <c r="AD237" s="505">
        <v>43460</v>
      </c>
      <c r="AE237" s="466" t="s">
        <v>82</v>
      </c>
      <c r="AF237" s="467" t="s">
        <v>69</v>
      </c>
      <c r="AG237" s="467" t="s">
        <v>69</v>
      </c>
      <c r="AH237" s="467" t="s">
        <v>69</v>
      </c>
      <c r="AI237" s="467" t="s">
        <v>114</v>
      </c>
      <c r="AJ237" s="505">
        <v>43453</v>
      </c>
      <c r="AK237" s="467" t="s">
        <v>389</v>
      </c>
      <c r="AL237" s="467" t="s">
        <v>1152</v>
      </c>
      <c r="AM237" s="467" t="s">
        <v>69</v>
      </c>
      <c r="AN237" s="467" t="s">
        <v>1152</v>
      </c>
      <c r="AO237" s="467" t="s">
        <v>69</v>
      </c>
      <c r="AP237" s="467" t="s">
        <v>1152</v>
      </c>
      <c r="AQ237" s="467" t="s">
        <v>69</v>
      </c>
      <c r="AR237" s="466" t="s">
        <v>119</v>
      </c>
      <c r="AS237" s="466" t="s">
        <v>119</v>
      </c>
      <c r="AT237" s="467" t="s">
        <v>88</v>
      </c>
      <c r="AU237" s="504" t="s">
        <v>1680</v>
      </c>
      <c r="AV237" s="467" t="s">
        <v>1189</v>
      </c>
      <c r="AW237" s="467" t="s">
        <v>107</v>
      </c>
      <c r="AX237" s="467" t="s">
        <v>90</v>
      </c>
    </row>
    <row r="238" spans="1:50" ht="225" x14ac:dyDescent="0.25">
      <c r="A238" s="439">
        <v>230</v>
      </c>
      <c r="B238" s="461" t="s">
        <v>395</v>
      </c>
      <c r="C238" s="461" t="s">
        <v>283</v>
      </c>
      <c r="D238" s="461" t="s">
        <v>106</v>
      </c>
      <c r="E238" s="461" t="s">
        <v>713</v>
      </c>
      <c r="F238" s="463">
        <f>IFERROR(VLOOKUP(E238,[15]TablaRetencion!A$1:B$22,2,FALSE),"")</f>
        <v>240</v>
      </c>
      <c r="G238" s="463" t="s">
        <v>406</v>
      </c>
      <c r="H238" s="463">
        <f>IFERROR(VLOOKUP(G238,[15]TablaRetencion!H$1:I$90,2,FALSE),"")</f>
        <v>50</v>
      </c>
      <c r="I238" s="464" t="s">
        <v>811</v>
      </c>
      <c r="J238" s="506" t="s">
        <v>1666</v>
      </c>
      <c r="K238" s="460" t="s">
        <v>1681</v>
      </c>
      <c r="L238" s="461" t="s">
        <v>70</v>
      </c>
      <c r="M238" s="461" t="s">
        <v>151</v>
      </c>
      <c r="N238" s="461" t="s">
        <v>72</v>
      </c>
      <c r="O238" s="461" t="s">
        <v>205</v>
      </c>
      <c r="P238" s="461" t="s">
        <v>111</v>
      </c>
      <c r="Q238" s="461" t="s">
        <v>126</v>
      </c>
      <c r="R238" s="463" t="s">
        <v>83</v>
      </c>
      <c r="S238" s="461" t="s">
        <v>140</v>
      </c>
      <c r="T238" s="461" t="s">
        <v>79</v>
      </c>
      <c r="U238" s="461" t="s">
        <v>141</v>
      </c>
      <c r="V238" s="462" t="s">
        <v>1649</v>
      </c>
      <c r="W238" s="465">
        <f t="shared" si="41"/>
        <v>4</v>
      </c>
      <c r="X238" s="465" t="str">
        <f t="shared" si="42"/>
        <v>MEDIO</v>
      </c>
      <c r="Y238" s="504" t="s">
        <v>1682</v>
      </c>
      <c r="Z238" s="462" t="s">
        <v>1651</v>
      </c>
      <c r="AA238" s="461" t="s">
        <v>186</v>
      </c>
      <c r="AB238" s="461" t="s">
        <v>201</v>
      </c>
      <c r="AC238" s="460" t="s">
        <v>223</v>
      </c>
      <c r="AD238" s="505">
        <v>43460</v>
      </c>
      <c r="AE238" s="466" t="s">
        <v>82</v>
      </c>
      <c r="AF238" s="467" t="s">
        <v>69</v>
      </c>
      <c r="AG238" s="467" t="s">
        <v>69</v>
      </c>
      <c r="AH238" s="467" t="s">
        <v>69</v>
      </c>
      <c r="AI238" s="467" t="s">
        <v>114</v>
      </c>
      <c r="AJ238" s="505">
        <v>43453</v>
      </c>
      <c r="AK238" s="467" t="s">
        <v>389</v>
      </c>
      <c r="AL238" s="467" t="s">
        <v>1152</v>
      </c>
      <c r="AM238" s="467" t="s">
        <v>69</v>
      </c>
      <c r="AN238" s="467" t="s">
        <v>1152</v>
      </c>
      <c r="AO238" s="467" t="s">
        <v>69</v>
      </c>
      <c r="AP238" s="467" t="s">
        <v>1152</v>
      </c>
      <c r="AQ238" s="467" t="s">
        <v>69</v>
      </c>
      <c r="AR238" s="466" t="s">
        <v>119</v>
      </c>
      <c r="AS238" s="466" t="s">
        <v>119</v>
      </c>
      <c r="AT238" s="467" t="s">
        <v>88</v>
      </c>
      <c r="AU238" s="504" t="s">
        <v>1682</v>
      </c>
      <c r="AV238" s="467" t="s">
        <v>1189</v>
      </c>
      <c r="AW238" s="467" t="s">
        <v>107</v>
      </c>
      <c r="AX238" s="467" t="s">
        <v>90</v>
      </c>
    </row>
    <row r="239" spans="1:50" ht="240" x14ac:dyDescent="0.25">
      <c r="A239" s="439">
        <v>231</v>
      </c>
      <c r="B239" s="461" t="s">
        <v>395</v>
      </c>
      <c r="C239" s="461" t="s">
        <v>283</v>
      </c>
      <c r="D239" s="461" t="s">
        <v>106</v>
      </c>
      <c r="E239" s="461" t="s">
        <v>713</v>
      </c>
      <c r="F239" s="463">
        <f>IFERROR(VLOOKUP(E239,[15]TablaRetencion!A$1:B$22,2,FALSE),"")</f>
        <v>240</v>
      </c>
      <c r="G239" s="463" t="s">
        <v>406</v>
      </c>
      <c r="H239" s="463">
        <f>IFERROR(VLOOKUP(G239,[15]TablaRetencion!H$1:I$90,2,FALSE),"")</f>
        <v>50</v>
      </c>
      <c r="I239" s="464" t="s">
        <v>811</v>
      </c>
      <c r="J239" s="506" t="s">
        <v>1666</v>
      </c>
      <c r="K239" s="460" t="s">
        <v>1683</v>
      </c>
      <c r="L239" s="461" t="s">
        <v>70</v>
      </c>
      <c r="M239" s="461" t="s">
        <v>151</v>
      </c>
      <c r="N239" s="461" t="s">
        <v>72</v>
      </c>
      <c r="O239" s="461" t="s">
        <v>205</v>
      </c>
      <c r="P239" s="461" t="s">
        <v>111</v>
      </c>
      <c r="Q239" s="461" t="s">
        <v>126</v>
      </c>
      <c r="R239" s="463" t="s">
        <v>83</v>
      </c>
      <c r="S239" s="461" t="s">
        <v>140</v>
      </c>
      <c r="T239" s="461" t="s">
        <v>79</v>
      </c>
      <c r="U239" s="461" t="s">
        <v>141</v>
      </c>
      <c r="V239" s="462" t="s">
        <v>1649</v>
      </c>
      <c r="W239" s="465">
        <f t="shared" si="41"/>
        <v>4</v>
      </c>
      <c r="X239" s="465" t="str">
        <f t="shared" si="42"/>
        <v>MEDIO</v>
      </c>
      <c r="Y239" s="504" t="s">
        <v>1684</v>
      </c>
      <c r="Z239" s="462" t="s">
        <v>1651</v>
      </c>
      <c r="AA239" s="461" t="s">
        <v>154</v>
      </c>
      <c r="AB239" s="461" t="s">
        <v>201</v>
      </c>
      <c r="AC239" s="460" t="s">
        <v>223</v>
      </c>
      <c r="AD239" s="505">
        <v>43460</v>
      </c>
      <c r="AE239" s="466" t="s">
        <v>82</v>
      </c>
      <c r="AF239" s="467" t="s">
        <v>69</v>
      </c>
      <c r="AG239" s="467" t="s">
        <v>69</v>
      </c>
      <c r="AH239" s="467" t="s">
        <v>69</v>
      </c>
      <c r="AI239" s="467" t="s">
        <v>114</v>
      </c>
      <c r="AJ239" s="505">
        <v>43453</v>
      </c>
      <c r="AK239" s="467" t="s">
        <v>389</v>
      </c>
      <c r="AL239" s="467" t="s">
        <v>1152</v>
      </c>
      <c r="AM239" s="467" t="s">
        <v>69</v>
      </c>
      <c r="AN239" s="467" t="s">
        <v>1152</v>
      </c>
      <c r="AO239" s="467" t="s">
        <v>69</v>
      </c>
      <c r="AP239" s="467" t="s">
        <v>1152</v>
      </c>
      <c r="AQ239" s="467" t="s">
        <v>69</v>
      </c>
      <c r="AR239" s="466" t="s">
        <v>119</v>
      </c>
      <c r="AS239" s="466" t="s">
        <v>119</v>
      </c>
      <c r="AT239" s="467" t="s">
        <v>88</v>
      </c>
      <c r="AU239" s="504" t="s">
        <v>1684</v>
      </c>
      <c r="AV239" s="467" t="s">
        <v>1189</v>
      </c>
      <c r="AW239" s="467" t="s">
        <v>107</v>
      </c>
      <c r="AX239" s="467" t="s">
        <v>90</v>
      </c>
    </row>
    <row r="240" spans="1:50" ht="240" x14ac:dyDescent="0.25">
      <c r="A240" s="439">
        <v>232</v>
      </c>
      <c r="B240" s="461" t="s">
        <v>395</v>
      </c>
      <c r="C240" s="461" t="s">
        <v>283</v>
      </c>
      <c r="D240" s="461" t="s">
        <v>106</v>
      </c>
      <c r="E240" s="461" t="s">
        <v>713</v>
      </c>
      <c r="F240" s="463">
        <f>IFERROR(VLOOKUP(E240,[15]TablaRetencion!A$1:B$22,2,FALSE),"")</f>
        <v>240</v>
      </c>
      <c r="G240" s="463" t="s">
        <v>406</v>
      </c>
      <c r="H240" s="463">
        <f>IFERROR(VLOOKUP(G240,[15]TablaRetencion!H$1:I$90,2,FALSE),"")</f>
        <v>50</v>
      </c>
      <c r="I240" s="464" t="s">
        <v>811</v>
      </c>
      <c r="J240" s="506" t="s">
        <v>1666</v>
      </c>
      <c r="K240" s="460" t="s">
        <v>1685</v>
      </c>
      <c r="L240" s="461" t="s">
        <v>70</v>
      </c>
      <c r="M240" s="461" t="s">
        <v>151</v>
      </c>
      <c r="N240" s="461" t="s">
        <v>72</v>
      </c>
      <c r="O240" s="461" t="s">
        <v>205</v>
      </c>
      <c r="P240" s="461" t="s">
        <v>111</v>
      </c>
      <c r="Q240" s="461" t="s">
        <v>126</v>
      </c>
      <c r="R240" s="463" t="s">
        <v>83</v>
      </c>
      <c r="S240" s="461" t="s">
        <v>140</v>
      </c>
      <c r="T240" s="461" t="s">
        <v>79</v>
      </c>
      <c r="U240" s="461" t="s">
        <v>141</v>
      </c>
      <c r="V240" s="462" t="s">
        <v>1649</v>
      </c>
      <c r="W240" s="465">
        <f t="shared" si="41"/>
        <v>4</v>
      </c>
      <c r="X240" s="465" t="str">
        <f t="shared" si="42"/>
        <v>MEDIO</v>
      </c>
      <c r="Y240" s="504" t="s">
        <v>1686</v>
      </c>
      <c r="Z240" s="462" t="s">
        <v>1651</v>
      </c>
      <c r="AA240" s="461" t="s">
        <v>154</v>
      </c>
      <c r="AB240" s="461" t="s">
        <v>201</v>
      </c>
      <c r="AC240" s="460" t="s">
        <v>223</v>
      </c>
      <c r="AD240" s="505">
        <v>43460</v>
      </c>
      <c r="AE240" s="466" t="s">
        <v>82</v>
      </c>
      <c r="AF240" s="467" t="s">
        <v>69</v>
      </c>
      <c r="AG240" s="467" t="s">
        <v>69</v>
      </c>
      <c r="AH240" s="467" t="s">
        <v>69</v>
      </c>
      <c r="AI240" s="467" t="s">
        <v>114</v>
      </c>
      <c r="AJ240" s="505">
        <v>43453</v>
      </c>
      <c r="AK240" s="467" t="s">
        <v>389</v>
      </c>
      <c r="AL240" s="467" t="s">
        <v>1152</v>
      </c>
      <c r="AM240" s="467" t="s">
        <v>69</v>
      </c>
      <c r="AN240" s="467" t="s">
        <v>1152</v>
      </c>
      <c r="AO240" s="467" t="s">
        <v>69</v>
      </c>
      <c r="AP240" s="467" t="s">
        <v>1152</v>
      </c>
      <c r="AQ240" s="467" t="s">
        <v>69</v>
      </c>
      <c r="AR240" s="466" t="s">
        <v>119</v>
      </c>
      <c r="AS240" s="466" t="s">
        <v>119</v>
      </c>
      <c r="AT240" s="467" t="s">
        <v>88</v>
      </c>
      <c r="AU240" s="504" t="s">
        <v>1686</v>
      </c>
      <c r="AV240" s="467" t="s">
        <v>1189</v>
      </c>
      <c r="AW240" s="467" t="s">
        <v>107</v>
      </c>
      <c r="AX240" s="467" t="s">
        <v>90</v>
      </c>
    </row>
    <row r="241" spans="1:50" ht="195" x14ac:dyDescent="0.25">
      <c r="A241" s="439">
        <v>233</v>
      </c>
      <c r="B241" s="461" t="s">
        <v>395</v>
      </c>
      <c r="C241" s="461" t="s">
        <v>283</v>
      </c>
      <c r="D241" s="461" t="s">
        <v>106</v>
      </c>
      <c r="E241" s="461" t="s">
        <v>713</v>
      </c>
      <c r="F241" s="463">
        <f>IFERROR(VLOOKUP(E241,[15]TablaRetencion!A$1:B$22,2,FALSE),"")</f>
        <v>240</v>
      </c>
      <c r="G241" s="463" t="s">
        <v>406</v>
      </c>
      <c r="H241" s="463">
        <f>IFERROR(VLOOKUP(G241,[15]TablaRetencion!H$1:I$90,2,FALSE),"")</f>
        <v>50</v>
      </c>
      <c r="I241" s="464" t="s">
        <v>811</v>
      </c>
      <c r="J241" s="506" t="s">
        <v>1666</v>
      </c>
      <c r="K241" s="460" t="s">
        <v>1687</v>
      </c>
      <c r="L241" s="461" t="s">
        <v>70</v>
      </c>
      <c r="M241" s="461" t="s">
        <v>151</v>
      </c>
      <c r="N241" s="461" t="s">
        <v>72</v>
      </c>
      <c r="O241" s="461" t="s">
        <v>205</v>
      </c>
      <c r="P241" s="461" t="s">
        <v>111</v>
      </c>
      <c r="Q241" s="461" t="s">
        <v>126</v>
      </c>
      <c r="R241" s="463" t="s">
        <v>83</v>
      </c>
      <c r="S241" s="461" t="s">
        <v>140</v>
      </c>
      <c r="T241" s="461" t="s">
        <v>79</v>
      </c>
      <c r="U241" s="461" t="s">
        <v>141</v>
      </c>
      <c r="V241" s="462" t="s">
        <v>1649</v>
      </c>
      <c r="W241" s="465">
        <f t="shared" si="41"/>
        <v>4</v>
      </c>
      <c r="X241" s="465" t="str">
        <f t="shared" si="42"/>
        <v>MEDIO</v>
      </c>
      <c r="Y241" s="504" t="s">
        <v>1688</v>
      </c>
      <c r="Z241" s="462" t="s">
        <v>1651</v>
      </c>
      <c r="AA241" s="461" t="s">
        <v>154</v>
      </c>
      <c r="AB241" s="461" t="s">
        <v>201</v>
      </c>
      <c r="AC241" s="460" t="s">
        <v>223</v>
      </c>
      <c r="AD241" s="505">
        <v>43460</v>
      </c>
      <c r="AE241" s="466" t="s">
        <v>82</v>
      </c>
      <c r="AF241" s="467" t="s">
        <v>69</v>
      </c>
      <c r="AG241" s="467" t="s">
        <v>69</v>
      </c>
      <c r="AH241" s="467" t="s">
        <v>69</v>
      </c>
      <c r="AI241" s="467" t="s">
        <v>114</v>
      </c>
      <c r="AJ241" s="505">
        <v>43453</v>
      </c>
      <c r="AK241" s="467" t="s">
        <v>389</v>
      </c>
      <c r="AL241" s="467" t="s">
        <v>1152</v>
      </c>
      <c r="AM241" s="467" t="s">
        <v>69</v>
      </c>
      <c r="AN241" s="467" t="s">
        <v>1152</v>
      </c>
      <c r="AO241" s="467" t="s">
        <v>69</v>
      </c>
      <c r="AP241" s="467" t="s">
        <v>1152</v>
      </c>
      <c r="AQ241" s="467" t="s">
        <v>69</v>
      </c>
      <c r="AR241" s="466" t="s">
        <v>119</v>
      </c>
      <c r="AS241" s="466" t="s">
        <v>119</v>
      </c>
      <c r="AT241" s="467" t="s">
        <v>88</v>
      </c>
      <c r="AU241" s="504" t="s">
        <v>1688</v>
      </c>
      <c r="AV241" s="467" t="s">
        <v>1189</v>
      </c>
      <c r="AW241" s="467" t="s">
        <v>107</v>
      </c>
      <c r="AX241" s="467" t="s">
        <v>90</v>
      </c>
    </row>
    <row r="242" spans="1:50" ht="240" x14ac:dyDescent="0.25">
      <c r="A242" s="439">
        <v>234</v>
      </c>
      <c r="B242" s="461" t="s">
        <v>395</v>
      </c>
      <c r="C242" s="461" t="s">
        <v>283</v>
      </c>
      <c r="D242" s="461" t="s">
        <v>106</v>
      </c>
      <c r="E242" s="461" t="s">
        <v>713</v>
      </c>
      <c r="F242" s="463">
        <f>IFERROR(VLOOKUP(E242,[15]TablaRetencion!A$1:B$22,2,FALSE),"")</f>
        <v>240</v>
      </c>
      <c r="G242" s="463" t="s">
        <v>406</v>
      </c>
      <c r="H242" s="463">
        <f>IFERROR(VLOOKUP(G242,[15]TablaRetencion!H$1:I$90,2,FALSE),"")</f>
        <v>50</v>
      </c>
      <c r="I242" s="464" t="s">
        <v>811</v>
      </c>
      <c r="J242" s="506" t="s">
        <v>1666</v>
      </c>
      <c r="K242" s="460" t="s">
        <v>1689</v>
      </c>
      <c r="L242" s="461" t="s">
        <v>70</v>
      </c>
      <c r="M242" s="461" t="s">
        <v>151</v>
      </c>
      <c r="N242" s="461" t="s">
        <v>72</v>
      </c>
      <c r="O242" s="461" t="s">
        <v>205</v>
      </c>
      <c r="P242" s="461" t="s">
        <v>111</v>
      </c>
      <c r="Q242" s="461" t="s">
        <v>126</v>
      </c>
      <c r="R242" s="463" t="s">
        <v>83</v>
      </c>
      <c r="S242" s="461" t="s">
        <v>140</v>
      </c>
      <c r="T242" s="461" t="s">
        <v>79</v>
      </c>
      <c r="U242" s="461" t="s">
        <v>141</v>
      </c>
      <c r="V242" s="462" t="s">
        <v>1649</v>
      </c>
      <c r="W242" s="465">
        <f t="shared" si="41"/>
        <v>4</v>
      </c>
      <c r="X242" s="465" t="str">
        <f t="shared" si="42"/>
        <v>MEDIO</v>
      </c>
      <c r="Y242" s="504" t="s">
        <v>1690</v>
      </c>
      <c r="Z242" s="462" t="s">
        <v>1651</v>
      </c>
      <c r="AA242" s="461" t="s">
        <v>154</v>
      </c>
      <c r="AB242" s="461" t="s">
        <v>201</v>
      </c>
      <c r="AC242" s="460" t="s">
        <v>223</v>
      </c>
      <c r="AD242" s="505">
        <v>43460</v>
      </c>
      <c r="AE242" s="466" t="s">
        <v>82</v>
      </c>
      <c r="AF242" s="467" t="s">
        <v>69</v>
      </c>
      <c r="AG242" s="467" t="s">
        <v>69</v>
      </c>
      <c r="AH242" s="467" t="s">
        <v>69</v>
      </c>
      <c r="AI242" s="467" t="s">
        <v>114</v>
      </c>
      <c r="AJ242" s="505">
        <v>43453</v>
      </c>
      <c r="AK242" s="467" t="s">
        <v>389</v>
      </c>
      <c r="AL242" s="467" t="s">
        <v>1152</v>
      </c>
      <c r="AM242" s="467" t="s">
        <v>69</v>
      </c>
      <c r="AN242" s="467" t="s">
        <v>1152</v>
      </c>
      <c r="AO242" s="467" t="s">
        <v>69</v>
      </c>
      <c r="AP242" s="467" t="s">
        <v>1152</v>
      </c>
      <c r="AQ242" s="467" t="s">
        <v>69</v>
      </c>
      <c r="AR242" s="466" t="s">
        <v>119</v>
      </c>
      <c r="AS242" s="466" t="s">
        <v>119</v>
      </c>
      <c r="AT242" s="467" t="s">
        <v>88</v>
      </c>
      <c r="AU242" s="504" t="s">
        <v>1690</v>
      </c>
      <c r="AV242" s="467" t="s">
        <v>1189</v>
      </c>
      <c r="AW242" s="467" t="s">
        <v>107</v>
      </c>
      <c r="AX242" s="467" t="s">
        <v>90</v>
      </c>
    </row>
    <row r="243" spans="1:50" ht="210" x14ac:dyDescent="0.25">
      <c r="A243" s="439">
        <v>235</v>
      </c>
      <c r="B243" s="461" t="s">
        <v>395</v>
      </c>
      <c r="C243" s="461" t="s">
        <v>283</v>
      </c>
      <c r="D243" s="461" t="s">
        <v>106</v>
      </c>
      <c r="E243" s="461" t="s">
        <v>713</v>
      </c>
      <c r="F243" s="463">
        <f>IFERROR(VLOOKUP(E243,[15]TablaRetencion!A$1:B$22,2,FALSE),"")</f>
        <v>240</v>
      </c>
      <c r="G243" s="463" t="s">
        <v>406</v>
      </c>
      <c r="H243" s="463">
        <f>IFERROR(VLOOKUP(G243,[15]TablaRetencion!H$1:I$90,2,FALSE),"")</f>
        <v>50</v>
      </c>
      <c r="I243" s="464" t="s">
        <v>811</v>
      </c>
      <c r="J243" s="506" t="s">
        <v>1666</v>
      </c>
      <c r="K243" s="460" t="s">
        <v>1691</v>
      </c>
      <c r="L243" s="461" t="s">
        <v>70</v>
      </c>
      <c r="M243" s="461" t="s">
        <v>151</v>
      </c>
      <c r="N243" s="461" t="s">
        <v>72</v>
      </c>
      <c r="O243" s="461" t="s">
        <v>205</v>
      </c>
      <c r="P243" s="461" t="s">
        <v>111</v>
      </c>
      <c r="Q243" s="461" t="s">
        <v>126</v>
      </c>
      <c r="R243" s="463" t="s">
        <v>83</v>
      </c>
      <c r="S243" s="461" t="s">
        <v>140</v>
      </c>
      <c r="T243" s="461" t="s">
        <v>79</v>
      </c>
      <c r="U243" s="461" t="s">
        <v>141</v>
      </c>
      <c r="V243" s="462" t="s">
        <v>1649</v>
      </c>
      <c r="W243" s="465">
        <f t="shared" si="41"/>
        <v>4</v>
      </c>
      <c r="X243" s="465" t="str">
        <f t="shared" si="42"/>
        <v>MEDIO</v>
      </c>
      <c r="Y243" s="504" t="s">
        <v>1692</v>
      </c>
      <c r="Z243" s="462" t="s">
        <v>1651</v>
      </c>
      <c r="AA243" s="461" t="s">
        <v>154</v>
      </c>
      <c r="AB243" s="461" t="s">
        <v>201</v>
      </c>
      <c r="AC243" s="460" t="s">
        <v>223</v>
      </c>
      <c r="AD243" s="505">
        <v>43460</v>
      </c>
      <c r="AE243" s="466" t="s">
        <v>82</v>
      </c>
      <c r="AF243" s="467" t="s">
        <v>69</v>
      </c>
      <c r="AG243" s="467" t="s">
        <v>69</v>
      </c>
      <c r="AH243" s="467" t="s">
        <v>69</v>
      </c>
      <c r="AI243" s="467" t="s">
        <v>114</v>
      </c>
      <c r="AJ243" s="505">
        <v>43453</v>
      </c>
      <c r="AK243" s="467" t="s">
        <v>389</v>
      </c>
      <c r="AL243" s="467" t="s">
        <v>1152</v>
      </c>
      <c r="AM243" s="467" t="s">
        <v>69</v>
      </c>
      <c r="AN243" s="467" t="s">
        <v>1152</v>
      </c>
      <c r="AO243" s="467" t="s">
        <v>69</v>
      </c>
      <c r="AP243" s="467" t="s">
        <v>1152</v>
      </c>
      <c r="AQ243" s="467" t="s">
        <v>69</v>
      </c>
      <c r="AR243" s="466" t="s">
        <v>119</v>
      </c>
      <c r="AS243" s="466" t="s">
        <v>119</v>
      </c>
      <c r="AT243" s="467" t="s">
        <v>88</v>
      </c>
      <c r="AU243" s="504" t="s">
        <v>1692</v>
      </c>
      <c r="AV243" s="467" t="s">
        <v>1189</v>
      </c>
      <c r="AW243" s="467" t="s">
        <v>107</v>
      </c>
      <c r="AX243" s="467" t="s">
        <v>90</v>
      </c>
    </row>
    <row r="244" spans="1:50" ht="225" x14ac:dyDescent="0.25">
      <c r="A244" s="439">
        <v>236</v>
      </c>
      <c r="B244" s="461" t="s">
        <v>395</v>
      </c>
      <c r="C244" s="461" t="s">
        <v>283</v>
      </c>
      <c r="D244" s="461" t="s">
        <v>106</v>
      </c>
      <c r="E244" s="461" t="s">
        <v>713</v>
      </c>
      <c r="F244" s="463">
        <f>IFERROR(VLOOKUP(E244,[15]TablaRetencion!A$1:B$22,2,FALSE),"")</f>
        <v>240</v>
      </c>
      <c r="G244" s="463" t="s">
        <v>406</v>
      </c>
      <c r="H244" s="463">
        <f>IFERROR(VLOOKUP(G244,[15]TablaRetencion!H$1:I$90,2,FALSE),"")</f>
        <v>50</v>
      </c>
      <c r="I244" s="464" t="s">
        <v>811</v>
      </c>
      <c r="J244" s="506" t="s">
        <v>1666</v>
      </c>
      <c r="K244" s="460" t="s">
        <v>1693</v>
      </c>
      <c r="L244" s="461" t="s">
        <v>70</v>
      </c>
      <c r="M244" s="461" t="s">
        <v>151</v>
      </c>
      <c r="N244" s="461" t="s">
        <v>72</v>
      </c>
      <c r="O244" s="461" t="s">
        <v>205</v>
      </c>
      <c r="P244" s="461" t="s">
        <v>111</v>
      </c>
      <c r="Q244" s="461" t="s">
        <v>126</v>
      </c>
      <c r="R244" s="463" t="s">
        <v>83</v>
      </c>
      <c r="S244" s="461" t="s">
        <v>140</v>
      </c>
      <c r="T244" s="461" t="s">
        <v>79</v>
      </c>
      <c r="U244" s="461" t="s">
        <v>141</v>
      </c>
      <c r="V244" s="462" t="s">
        <v>1649</v>
      </c>
      <c r="W244" s="465">
        <f t="shared" si="41"/>
        <v>4</v>
      </c>
      <c r="X244" s="465" t="str">
        <f t="shared" si="42"/>
        <v>MEDIO</v>
      </c>
      <c r="Y244" s="504" t="s">
        <v>1694</v>
      </c>
      <c r="Z244" s="462" t="s">
        <v>1651</v>
      </c>
      <c r="AA244" s="461" t="s">
        <v>186</v>
      </c>
      <c r="AB244" s="461" t="s">
        <v>201</v>
      </c>
      <c r="AC244" s="460" t="s">
        <v>223</v>
      </c>
      <c r="AD244" s="505">
        <v>43460</v>
      </c>
      <c r="AE244" s="466" t="s">
        <v>82</v>
      </c>
      <c r="AF244" s="467" t="s">
        <v>69</v>
      </c>
      <c r="AG244" s="467" t="s">
        <v>69</v>
      </c>
      <c r="AH244" s="467" t="s">
        <v>69</v>
      </c>
      <c r="AI244" s="467" t="s">
        <v>114</v>
      </c>
      <c r="AJ244" s="505">
        <v>43453</v>
      </c>
      <c r="AK244" s="467" t="s">
        <v>389</v>
      </c>
      <c r="AL244" s="467" t="s">
        <v>1152</v>
      </c>
      <c r="AM244" s="467" t="s">
        <v>69</v>
      </c>
      <c r="AN244" s="467" t="s">
        <v>1152</v>
      </c>
      <c r="AO244" s="467" t="s">
        <v>69</v>
      </c>
      <c r="AP244" s="467" t="s">
        <v>1152</v>
      </c>
      <c r="AQ244" s="467" t="s">
        <v>69</v>
      </c>
      <c r="AR244" s="466" t="s">
        <v>119</v>
      </c>
      <c r="AS244" s="466" t="s">
        <v>119</v>
      </c>
      <c r="AT244" s="467" t="s">
        <v>88</v>
      </c>
      <c r="AU244" s="504" t="s">
        <v>1694</v>
      </c>
      <c r="AV244" s="467" t="s">
        <v>1189</v>
      </c>
      <c r="AW244" s="467" t="s">
        <v>107</v>
      </c>
      <c r="AX244" s="467" t="s">
        <v>90</v>
      </c>
    </row>
    <row r="245" spans="1:50" ht="195" x14ac:dyDescent="0.25">
      <c r="A245" s="439">
        <v>237</v>
      </c>
      <c r="B245" s="461" t="s">
        <v>395</v>
      </c>
      <c r="C245" s="461" t="s">
        <v>283</v>
      </c>
      <c r="D245" s="461" t="s">
        <v>106</v>
      </c>
      <c r="E245" s="461" t="s">
        <v>713</v>
      </c>
      <c r="F245" s="463">
        <f>IFERROR(VLOOKUP(E245,[15]TablaRetencion!A$1:B$22,2,FALSE),"")</f>
        <v>240</v>
      </c>
      <c r="G245" s="463" t="s">
        <v>406</v>
      </c>
      <c r="H245" s="463">
        <f>IFERROR(VLOOKUP(G245,[15]TablaRetencion!H$1:I$90,2,FALSE),"")</f>
        <v>50</v>
      </c>
      <c r="I245" s="464" t="s">
        <v>811</v>
      </c>
      <c r="J245" s="506" t="s">
        <v>1666</v>
      </c>
      <c r="K245" s="460" t="s">
        <v>1695</v>
      </c>
      <c r="L245" s="461" t="s">
        <v>70</v>
      </c>
      <c r="M245" s="461" t="s">
        <v>151</v>
      </c>
      <c r="N245" s="461" t="s">
        <v>72</v>
      </c>
      <c r="O245" s="461" t="s">
        <v>205</v>
      </c>
      <c r="P245" s="461" t="s">
        <v>111</v>
      </c>
      <c r="Q245" s="461" t="s">
        <v>126</v>
      </c>
      <c r="R245" s="463" t="s">
        <v>83</v>
      </c>
      <c r="S245" s="461" t="s">
        <v>140</v>
      </c>
      <c r="T245" s="461" t="s">
        <v>79</v>
      </c>
      <c r="U245" s="461" t="s">
        <v>141</v>
      </c>
      <c r="V245" s="462" t="s">
        <v>1649</v>
      </c>
      <c r="W245" s="465">
        <f t="shared" si="41"/>
        <v>4</v>
      </c>
      <c r="X245" s="465" t="str">
        <f t="shared" si="42"/>
        <v>MEDIO</v>
      </c>
      <c r="Y245" s="504" t="s">
        <v>1696</v>
      </c>
      <c r="Z245" s="462" t="s">
        <v>1651</v>
      </c>
      <c r="AA245" s="461" t="s">
        <v>154</v>
      </c>
      <c r="AB245" s="461" t="s">
        <v>201</v>
      </c>
      <c r="AC245" s="460" t="s">
        <v>223</v>
      </c>
      <c r="AD245" s="505">
        <v>43460</v>
      </c>
      <c r="AE245" s="466" t="s">
        <v>82</v>
      </c>
      <c r="AF245" s="467" t="s">
        <v>69</v>
      </c>
      <c r="AG245" s="467" t="s">
        <v>69</v>
      </c>
      <c r="AH245" s="467" t="s">
        <v>69</v>
      </c>
      <c r="AI245" s="467" t="s">
        <v>114</v>
      </c>
      <c r="AJ245" s="505">
        <v>43453</v>
      </c>
      <c r="AK245" s="467" t="s">
        <v>389</v>
      </c>
      <c r="AL245" s="467" t="s">
        <v>1152</v>
      </c>
      <c r="AM245" s="467" t="s">
        <v>69</v>
      </c>
      <c r="AN245" s="467" t="s">
        <v>1152</v>
      </c>
      <c r="AO245" s="467" t="s">
        <v>69</v>
      </c>
      <c r="AP245" s="467" t="s">
        <v>1152</v>
      </c>
      <c r="AQ245" s="467" t="s">
        <v>69</v>
      </c>
      <c r="AR245" s="466" t="s">
        <v>119</v>
      </c>
      <c r="AS245" s="466" t="s">
        <v>119</v>
      </c>
      <c r="AT245" s="467" t="s">
        <v>88</v>
      </c>
      <c r="AU245" s="504" t="s">
        <v>1696</v>
      </c>
      <c r="AV245" s="467" t="s">
        <v>1189</v>
      </c>
      <c r="AW245" s="467" t="s">
        <v>107</v>
      </c>
      <c r="AX245" s="467" t="s">
        <v>90</v>
      </c>
    </row>
    <row r="246" spans="1:50" ht="255" x14ac:dyDescent="0.25">
      <c r="A246" s="439">
        <v>238</v>
      </c>
      <c r="B246" s="461" t="s">
        <v>395</v>
      </c>
      <c r="C246" s="461" t="s">
        <v>283</v>
      </c>
      <c r="D246" s="461" t="s">
        <v>106</v>
      </c>
      <c r="E246" s="461" t="s">
        <v>713</v>
      </c>
      <c r="F246" s="463">
        <f>IFERROR(VLOOKUP(E246,[15]TablaRetencion!A$1:B$22,2,FALSE),"")</f>
        <v>240</v>
      </c>
      <c r="G246" s="463" t="s">
        <v>406</v>
      </c>
      <c r="H246" s="463">
        <f>IFERROR(VLOOKUP(G246,[15]TablaRetencion!H$1:I$90,2,FALSE),"")</f>
        <v>50</v>
      </c>
      <c r="I246" s="464" t="s">
        <v>811</v>
      </c>
      <c r="J246" s="506" t="s">
        <v>1666</v>
      </c>
      <c r="K246" s="460" t="s">
        <v>1697</v>
      </c>
      <c r="L246" s="461" t="s">
        <v>70</v>
      </c>
      <c r="M246" s="461" t="s">
        <v>151</v>
      </c>
      <c r="N246" s="461" t="s">
        <v>72</v>
      </c>
      <c r="O246" s="461" t="s">
        <v>205</v>
      </c>
      <c r="P246" s="461" t="s">
        <v>111</v>
      </c>
      <c r="Q246" s="461" t="s">
        <v>126</v>
      </c>
      <c r="R246" s="463" t="s">
        <v>83</v>
      </c>
      <c r="S246" s="461" t="s">
        <v>140</v>
      </c>
      <c r="T246" s="461" t="s">
        <v>79</v>
      </c>
      <c r="U246" s="461" t="s">
        <v>141</v>
      </c>
      <c r="V246" s="462" t="s">
        <v>1649</v>
      </c>
      <c r="W246" s="465">
        <f t="shared" si="41"/>
        <v>4</v>
      </c>
      <c r="X246" s="465" t="str">
        <f t="shared" si="42"/>
        <v>MEDIO</v>
      </c>
      <c r="Y246" s="504" t="s">
        <v>1698</v>
      </c>
      <c r="Z246" s="462" t="s">
        <v>1651</v>
      </c>
      <c r="AA246" s="461" t="s">
        <v>154</v>
      </c>
      <c r="AB246" s="461" t="s">
        <v>201</v>
      </c>
      <c r="AC246" s="460" t="s">
        <v>223</v>
      </c>
      <c r="AD246" s="505">
        <v>43460</v>
      </c>
      <c r="AE246" s="466" t="s">
        <v>82</v>
      </c>
      <c r="AF246" s="467" t="s">
        <v>69</v>
      </c>
      <c r="AG246" s="467" t="s">
        <v>69</v>
      </c>
      <c r="AH246" s="467" t="s">
        <v>69</v>
      </c>
      <c r="AI246" s="467" t="s">
        <v>114</v>
      </c>
      <c r="AJ246" s="505">
        <v>43453</v>
      </c>
      <c r="AK246" s="467" t="s">
        <v>389</v>
      </c>
      <c r="AL246" s="467" t="s">
        <v>1152</v>
      </c>
      <c r="AM246" s="467" t="s">
        <v>69</v>
      </c>
      <c r="AN246" s="467" t="s">
        <v>1152</v>
      </c>
      <c r="AO246" s="467" t="s">
        <v>69</v>
      </c>
      <c r="AP246" s="467" t="s">
        <v>1152</v>
      </c>
      <c r="AQ246" s="467" t="s">
        <v>69</v>
      </c>
      <c r="AR246" s="466" t="s">
        <v>119</v>
      </c>
      <c r="AS246" s="466" t="s">
        <v>119</v>
      </c>
      <c r="AT246" s="467" t="s">
        <v>88</v>
      </c>
      <c r="AU246" s="504" t="s">
        <v>1698</v>
      </c>
      <c r="AV246" s="467" t="s">
        <v>1189</v>
      </c>
      <c r="AW246" s="467" t="s">
        <v>107</v>
      </c>
      <c r="AX246" s="467" t="s">
        <v>90</v>
      </c>
    </row>
    <row r="247" spans="1:50" ht="210" x14ac:dyDescent="0.25">
      <c r="A247" s="439">
        <v>239</v>
      </c>
      <c r="B247" s="461" t="s">
        <v>395</v>
      </c>
      <c r="C247" s="461" t="s">
        <v>283</v>
      </c>
      <c r="D247" s="461" t="s">
        <v>106</v>
      </c>
      <c r="E247" s="461" t="s">
        <v>713</v>
      </c>
      <c r="F247" s="463">
        <f>IFERROR(VLOOKUP(E247,[15]TablaRetencion!A$1:B$22,2,FALSE),"")</f>
        <v>240</v>
      </c>
      <c r="G247" s="463" t="s">
        <v>406</v>
      </c>
      <c r="H247" s="463">
        <f>IFERROR(VLOOKUP(G247,[15]TablaRetencion!H$1:I$90,2,FALSE),"")</f>
        <v>50</v>
      </c>
      <c r="I247" s="464" t="s">
        <v>811</v>
      </c>
      <c r="J247" s="506" t="s">
        <v>1666</v>
      </c>
      <c r="K247" s="460" t="s">
        <v>1699</v>
      </c>
      <c r="L247" s="461" t="s">
        <v>70</v>
      </c>
      <c r="M247" s="461" t="s">
        <v>151</v>
      </c>
      <c r="N247" s="461" t="s">
        <v>72</v>
      </c>
      <c r="O247" s="461" t="s">
        <v>205</v>
      </c>
      <c r="P247" s="461" t="s">
        <v>111</v>
      </c>
      <c r="Q247" s="461" t="s">
        <v>126</v>
      </c>
      <c r="R247" s="463" t="s">
        <v>83</v>
      </c>
      <c r="S247" s="461" t="s">
        <v>140</v>
      </c>
      <c r="T247" s="461" t="s">
        <v>79</v>
      </c>
      <c r="U247" s="461" t="s">
        <v>141</v>
      </c>
      <c r="V247" s="462" t="s">
        <v>1649</v>
      </c>
      <c r="W247" s="465">
        <f t="shared" si="41"/>
        <v>4</v>
      </c>
      <c r="X247" s="465" t="str">
        <f t="shared" si="42"/>
        <v>MEDIO</v>
      </c>
      <c r="Y247" s="504" t="s">
        <v>1700</v>
      </c>
      <c r="Z247" s="462" t="s">
        <v>1651</v>
      </c>
      <c r="AA247" s="461" t="s">
        <v>154</v>
      </c>
      <c r="AB247" s="461" t="s">
        <v>201</v>
      </c>
      <c r="AC247" s="460" t="s">
        <v>223</v>
      </c>
      <c r="AD247" s="505">
        <v>43460</v>
      </c>
      <c r="AE247" s="466" t="s">
        <v>82</v>
      </c>
      <c r="AF247" s="467" t="s">
        <v>69</v>
      </c>
      <c r="AG247" s="467" t="s">
        <v>69</v>
      </c>
      <c r="AH247" s="467" t="s">
        <v>69</v>
      </c>
      <c r="AI247" s="467" t="s">
        <v>114</v>
      </c>
      <c r="AJ247" s="505">
        <v>43453</v>
      </c>
      <c r="AK247" s="467" t="s">
        <v>389</v>
      </c>
      <c r="AL247" s="467" t="s">
        <v>1152</v>
      </c>
      <c r="AM247" s="467" t="s">
        <v>69</v>
      </c>
      <c r="AN247" s="467" t="s">
        <v>1152</v>
      </c>
      <c r="AO247" s="467" t="s">
        <v>69</v>
      </c>
      <c r="AP247" s="467" t="s">
        <v>1152</v>
      </c>
      <c r="AQ247" s="467" t="s">
        <v>69</v>
      </c>
      <c r="AR247" s="466" t="s">
        <v>119</v>
      </c>
      <c r="AS247" s="466" t="s">
        <v>119</v>
      </c>
      <c r="AT247" s="467" t="s">
        <v>88</v>
      </c>
      <c r="AU247" s="504" t="s">
        <v>1700</v>
      </c>
      <c r="AV247" s="467" t="s">
        <v>1189</v>
      </c>
      <c r="AW247" s="467" t="s">
        <v>107</v>
      </c>
      <c r="AX247" s="467" t="s">
        <v>90</v>
      </c>
    </row>
    <row r="248" spans="1:50" ht="210" x14ac:dyDescent="0.25">
      <c r="A248" s="439">
        <v>240</v>
      </c>
      <c r="B248" s="461" t="s">
        <v>395</v>
      </c>
      <c r="C248" s="461" t="s">
        <v>283</v>
      </c>
      <c r="D248" s="461" t="s">
        <v>106</v>
      </c>
      <c r="E248" s="461" t="s">
        <v>713</v>
      </c>
      <c r="F248" s="463">
        <f>IFERROR(VLOOKUP(E248,[15]TablaRetencion!A$1:B$22,2,FALSE),"")</f>
        <v>240</v>
      </c>
      <c r="G248" s="463" t="s">
        <v>406</v>
      </c>
      <c r="H248" s="463">
        <f>IFERROR(VLOOKUP(G248,[15]TablaRetencion!H$1:I$90,2,FALSE),"")</f>
        <v>50</v>
      </c>
      <c r="I248" s="464" t="s">
        <v>811</v>
      </c>
      <c r="J248" s="506" t="s">
        <v>1666</v>
      </c>
      <c r="K248" s="460" t="s">
        <v>1701</v>
      </c>
      <c r="L248" s="461" t="s">
        <v>70</v>
      </c>
      <c r="M248" s="461" t="s">
        <v>151</v>
      </c>
      <c r="N248" s="461" t="s">
        <v>72</v>
      </c>
      <c r="O248" s="461" t="s">
        <v>205</v>
      </c>
      <c r="P248" s="461" t="s">
        <v>111</v>
      </c>
      <c r="Q248" s="461" t="s">
        <v>126</v>
      </c>
      <c r="R248" s="463" t="s">
        <v>83</v>
      </c>
      <c r="S248" s="461" t="s">
        <v>140</v>
      </c>
      <c r="T248" s="461" t="s">
        <v>79</v>
      </c>
      <c r="U248" s="461" t="s">
        <v>141</v>
      </c>
      <c r="V248" s="462" t="s">
        <v>1649</v>
      </c>
      <c r="W248" s="465">
        <f t="shared" si="41"/>
        <v>4</v>
      </c>
      <c r="X248" s="465" t="str">
        <f t="shared" si="42"/>
        <v>MEDIO</v>
      </c>
      <c r="Y248" s="504" t="s">
        <v>1702</v>
      </c>
      <c r="Z248" s="462" t="s">
        <v>1651</v>
      </c>
      <c r="AA248" s="461" t="s">
        <v>154</v>
      </c>
      <c r="AB248" s="461" t="s">
        <v>201</v>
      </c>
      <c r="AC248" s="460" t="s">
        <v>223</v>
      </c>
      <c r="AD248" s="505">
        <v>43460</v>
      </c>
      <c r="AE248" s="466" t="s">
        <v>82</v>
      </c>
      <c r="AF248" s="467" t="s">
        <v>69</v>
      </c>
      <c r="AG248" s="467" t="s">
        <v>69</v>
      </c>
      <c r="AH248" s="467" t="s">
        <v>69</v>
      </c>
      <c r="AI248" s="467" t="s">
        <v>114</v>
      </c>
      <c r="AJ248" s="505">
        <v>43453</v>
      </c>
      <c r="AK248" s="467" t="s">
        <v>389</v>
      </c>
      <c r="AL248" s="467" t="s">
        <v>1152</v>
      </c>
      <c r="AM248" s="467" t="s">
        <v>69</v>
      </c>
      <c r="AN248" s="467" t="s">
        <v>1152</v>
      </c>
      <c r="AO248" s="467" t="s">
        <v>69</v>
      </c>
      <c r="AP248" s="467" t="s">
        <v>1152</v>
      </c>
      <c r="AQ248" s="467" t="s">
        <v>69</v>
      </c>
      <c r="AR248" s="466" t="s">
        <v>119</v>
      </c>
      <c r="AS248" s="466" t="s">
        <v>119</v>
      </c>
      <c r="AT248" s="467" t="s">
        <v>88</v>
      </c>
      <c r="AU248" s="504" t="s">
        <v>1702</v>
      </c>
      <c r="AV248" s="467" t="s">
        <v>1189</v>
      </c>
      <c r="AW248" s="467" t="s">
        <v>107</v>
      </c>
      <c r="AX248" s="467" t="s">
        <v>90</v>
      </c>
    </row>
    <row r="249" spans="1:50" ht="195" x14ac:dyDescent="0.25">
      <c r="A249" s="439">
        <v>241</v>
      </c>
      <c r="B249" s="461" t="s">
        <v>395</v>
      </c>
      <c r="C249" s="461" t="s">
        <v>283</v>
      </c>
      <c r="D249" s="461" t="s">
        <v>106</v>
      </c>
      <c r="E249" s="461" t="s">
        <v>713</v>
      </c>
      <c r="F249" s="463">
        <f>IFERROR(VLOOKUP(E249,[15]TablaRetencion!A$1:B$22,2,FALSE),"")</f>
        <v>240</v>
      </c>
      <c r="G249" s="463" t="s">
        <v>406</v>
      </c>
      <c r="H249" s="463">
        <f>IFERROR(VLOOKUP(G249,[15]TablaRetencion!H$1:I$90,2,FALSE),"")</f>
        <v>50</v>
      </c>
      <c r="I249" s="464" t="s">
        <v>813</v>
      </c>
      <c r="J249" s="507" t="s">
        <v>1703</v>
      </c>
      <c r="K249" s="504" t="s">
        <v>1704</v>
      </c>
      <c r="L249" s="461" t="s">
        <v>70</v>
      </c>
      <c r="M249" s="461" t="s">
        <v>151</v>
      </c>
      <c r="N249" s="461" t="s">
        <v>72</v>
      </c>
      <c r="O249" s="461" t="s">
        <v>205</v>
      </c>
      <c r="P249" s="461" t="s">
        <v>111</v>
      </c>
      <c r="Q249" s="461" t="s">
        <v>126</v>
      </c>
      <c r="R249" s="463" t="s">
        <v>83</v>
      </c>
      <c r="S249" s="461" t="s">
        <v>140</v>
      </c>
      <c r="T249" s="461" t="s">
        <v>79</v>
      </c>
      <c r="U249" s="461" t="s">
        <v>141</v>
      </c>
      <c r="V249" s="462" t="s">
        <v>1649</v>
      </c>
      <c r="W249" s="465">
        <f t="shared" si="41"/>
        <v>4</v>
      </c>
      <c r="X249" s="465" t="str">
        <f t="shared" si="42"/>
        <v>MEDIO</v>
      </c>
      <c r="Y249" s="504" t="s">
        <v>1705</v>
      </c>
      <c r="Z249" s="462" t="s">
        <v>1651</v>
      </c>
      <c r="AA249" s="461" t="s">
        <v>201</v>
      </c>
      <c r="AB249" s="461" t="s">
        <v>113</v>
      </c>
      <c r="AC249" s="460" t="s">
        <v>223</v>
      </c>
      <c r="AD249" s="505">
        <v>43460</v>
      </c>
      <c r="AE249" s="466" t="s">
        <v>82</v>
      </c>
      <c r="AF249" s="467" t="s">
        <v>69</v>
      </c>
      <c r="AG249" s="467" t="s">
        <v>69</v>
      </c>
      <c r="AH249" s="467" t="s">
        <v>69</v>
      </c>
      <c r="AI249" s="467" t="s">
        <v>114</v>
      </c>
      <c r="AJ249" s="505">
        <v>43453</v>
      </c>
      <c r="AK249" s="467" t="s">
        <v>389</v>
      </c>
      <c r="AL249" s="467" t="s">
        <v>1152</v>
      </c>
      <c r="AM249" s="467" t="s">
        <v>69</v>
      </c>
      <c r="AN249" s="467" t="s">
        <v>1152</v>
      </c>
      <c r="AO249" s="467" t="s">
        <v>69</v>
      </c>
      <c r="AP249" s="467" t="s">
        <v>1152</v>
      </c>
      <c r="AQ249" s="467" t="s">
        <v>69</v>
      </c>
      <c r="AR249" s="466" t="s">
        <v>119</v>
      </c>
      <c r="AS249" s="466" t="s">
        <v>119</v>
      </c>
      <c r="AT249" s="467" t="s">
        <v>88</v>
      </c>
      <c r="AU249" s="504" t="s">
        <v>1705</v>
      </c>
      <c r="AV249" s="467" t="s">
        <v>1189</v>
      </c>
      <c r="AW249" s="467" t="s">
        <v>107</v>
      </c>
      <c r="AX249" s="467" t="s">
        <v>90</v>
      </c>
    </row>
    <row r="250" spans="1:50" ht="210" x14ac:dyDescent="0.25">
      <c r="A250" s="439">
        <v>242</v>
      </c>
      <c r="B250" s="461" t="s">
        <v>395</v>
      </c>
      <c r="C250" s="461" t="s">
        <v>283</v>
      </c>
      <c r="D250" s="461" t="s">
        <v>106</v>
      </c>
      <c r="E250" s="461" t="s">
        <v>713</v>
      </c>
      <c r="F250" s="463">
        <f>IFERROR(VLOOKUP(E250,[15]TablaRetencion!A$1:B$22,2,FALSE),"")</f>
        <v>240</v>
      </c>
      <c r="G250" s="463" t="s">
        <v>406</v>
      </c>
      <c r="H250" s="463">
        <f>IFERROR(VLOOKUP(G250,[15]TablaRetencion!H$1:I$90,2,FALSE),"")</f>
        <v>50</v>
      </c>
      <c r="I250" s="464" t="s">
        <v>813</v>
      </c>
      <c r="J250" s="507" t="s">
        <v>1703</v>
      </c>
      <c r="K250" s="460" t="s">
        <v>1706</v>
      </c>
      <c r="L250" s="461" t="s">
        <v>70</v>
      </c>
      <c r="M250" s="461" t="s">
        <v>151</v>
      </c>
      <c r="N250" s="461" t="s">
        <v>72</v>
      </c>
      <c r="O250" s="461" t="s">
        <v>205</v>
      </c>
      <c r="P250" s="461" t="s">
        <v>111</v>
      </c>
      <c r="Q250" s="461" t="s">
        <v>126</v>
      </c>
      <c r="R250" s="463" t="s">
        <v>83</v>
      </c>
      <c r="S250" s="461" t="s">
        <v>140</v>
      </c>
      <c r="T250" s="461" t="s">
        <v>79</v>
      </c>
      <c r="U250" s="461" t="s">
        <v>141</v>
      </c>
      <c r="V250" s="462" t="s">
        <v>1649</v>
      </c>
      <c r="W250" s="465">
        <f t="shared" si="41"/>
        <v>4</v>
      </c>
      <c r="X250" s="465" t="str">
        <f t="shared" si="42"/>
        <v>MEDIO</v>
      </c>
      <c r="Y250" s="504" t="s">
        <v>1707</v>
      </c>
      <c r="Z250" s="462" t="s">
        <v>1651</v>
      </c>
      <c r="AA250" s="461" t="s">
        <v>201</v>
      </c>
      <c r="AB250" s="461" t="s">
        <v>201</v>
      </c>
      <c r="AC250" s="460" t="s">
        <v>223</v>
      </c>
      <c r="AD250" s="505">
        <v>43460</v>
      </c>
      <c r="AE250" s="466" t="s">
        <v>82</v>
      </c>
      <c r="AF250" s="467" t="s">
        <v>69</v>
      </c>
      <c r="AG250" s="467" t="s">
        <v>69</v>
      </c>
      <c r="AH250" s="467" t="s">
        <v>69</v>
      </c>
      <c r="AI250" s="467" t="s">
        <v>114</v>
      </c>
      <c r="AJ250" s="505">
        <v>43453</v>
      </c>
      <c r="AK250" s="467" t="s">
        <v>389</v>
      </c>
      <c r="AL250" s="467" t="s">
        <v>1152</v>
      </c>
      <c r="AM250" s="467" t="s">
        <v>69</v>
      </c>
      <c r="AN250" s="467" t="s">
        <v>1152</v>
      </c>
      <c r="AO250" s="467" t="s">
        <v>69</v>
      </c>
      <c r="AP250" s="467" t="s">
        <v>1152</v>
      </c>
      <c r="AQ250" s="467" t="s">
        <v>69</v>
      </c>
      <c r="AR250" s="466" t="s">
        <v>119</v>
      </c>
      <c r="AS250" s="466" t="s">
        <v>119</v>
      </c>
      <c r="AT250" s="467" t="s">
        <v>88</v>
      </c>
      <c r="AU250" s="504" t="s">
        <v>1707</v>
      </c>
      <c r="AV250" s="467" t="s">
        <v>1189</v>
      </c>
      <c r="AW250" s="467" t="s">
        <v>107</v>
      </c>
      <c r="AX250" s="467" t="s">
        <v>90</v>
      </c>
    </row>
    <row r="251" spans="1:50" ht="240" x14ac:dyDescent="0.25">
      <c r="A251" s="439">
        <v>243</v>
      </c>
      <c r="B251" s="461" t="s">
        <v>395</v>
      </c>
      <c r="C251" s="461" t="s">
        <v>283</v>
      </c>
      <c r="D251" s="461" t="s">
        <v>106</v>
      </c>
      <c r="E251" s="461" t="s">
        <v>713</v>
      </c>
      <c r="F251" s="463">
        <f>IFERROR(VLOOKUP(E251,[15]TablaRetencion!A$1:B$22,2,FALSE),"")</f>
        <v>240</v>
      </c>
      <c r="G251" s="463" t="s">
        <v>406</v>
      </c>
      <c r="H251" s="463">
        <f>IFERROR(VLOOKUP(G251,[15]TablaRetencion!H$1:I$90,2,FALSE),"")</f>
        <v>50</v>
      </c>
      <c r="I251" s="464" t="s">
        <v>813</v>
      </c>
      <c r="J251" s="507" t="s">
        <v>1703</v>
      </c>
      <c r="K251" s="460" t="s">
        <v>1708</v>
      </c>
      <c r="L251" s="461" t="s">
        <v>70</v>
      </c>
      <c r="M251" s="461" t="s">
        <v>151</v>
      </c>
      <c r="N251" s="461" t="s">
        <v>72</v>
      </c>
      <c r="O251" s="461" t="s">
        <v>205</v>
      </c>
      <c r="P251" s="461" t="s">
        <v>111</v>
      </c>
      <c r="Q251" s="461" t="s">
        <v>126</v>
      </c>
      <c r="R251" s="463" t="s">
        <v>83</v>
      </c>
      <c r="S251" s="461" t="s">
        <v>140</v>
      </c>
      <c r="T251" s="461" t="s">
        <v>79</v>
      </c>
      <c r="U251" s="461" t="s">
        <v>141</v>
      </c>
      <c r="V251" s="462" t="s">
        <v>1649</v>
      </c>
      <c r="W251" s="465">
        <f t="shared" si="41"/>
        <v>4</v>
      </c>
      <c r="X251" s="465" t="str">
        <f t="shared" si="42"/>
        <v>MEDIO</v>
      </c>
      <c r="Y251" s="504" t="s">
        <v>1709</v>
      </c>
      <c r="Z251" s="462" t="s">
        <v>1651</v>
      </c>
      <c r="AA251" s="461" t="s">
        <v>201</v>
      </c>
      <c r="AB251" s="461" t="s">
        <v>192</v>
      </c>
      <c r="AC251" s="460" t="s">
        <v>223</v>
      </c>
      <c r="AD251" s="505">
        <v>43460</v>
      </c>
      <c r="AE251" s="466" t="s">
        <v>82</v>
      </c>
      <c r="AF251" s="467" t="s">
        <v>69</v>
      </c>
      <c r="AG251" s="467" t="s">
        <v>69</v>
      </c>
      <c r="AH251" s="467" t="s">
        <v>69</v>
      </c>
      <c r="AI251" s="467" t="s">
        <v>114</v>
      </c>
      <c r="AJ251" s="505">
        <v>43453</v>
      </c>
      <c r="AK251" s="467" t="s">
        <v>389</v>
      </c>
      <c r="AL251" s="467" t="s">
        <v>1152</v>
      </c>
      <c r="AM251" s="467" t="s">
        <v>69</v>
      </c>
      <c r="AN251" s="467" t="s">
        <v>1152</v>
      </c>
      <c r="AO251" s="467" t="s">
        <v>69</v>
      </c>
      <c r="AP251" s="467" t="s">
        <v>1152</v>
      </c>
      <c r="AQ251" s="467" t="s">
        <v>69</v>
      </c>
      <c r="AR251" s="466" t="s">
        <v>119</v>
      </c>
      <c r="AS251" s="466" t="s">
        <v>119</v>
      </c>
      <c r="AT251" s="467" t="s">
        <v>88</v>
      </c>
      <c r="AU251" s="504" t="s">
        <v>1709</v>
      </c>
      <c r="AV251" s="467" t="s">
        <v>1189</v>
      </c>
      <c r="AW251" s="467" t="s">
        <v>107</v>
      </c>
      <c r="AX251" s="467" t="s">
        <v>90</v>
      </c>
    </row>
    <row r="252" spans="1:50" ht="210" x14ac:dyDescent="0.25">
      <c r="A252" s="439">
        <v>244</v>
      </c>
      <c r="B252" s="461" t="s">
        <v>395</v>
      </c>
      <c r="C252" s="461" t="s">
        <v>283</v>
      </c>
      <c r="D252" s="461" t="s">
        <v>106</v>
      </c>
      <c r="E252" s="461" t="s">
        <v>713</v>
      </c>
      <c r="F252" s="463">
        <f>IFERROR(VLOOKUP(E252,[15]TablaRetencion!A$1:B$22,2,FALSE),"")</f>
        <v>240</v>
      </c>
      <c r="G252" s="463" t="s">
        <v>406</v>
      </c>
      <c r="H252" s="463">
        <f>IFERROR(VLOOKUP(G252,[15]TablaRetencion!H$1:I$90,2,FALSE),"")</f>
        <v>50</v>
      </c>
      <c r="I252" s="464" t="s">
        <v>813</v>
      </c>
      <c r="J252" s="507" t="s">
        <v>1703</v>
      </c>
      <c r="K252" s="460" t="s">
        <v>1710</v>
      </c>
      <c r="L252" s="461" t="s">
        <v>70</v>
      </c>
      <c r="M252" s="461" t="s">
        <v>151</v>
      </c>
      <c r="N252" s="461" t="s">
        <v>72</v>
      </c>
      <c r="O252" s="461" t="s">
        <v>205</v>
      </c>
      <c r="P252" s="461" t="s">
        <v>111</v>
      </c>
      <c r="Q252" s="461" t="s">
        <v>126</v>
      </c>
      <c r="R252" s="463" t="s">
        <v>83</v>
      </c>
      <c r="S252" s="461" t="s">
        <v>140</v>
      </c>
      <c r="T252" s="461" t="s">
        <v>79</v>
      </c>
      <c r="U252" s="461" t="s">
        <v>141</v>
      </c>
      <c r="V252" s="462" t="s">
        <v>1649</v>
      </c>
      <c r="W252" s="465">
        <f t="shared" si="41"/>
        <v>4</v>
      </c>
      <c r="X252" s="465" t="str">
        <f t="shared" si="42"/>
        <v>MEDIO</v>
      </c>
      <c r="Y252" s="504" t="s">
        <v>1711</v>
      </c>
      <c r="Z252" s="462" t="s">
        <v>1651</v>
      </c>
      <c r="AA252" s="461" t="s">
        <v>201</v>
      </c>
      <c r="AB252" s="461" t="s">
        <v>192</v>
      </c>
      <c r="AC252" s="460" t="s">
        <v>223</v>
      </c>
      <c r="AD252" s="505">
        <v>43460</v>
      </c>
      <c r="AE252" s="466" t="s">
        <v>82</v>
      </c>
      <c r="AF252" s="467" t="s">
        <v>69</v>
      </c>
      <c r="AG252" s="467" t="s">
        <v>69</v>
      </c>
      <c r="AH252" s="467" t="s">
        <v>69</v>
      </c>
      <c r="AI252" s="467" t="s">
        <v>114</v>
      </c>
      <c r="AJ252" s="505">
        <v>43453</v>
      </c>
      <c r="AK252" s="467" t="s">
        <v>389</v>
      </c>
      <c r="AL252" s="467" t="s">
        <v>1152</v>
      </c>
      <c r="AM252" s="467" t="s">
        <v>69</v>
      </c>
      <c r="AN252" s="467" t="s">
        <v>1152</v>
      </c>
      <c r="AO252" s="467" t="s">
        <v>69</v>
      </c>
      <c r="AP252" s="467" t="s">
        <v>1152</v>
      </c>
      <c r="AQ252" s="467" t="s">
        <v>69</v>
      </c>
      <c r="AR252" s="466" t="s">
        <v>119</v>
      </c>
      <c r="AS252" s="466" t="s">
        <v>119</v>
      </c>
      <c r="AT252" s="467" t="s">
        <v>88</v>
      </c>
      <c r="AU252" s="504" t="s">
        <v>1711</v>
      </c>
      <c r="AV252" s="467" t="s">
        <v>1189</v>
      </c>
      <c r="AW252" s="467" t="s">
        <v>107</v>
      </c>
      <c r="AX252" s="467" t="s">
        <v>90</v>
      </c>
    </row>
    <row r="253" spans="1:50" ht="210" x14ac:dyDescent="0.25">
      <c r="A253" s="439">
        <v>245</v>
      </c>
      <c r="B253" s="461" t="s">
        <v>395</v>
      </c>
      <c r="C253" s="461" t="s">
        <v>283</v>
      </c>
      <c r="D253" s="461" t="s">
        <v>106</v>
      </c>
      <c r="E253" s="461" t="s">
        <v>713</v>
      </c>
      <c r="F253" s="463">
        <f>IFERROR(VLOOKUP(E253,[15]TablaRetencion!A$1:B$22,2,FALSE),"")</f>
        <v>240</v>
      </c>
      <c r="G253" s="463" t="s">
        <v>406</v>
      </c>
      <c r="H253" s="463">
        <f>IFERROR(VLOOKUP(G253,[15]TablaRetencion!H$1:I$90,2,FALSE),"")</f>
        <v>50</v>
      </c>
      <c r="I253" s="464" t="s">
        <v>813</v>
      </c>
      <c r="J253" s="507" t="s">
        <v>1703</v>
      </c>
      <c r="K253" s="460" t="s">
        <v>1712</v>
      </c>
      <c r="L253" s="461" t="s">
        <v>70</v>
      </c>
      <c r="M253" s="461" t="s">
        <v>151</v>
      </c>
      <c r="N253" s="461" t="s">
        <v>72</v>
      </c>
      <c r="O253" s="461" t="s">
        <v>205</v>
      </c>
      <c r="P253" s="461" t="s">
        <v>111</v>
      </c>
      <c r="Q253" s="461" t="s">
        <v>126</v>
      </c>
      <c r="R253" s="463" t="s">
        <v>83</v>
      </c>
      <c r="S253" s="461" t="s">
        <v>140</v>
      </c>
      <c r="T253" s="461" t="s">
        <v>79</v>
      </c>
      <c r="U253" s="461" t="s">
        <v>141</v>
      </c>
      <c r="V253" s="462" t="s">
        <v>1649</v>
      </c>
      <c r="W253" s="465">
        <f t="shared" si="41"/>
        <v>4</v>
      </c>
      <c r="X253" s="465" t="str">
        <f t="shared" si="42"/>
        <v>MEDIO</v>
      </c>
      <c r="Y253" s="504" t="s">
        <v>1713</v>
      </c>
      <c r="Z253" s="462" t="s">
        <v>1651</v>
      </c>
      <c r="AA253" s="461" t="s">
        <v>201</v>
      </c>
      <c r="AB253" s="461" t="s">
        <v>192</v>
      </c>
      <c r="AC253" s="460" t="s">
        <v>223</v>
      </c>
      <c r="AD253" s="505">
        <v>43460</v>
      </c>
      <c r="AE253" s="466" t="s">
        <v>82</v>
      </c>
      <c r="AF253" s="467" t="s">
        <v>69</v>
      </c>
      <c r="AG253" s="467" t="s">
        <v>69</v>
      </c>
      <c r="AH253" s="467" t="s">
        <v>69</v>
      </c>
      <c r="AI253" s="467" t="s">
        <v>114</v>
      </c>
      <c r="AJ253" s="505">
        <v>43453</v>
      </c>
      <c r="AK253" s="467" t="s">
        <v>389</v>
      </c>
      <c r="AL253" s="467" t="s">
        <v>1152</v>
      </c>
      <c r="AM253" s="467" t="s">
        <v>69</v>
      </c>
      <c r="AN253" s="467" t="s">
        <v>1152</v>
      </c>
      <c r="AO253" s="467" t="s">
        <v>69</v>
      </c>
      <c r="AP253" s="467" t="s">
        <v>1152</v>
      </c>
      <c r="AQ253" s="467" t="s">
        <v>69</v>
      </c>
      <c r="AR253" s="466" t="s">
        <v>119</v>
      </c>
      <c r="AS253" s="466" t="s">
        <v>119</v>
      </c>
      <c r="AT253" s="467" t="s">
        <v>88</v>
      </c>
      <c r="AU253" s="504" t="s">
        <v>1713</v>
      </c>
      <c r="AV253" s="467" t="s">
        <v>1189</v>
      </c>
      <c r="AW253" s="467" t="s">
        <v>107</v>
      </c>
      <c r="AX253" s="467" t="s">
        <v>90</v>
      </c>
    </row>
    <row r="254" spans="1:50" ht="225" x14ac:dyDescent="0.25">
      <c r="A254" s="439">
        <v>246</v>
      </c>
      <c r="B254" s="461" t="s">
        <v>395</v>
      </c>
      <c r="C254" s="461" t="s">
        <v>283</v>
      </c>
      <c r="D254" s="461" t="s">
        <v>106</v>
      </c>
      <c r="E254" s="461" t="s">
        <v>713</v>
      </c>
      <c r="F254" s="463">
        <f>IFERROR(VLOOKUP(E254,[15]TablaRetencion!A$1:B$22,2,FALSE),"")</f>
        <v>240</v>
      </c>
      <c r="G254" s="463" t="s">
        <v>406</v>
      </c>
      <c r="H254" s="463">
        <f>IFERROR(VLOOKUP(G254,[15]TablaRetencion!H$1:I$90,2,FALSE),"")</f>
        <v>50</v>
      </c>
      <c r="I254" s="464" t="s">
        <v>813</v>
      </c>
      <c r="J254" s="507" t="s">
        <v>1703</v>
      </c>
      <c r="K254" s="460" t="s">
        <v>1714</v>
      </c>
      <c r="L254" s="461" t="s">
        <v>70</v>
      </c>
      <c r="M254" s="461" t="s">
        <v>151</v>
      </c>
      <c r="N254" s="461" t="s">
        <v>72</v>
      </c>
      <c r="O254" s="461" t="s">
        <v>205</v>
      </c>
      <c r="P254" s="461" t="s">
        <v>111</v>
      </c>
      <c r="Q254" s="461" t="s">
        <v>126</v>
      </c>
      <c r="R254" s="463" t="s">
        <v>83</v>
      </c>
      <c r="S254" s="461" t="s">
        <v>140</v>
      </c>
      <c r="T254" s="461" t="s">
        <v>79</v>
      </c>
      <c r="U254" s="461" t="s">
        <v>141</v>
      </c>
      <c r="V254" s="462" t="s">
        <v>1649</v>
      </c>
      <c r="W254" s="465">
        <f t="shared" si="41"/>
        <v>4</v>
      </c>
      <c r="X254" s="465" t="str">
        <f t="shared" si="42"/>
        <v>MEDIO</v>
      </c>
      <c r="Y254" s="504" t="s">
        <v>1715</v>
      </c>
      <c r="Z254" s="462" t="s">
        <v>1651</v>
      </c>
      <c r="AA254" s="461" t="s">
        <v>201</v>
      </c>
      <c r="AB254" s="461" t="s">
        <v>192</v>
      </c>
      <c r="AC254" s="460" t="s">
        <v>223</v>
      </c>
      <c r="AD254" s="505">
        <v>43460</v>
      </c>
      <c r="AE254" s="466" t="s">
        <v>82</v>
      </c>
      <c r="AF254" s="467" t="s">
        <v>69</v>
      </c>
      <c r="AG254" s="467" t="s">
        <v>69</v>
      </c>
      <c r="AH254" s="467" t="s">
        <v>69</v>
      </c>
      <c r="AI254" s="467" t="s">
        <v>114</v>
      </c>
      <c r="AJ254" s="505">
        <v>43453</v>
      </c>
      <c r="AK254" s="467" t="s">
        <v>389</v>
      </c>
      <c r="AL254" s="467" t="s">
        <v>1152</v>
      </c>
      <c r="AM254" s="467" t="s">
        <v>69</v>
      </c>
      <c r="AN254" s="467" t="s">
        <v>1152</v>
      </c>
      <c r="AO254" s="467" t="s">
        <v>69</v>
      </c>
      <c r="AP254" s="467" t="s">
        <v>1152</v>
      </c>
      <c r="AQ254" s="467" t="s">
        <v>69</v>
      </c>
      <c r="AR254" s="466" t="s">
        <v>119</v>
      </c>
      <c r="AS254" s="466" t="s">
        <v>119</v>
      </c>
      <c r="AT254" s="467" t="s">
        <v>88</v>
      </c>
      <c r="AU254" s="504" t="s">
        <v>1715</v>
      </c>
      <c r="AV254" s="467" t="s">
        <v>1189</v>
      </c>
      <c r="AW254" s="467" t="s">
        <v>107</v>
      </c>
      <c r="AX254" s="467" t="s">
        <v>90</v>
      </c>
    </row>
    <row r="255" spans="1:50" ht="180" x14ac:dyDescent="0.25">
      <c r="A255" s="439">
        <v>247</v>
      </c>
      <c r="B255" s="461" t="s">
        <v>395</v>
      </c>
      <c r="C255" s="461" t="s">
        <v>283</v>
      </c>
      <c r="D255" s="461" t="s">
        <v>106</v>
      </c>
      <c r="E255" s="461" t="s">
        <v>713</v>
      </c>
      <c r="F255" s="463">
        <f>IFERROR(VLOOKUP(E255,[15]TablaRetencion!A$1:B$22,2,FALSE),"")</f>
        <v>240</v>
      </c>
      <c r="G255" s="463" t="s">
        <v>406</v>
      </c>
      <c r="H255" s="463">
        <f>IFERROR(VLOOKUP(G255,[15]TablaRetencion!H$1:I$90,2,FALSE),"")</f>
        <v>50</v>
      </c>
      <c r="I255" s="464" t="s">
        <v>811</v>
      </c>
      <c r="J255" s="507" t="s">
        <v>1716</v>
      </c>
      <c r="K255" s="460" t="s">
        <v>1717</v>
      </c>
      <c r="L255" s="461" t="s">
        <v>70</v>
      </c>
      <c r="M255" s="461" t="s">
        <v>151</v>
      </c>
      <c r="N255" s="461" t="s">
        <v>72</v>
      </c>
      <c r="O255" s="461" t="s">
        <v>205</v>
      </c>
      <c r="P255" s="461" t="s">
        <v>111</v>
      </c>
      <c r="Q255" s="461" t="s">
        <v>126</v>
      </c>
      <c r="R255" s="463" t="s">
        <v>83</v>
      </c>
      <c r="S255" s="461" t="s">
        <v>140</v>
      </c>
      <c r="T255" s="461" t="s">
        <v>79</v>
      </c>
      <c r="U255" s="461" t="s">
        <v>141</v>
      </c>
      <c r="V255" s="462" t="s">
        <v>1649</v>
      </c>
      <c r="W255" s="465">
        <f t="shared" si="41"/>
        <v>4</v>
      </c>
      <c r="X255" s="465" t="str">
        <f t="shared" si="42"/>
        <v>MEDIO</v>
      </c>
      <c r="Y255" s="504" t="s">
        <v>1718</v>
      </c>
      <c r="Z255" s="462" t="s">
        <v>1651</v>
      </c>
      <c r="AA255" s="461" t="s">
        <v>113</v>
      </c>
      <c r="AB255" s="461" t="s">
        <v>201</v>
      </c>
      <c r="AC255" s="460" t="s">
        <v>223</v>
      </c>
      <c r="AD255" s="505">
        <v>43460</v>
      </c>
      <c r="AE255" s="466" t="s">
        <v>82</v>
      </c>
      <c r="AF255" s="467" t="s">
        <v>69</v>
      </c>
      <c r="AG255" s="467" t="s">
        <v>69</v>
      </c>
      <c r="AH255" s="467" t="s">
        <v>69</v>
      </c>
      <c r="AI255" s="467" t="s">
        <v>114</v>
      </c>
      <c r="AJ255" s="505">
        <v>43453</v>
      </c>
      <c r="AK255" s="467" t="s">
        <v>389</v>
      </c>
      <c r="AL255" s="467" t="s">
        <v>1152</v>
      </c>
      <c r="AM255" s="467" t="s">
        <v>69</v>
      </c>
      <c r="AN255" s="467" t="s">
        <v>1152</v>
      </c>
      <c r="AO255" s="467" t="s">
        <v>69</v>
      </c>
      <c r="AP255" s="467" t="s">
        <v>1152</v>
      </c>
      <c r="AQ255" s="467" t="s">
        <v>69</v>
      </c>
      <c r="AR255" s="466" t="s">
        <v>119</v>
      </c>
      <c r="AS255" s="466" t="s">
        <v>119</v>
      </c>
      <c r="AT255" s="467" t="s">
        <v>88</v>
      </c>
      <c r="AU255" s="504" t="s">
        <v>1718</v>
      </c>
      <c r="AV255" s="467" t="s">
        <v>1189</v>
      </c>
      <c r="AW255" s="467" t="s">
        <v>107</v>
      </c>
      <c r="AX255" s="467" t="s">
        <v>90</v>
      </c>
    </row>
    <row r="256" spans="1:50" ht="195" x14ac:dyDescent="0.25">
      <c r="A256" s="439">
        <v>248</v>
      </c>
      <c r="B256" s="461" t="s">
        <v>395</v>
      </c>
      <c r="C256" s="461" t="s">
        <v>283</v>
      </c>
      <c r="D256" s="461" t="s">
        <v>106</v>
      </c>
      <c r="E256" s="461" t="s">
        <v>713</v>
      </c>
      <c r="F256" s="463">
        <f>IFERROR(VLOOKUP(E256,[15]TablaRetencion!A$1:B$22,2,FALSE),"")</f>
        <v>240</v>
      </c>
      <c r="G256" s="463" t="s">
        <v>406</v>
      </c>
      <c r="H256" s="463">
        <f>IFERROR(VLOOKUP(G256,[15]TablaRetencion!H$1:I$90,2,FALSE),"")</f>
        <v>50</v>
      </c>
      <c r="I256" s="464" t="s">
        <v>811</v>
      </c>
      <c r="J256" s="507" t="s">
        <v>1716</v>
      </c>
      <c r="K256" s="460" t="s">
        <v>1719</v>
      </c>
      <c r="L256" s="461" t="s">
        <v>70</v>
      </c>
      <c r="M256" s="461" t="s">
        <v>151</v>
      </c>
      <c r="N256" s="461" t="s">
        <v>72</v>
      </c>
      <c r="O256" s="461" t="s">
        <v>205</v>
      </c>
      <c r="P256" s="461" t="s">
        <v>111</v>
      </c>
      <c r="Q256" s="461" t="s">
        <v>126</v>
      </c>
      <c r="R256" s="463" t="s">
        <v>83</v>
      </c>
      <c r="S256" s="461" t="s">
        <v>140</v>
      </c>
      <c r="T256" s="461" t="s">
        <v>79</v>
      </c>
      <c r="U256" s="461" t="s">
        <v>141</v>
      </c>
      <c r="V256" s="462" t="s">
        <v>1649</v>
      </c>
      <c r="W256" s="465">
        <f t="shared" si="41"/>
        <v>4</v>
      </c>
      <c r="X256" s="465" t="str">
        <f t="shared" si="42"/>
        <v>MEDIO</v>
      </c>
      <c r="Y256" s="504" t="s">
        <v>1720</v>
      </c>
      <c r="Z256" s="462" t="s">
        <v>1651</v>
      </c>
      <c r="AA256" s="461" t="s">
        <v>186</v>
      </c>
      <c r="AB256" s="461" t="s">
        <v>201</v>
      </c>
      <c r="AC256" s="460" t="s">
        <v>223</v>
      </c>
      <c r="AD256" s="505">
        <v>43460</v>
      </c>
      <c r="AE256" s="466" t="s">
        <v>82</v>
      </c>
      <c r="AF256" s="467" t="s">
        <v>69</v>
      </c>
      <c r="AG256" s="467" t="s">
        <v>69</v>
      </c>
      <c r="AH256" s="467" t="s">
        <v>69</v>
      </c>
      <c r="AI256" s="467" t="s">
        <v>114</v>
      </c>
      <c r="AJ256" s="505">
        <v>43453</v>
      </c>
      <c r="AK256" s="467" t="s">
        <v>389</v>
      </c>
      <c r="AL256" s="467" t="s">
        <v>1152</v>
      </c>
      <c r="AM256" s="467" t="s">
        <v>69</v>
      </c>
      <c r="AN256" s="467" t="s">
        <v>1152</v>
      </c>
      <c r="AO256" s="467" t="s">
        <v>69</v>
      </c>
      <c r="AP256" s="467" t="s">
        <v>1152</v>
      </c>
      <c r="AQ256" s="467" t="s">
        <v>69</v>
      </c>
      <c r="AR256" s="466" t="s">
        <v>119</v>
      </c>
      <c r="AS256" s="466" t="s">
        <v>119</v>
      </c>
      <c r="AT256" s="467" t="s">
        <v>88</v>
      </c>
      <c r="AU256" s="504" t="s">
        <v>1720</v>
      </c>
      <c r="AV256" s="467" t="s">
        <v>1189</v>
      </c>
      <c r="AW256" s="467" t="s">
        <v>107</v>
      </c>
      <c r="AX256" s="467" t="s">
        <v>90</v>
      </c>
    </row>
    <row r="257" spans="1:50" ht="210" x14ac:dyDescent="0.25">
      <c r="A257" s="439">
        <v>249</v>
      </c>
      <c r="B257" s="461" t="s">
        <v>395</v>
      </c>
      <c r="C257" s="461" t="s">
        <v>283</v>
      </c>
      <c r="D257" s="461" t="s">
        <v>106</v>
      </c>
      <c r="E257" s="461" t="s">
        <v>713</v>
      </c>
      <c r="F257" s="463">
        <f>IFERROR(VLOOKUP(E257,[15]TablaRetencion!A$1:B$22,2,FALSE),"")</f>
        <v>240</v>
      </c>
      <c r="G257" s="463" t="s">
        <v>406</v>
      </c>
      <c r="H257" s="463">
        <f>IFERROR(VLOOKUP(G257,[15]TablaRetencion!H$1:I$90,2,FALSE),"")</f>
        <v>50</v>
      </c>
      <c r="I257" s="464" t="s">
        <v>811</v>
      </c>
      <c r="J257" s="507" t="s">
        <v>1716</v>
      </c>
      <c r="K257" s="460" t="s">
        <v>1721</v>
      </c>
      <c r="L257" s="461" t="s">
        <v>70</v>
      </c>
      <c r="M257" s="461" t="s">
        <v>151</v>
      </c>
      <c r="N257" s="461" t="s">
        <v>72</v>
      </c>
      <c r="O257" s="461" t="s">
        <v>205</v>
      </c>
      <c r="P257" s="461" t="s">
        <v>111</v>
      </c>
      <c r="Q257" s="461" t="s">
        <v>126</v>
      </c>
      <c r="R257" s="463" t="s">
        <v>83</v>
      </c>
      <c r="S257" s="461" t="s">
        <v>140</v>
      </c>
      <c r="T257" s="461" t="s">
        <v>79</v>
      </c>
      <c r="U257" s="461" t="s">
        <v>141</v>
      </c>
      <c r="V257" s="462" t="s">
        <v>1649</v>
      </c>
      <c r="W257" s="465">
        <f t="shared" si="41"/>
        <v>4</v>
      </c>
      <c r="X257" s="465" t="str">
        <f t="shared" si="42"/>
        <v>MEDIO</v>
      </c>
      <c r="Y257" s="504" t="s">
        <v>1722</v>
      </c>
      <c r="Z257" s="462" t="s">
        <v>1651</v>
      </c>
      <c r="AA257" s="461" t="s">
        <v>186</v>
      </c>
      <c r="AB257" s="461" t="s">
        <v>201</v>
      </c>
      <c r="AC257" s="460" t="s">
        <v>223</v>
      </c>
      <c r="AD257" s="505">
        <v>43460</v>
      </c>
      <c r="AE257" s="466" t="s">
        <v>82</v>
      </c>
      <c r="AF257" s="467" t="s">
        <v>69</v>
      </c>
      <c r="AG257" s="467" t="s">
        <v>69</v>
      </c>
      <c r="AH257" s="467" t="s">
        <v>69</v>
      </c>
      <c r="AI257" s="467" t="s">
        <v>114</v>
      </c>
      <c r="AJ257" s="505">
        <v>43453</v>
      </c>
      <c r="AK257" s="467" t="s">
        <v>389</v>
      </c>
      <c r="AL257" s="467" t="s">
        <v>1152</v>
      </c>
      <c r="AM257" s="467" t="s">
        <v>69</v>
      </c>
      <c r="AN257" s="467" t="s">
        <v>1152</v>
      </c>
      <c r="AO257" s="467" t="s">
        <v>69</v>
      </c>
      <c r="AP257" s="467" t="s">
        <v>1152</v>
      </c>
      <c r="AQ257" s="467" t="s">
        <v>69</v>
      </c>
      <c r="AR257" s="466" t="s">
        <v>119</v>
      </c>
      <c r="AS257" s="466" t="s">
        <v>119</v>
      </c>
      <c r="AT257" s="467" t="s">
        <v>88</v>
      </c>
      <c r="AU257" s="504" t="s">
        <v>1722</v>
      </c>
      <c r="AV257" s="467" t="s">
        <v>1189</v>
      </c>
      <c r="AW257" s="467" t="s">
        <v>107</v>
      </c>
      <c r="AX257" s="467" t="s">
        <v>90</v>
      </c>
    </row>
    <row r="258" spans="1:50" ht="210" x14ac:dyDescent="0.25">
      <c r="A258" s="439">
        <v>250</v>
      </c>
      <c r="B258" s="461" t="s">
        <v>395</v>
      </c>
      <c r="C258" s="461" t="s">
        <v>283</v>
      </c>
      <c r="D258" s="461" t="s">
        <v>106</v>
      </c>
      <c r="E258" s="461" t="s">
        <v>713</v>
      </c>
      <c r="F258" s="463">
        <f>IFERROR(VLOOKUP(E258,[15]TablaRetencion!A$1:B$22,2,FALSE),"")</f>
        <v>240</v>
      </c>
      <c r="G258" s="463" t="s">
        <v>406</v>
      </c>
      <c r="H258" s="463">
        <f>IFERROR(VLOOKUP(G258,[15]TablaRetencion!H$1:I$90,2,FALSE),"")</f>
        <v>50</v>
      </c>
      <c r="I258" s="464" t="s">
        <v>811</v>
      </c>
      <c r="J258" s="507" t="s">
        <v>1716</v>
      </c>
      <c r="K258" s="460" t="s">
        <v>1723</v>
      </c>
      <c r="L258" s="461" t="s">
        <v>70</v>
      </c>
      <c r="M258" s="461" t="s">
        <v>151</v>
      </c>
      <c r="N258" s="461" t="s">
        <v>72</v>
      </c>
      <c r="O258" s="461" t="s">
        <v>205</v>
      </c>
      <c r="P258" s="461" t="s">
        <v>111</v>
      </c>
      <c r="Q258" s="461" t="s">
        <v>126</v>
      </c>
      <c r="R258" s="463" t="s">
        <v>83</v>
      </c>
      <c r="S258" s="461" t="s">
        <v>140</v>
      </c>
      <c r="T258" s="461" t="s">
        <v>79</v>
      </c>
      <c r="U258" s="461" t="s">
        <v>141</v>
      </c>
      <c r="V258" s="462" t="s">
        <v>1649</v>
      </c>
      <c r="W258" s="465">
        <f t="shared" si="41"/>
        <v>4</v>
      </c>
      <c r="X258" s="465" t="str">
        <f t="shared" si="42"/>
        <v>MEDIO</v>
      </c>
      <c r="Y258" s="504" t="s">
        <v>1724</v>
      </c>
      <c r="Z258" s="462" t="s">
        <v>1651</v>
      </c>
      <c r="AA258" s="461" t="s">
        <v>1725</v>
      </c>
      <c r="AB258" s="461" t="s">
        <v>201</v>
      </c>
      <c r="AC258" s="460" t="s">
        <v>223</v>
      </c>
      <c r="AD258" s="505">
        <v>43460</v>
      </c>
      <c r="AE258" s="466" t="s">
        <v>82</v>
      </c>
      <c r="AF258" s="467" t="s">
        <v>69</v>
      </c>
      <c r="AG258" s="467" t="s">
        <v>69</v>
      </c>
      <c r="AH258" s="467" t="s">
        <v>69</v>
      </c>
      <c r="AI258" s="467" t="s">
        <v>114</v>
      </c>
      <c r="AJ258" s="505">
        <v>43453</v>
      </c>
      <c r="AK258" s="467" t="s">
        <v>389</v>
      </c>
      <c r="AL258" s="467" t="s">
        <v>1152</v>
      </c>
      <c r="AM258" s="467" t="s">
        <v>69</v>
      </c>
      <c r="AN258" s="467" t="s">
        <v>1152</v>
      </c>
      <c r="AO258" s="467" t="s">
        <v>69</v>
      </c>
      <c r="AP258" s="467" t="s">
        <v>1152</v>
      </c>
      <c r="AQ258" s="467" t="s">
        <v>69</v>
      </c>
      <c r="AR258" s="466" t="s">
        <v>119</v>
      </c>
      <c r="AS258" s="466" t="s">
        <v>119</v>
      </c>
      <c r="AT258" s="467" t="s">
        <v>88</v>
      </c>
      <c r="AU258" s="504" t="s">
        <v>1724</v>
      </c>
      <c r="AV258" s="467" t="s">
        <v>1189</v>
      </c>
      <c r="AW258" s="467" t="s">
        <v>107</v>
      </c>
      <c r="AX258" s="467" t="s">
        <v>90</v>
      </c>
    </row>
    <row r="259" spans="1:50" ht="225" x14ac:dyDescent="0.25">
      <c r="A259" s="439">
        <v>251</v>
      </c>
      <c r="B259" s="461" t="s">
        <v>395</v>
      </c>
      <c r="C259" s="461" t="s">
        <v>283</v>
      </c>
      <c r="D259" s="461" t="s">
        <v>106</v>
      </c>
      <c r="E259" s="461" t="s">
        <v>713</v>
      </c>
      <c r="F259" s="463">
        <f>IFERROR(VLOOKUP(E259,[15]TablaRetencion!A$1:B$22,2,FALSE),"")</f>
        <v>240</v>
      </c>
      <c r="G259" s="463" t="s">
        <v>406</v>
      </c>
      <c r="H259" s="463">
        <f>IFERROR(VLOOKUP(G259,[15]TablaRetencion!H$1:I$90,2,FALSE),"")</f>
        <v>50</v>
      </c>
      <c r="I259" s="464" t="s">
        <v>811</v>
      </c>
      <c r="J259" s="507" t="s">
        <v>1716</v>
      </c>
      <c r="K259" s="460" t="s">
        <v>1726</v>
      </c>
      <c r="L259" s="461" t="s">
        <v>70</v>
      </c>
      <c r="M259" s="461" t="s">
        <v>151</v>
      </c>
      <c r="N259" s="461" t="s">
        <v>72</v>
      </c>
      <c r="O259" s="461" t="s">
        <v>205</v>
      </c>
      <c r="P259" s="461" t="s">
        <v>111</v>
      </c>
      <c r="Q259" s="461" t="s">
        <v>126</v>
      </c>
      <c r="R259" s="463" t="s">
        <v>83</v>
      </c>
      <c r="S259" s="461" t="s">
        <v>140</v>
      </c>
      <c r="T259" s="461" t="s">
        <v>79</v>
      </c>
      <c r="U259" s="461" t="s">
        <v>141</v>
      </c>
      <c r="V259" s="462" t="s">
        <v>1649</v>
      </c>
      <c r="W259" s="465">
        <f t="shared" si="41"/>
        <v>4</v>
      </c>
      <c r="X259" s="465" t="str">
        <f t="shared" si="42"/>
        <v>MEDIO</v>
      </c>
      <c r="Y259" s="504" t="s">
        <v>1727</v>
      </c>
      <c r="Z259" s="462" t="s">
        <v>1651</v>
      </c>
      <c r="AA259" s="461" t="s">
        <v>1725</v>
      </c>
      <c r="AB259" s="461" t="s">
        <v>201</v>
      </c>
      <c r="AC259" s="460" t="s">
        <v>223</v>
      </c>
      <c r="AD259" s="505">
        <v>43460</v>
      </c>
      <c r="AE259" s="466" t="s">
        <v>82</v>
      </c>
      <c r="AF259" s="467" t="s">
        <v>69</v>
      </c>
      <c r="AG259" s="467" t="s">
        <v>69</v>
      </c>
      <c r="AH259" s="467" t="s">
        <v>69</v>
      </c>
      <c r="AI259" s="467" t="s">
        <v>114</v>
      </c>
      <c r="AJ259" s="505">
        <v>43453</v>
      </c>
      <c r="AK259" s="467" t="s">
        <v>389</v>
      </c>
      <c r="AL259" s="467" t="s">
        <v>1152</v>
      </c>
      <c r="AM259" s="467" t="s">
        <v>69</v>
      </c>
      <c r="AN259" s="467" t="s">
        <v>1152</v>
      </c>
      <c r="AO259" s="467" t="s">
        <v>69</v>
      </c>
      <c r="AP259" s="467" t="s">
        <v>1152</v>
      </c>
      <c r="AQ259" s="467" t="s">
        <v>69</v>
      </c>
      <c r="AR259" s="466" t="s">
        <v>119</v>
      </c>
      <c r="AS259" s="466" t="s">
        <v>119</v>
      </c>
      <c r="AT259" s="467" t="s">
        <v>88</v>
      </c>
      <c r="AU259" s="504" t="s">
        <v>1727</v>
      </c>
      <c r="AV259" s="467" t="s">
        <v>1189</v>
      </c>
      <c r="AW259" s="467" t="s">
        <v>107</v>
      </c>
      <c r="AX259" s="467" t="s">
        <v>90</v>
      </c>
    </row>
    <row r="260" spans="1:50" ht="225" x14ac:dyDescent="0.25">
      <c r="A260" s="439">
        <v>252</v>
      </c>
      <c r="B260" s="461" t="s">
        <v>395</v>
      </c>
      <c r="C260" s="461" t="s">
        <v>283</v>
      </c>
      <c r="D260" s="461" t="s">
        <v>106</v>
      </c>
      <c r="E260" s="461" t="s">
        <v>713</v>
      </c>
      <c r="F260" s="463">
        <f>IFERROR(VLOOKUP(E260,[15]TablaRetencion!A$1:B$22,2,FALSE),"")</f>
        <v>240</v>
      </c>
      <c r="G260" s="463" t="s">
        <v>406</v>
      </c>
      <c r="H260" s="463">
        <f>IFERROR(VLOOKUP(G260,[15]TablaRetencion!H$1:I$90,2,FALSE),"")</f>
        <v>50</v>
      </c>
      <c r="I260" s="464" t="s">
        <v>811</v>
      </c>
      <c r="J260" s="507" t="s">
        <v>1716</v>
      </c>
      <c r="K260" s="460" t="s">
        <v>1728</v>
      </c>
      <c r="L260" s="461" t="s">
        <v>70</v>
      </c>
      <c r="M260" s="461" t="s">
        <v>151</v>
      </c>
      <c r="N260" s="461" t="s">
        <v>72</v>
      </c>
      <c r="O260" s="461" t="s">
        <v>205</v>
      </c>
      <c r="P260" s="461" t="s">
        <v>111</v>
      </c>
      <c r="Q260" s="461" t="s">
        <v>126</v>
      </c>
      <c r="R260" s="463" t="s">
        <v>83</v>
      </c>
      <c r="S260" s="461" t="s">
        <v>140</v>
      </c>
      <c r="T260" s="461" t="s">
        <v>79</v>
      </c>
      <c r="U260" s="461" t="s">
        <v>141</v>
      </c>
      <c r="V260" s="462" t="s">
        <v>1649</v>
      </c>
      <c r="W260" s="465">
        <f t="shared" si="41"/>
        <v>4</v>
      </c>
      <c r="X260" s="465" t="str">
        <f t="shared" si="42"/>
        <v>MEDIO</v>
      </c>
      <c r="Y260" s="504" t="s">
        <v>1729</v>
      </c>
      <c r="Z260" s="462" t="s">
        <v>1651</v>
      </c>
      <c r="AA260" s="461" t="s">
        <v>113</v>
      </c>
      <c r="AB260" s="461" t="s">
        <v>201</v>
      </c>
      <c r="AC260" s="460" t="s">
        <v>223</v>
      </c>
      <c r="AD260" s="505">
        <v>43460</v>
      </c>
      <c r="AE260" s="466" t="s">
        <v>82</v>
      </c>
      <c r="AF260" s="467" t="s">
        <v>69</v>
      </c>
      <c r="AG260" s="467" t="s">
        <v>69</v>
      </c>
      <c r="AH260" s="467" t="s">
        <v>69</v>
      </c>
      <c r="AI260" s="467" t="s">
        <v>114</v>
      </c>
      <c r="AJ260" s="505">
        <v>43453</v>
      </c>
      <c r="AK260" s="467" t="s">
        <v>389</v>
      </c>
      <c r="AL260" s="467" t="s">
        <v>1152</v>
      </c>
      <c r="AM260" s="467" t="s">
        <v>69</v>
      </c>
      <c r="AN260" s="467" t="s">
        <v>1152</v>
      </c>
      <c r="AO260" s="467" t="s">
        <v>69</v>
      </c>
      <c r="AP260" s="467" t="s">
        <v>1152</v>
      </c>
      <c r="AQ260" s="467" t="s">
        <v>69</v>
      </c>
      <c r="AR260" s="466" t="s">
        <v>119</v>
      </c>
      <c r="AS260" s="466" t="s">
        <v>119</v>
      </c>
      <c r="AT260" s="467" t="s">
        <v>88</v>
      </c>
      <c r="AU260" s="504" t="s">
        <v>1729</v>
      </c>
      <c r="AV260" s="467" t="s">
        <v>1189</v>
      </c>
      <c r="AW260" s="467" t="s">
        <v>107</v>
      </c>
      <c r="AX260" s="467" t="s">
        <v>90</v>
      </c>
    </row>
    <row r="261" spans="1:50" ht="225" x14ac:dyDescent="0.25">
      <c r="A261" s="439">
        <v>253</v>
      </c>
      <c r="B261" s="461" t="s">
        <v>395</v>
      </c>
      <c r="C261" s="461" t="s">
        <v>283</v>
      </c>
      <c r="D261" s="461" t="s">
        <v>106</v>
      </c>
      <c r="E261" s="461" t="s">
        <v>713</v>
      </c>
      <c r="F261" s="463">
        <f>IFERROR(VLOOKUP(E261,[15]TablaRetencion!A$1:B$22,2,FALSE),"")</f>
        <v>240</v>
      </c>
      <c r="G261" s="463" t="s">
        <v>406</v>
      </c>
      <c r="H261" s="463">
        <f>IFERROR(VLOOKUP(G261,[15]TablaRetencion!H$1:I$90,2,FALSE),"")</f>
        <v>50</v>
      </c>
      <c r="I261" s="464" t="s">
        <v>811</v>
      </c>
      <c r="J261" s="507" t="s">
        <v>1716</v>
      </c>
      <c r="K261" s="460" t="s">
        <v>1730</v>
      </c>
      <c r="L261" s="461" t="s">
        <v>70</v>
      </c>
      <c r="M261" s="461" t="s">
        <v>151</v>
      </c>
      <c r="N261" s="461" t="s">
        <v>72</v>
      </c>
      <c r="O261" s="461" t="s">
        <v>205</v>
      </c>
      <c r="P261" s="461" t="s">
        <v>111</v>
      </c>
      <c r="Q261" s="461" t="s">
        <v>126</v>
      </c>
      <c r="R261" s="463" t="s">
        <v>83</v>
      </c>
      <c r="S261" s="461" t="s">
        <v>140</v>
      </c>
      <c r="T261" s="461" t="s">
        <v>79</v>
      </c>
      <c r="U261" s="461" t="s">
        <v>141</v>
      </c>
      <c r="V261" s="462" t="s">
        <v>1649</v>
      </c>
      <c r="W261" s="465">
        <f t="shared" si="41"/>
        <v>4</v>
      </c>
      <c r="X261" s="465" t="str">
        <f t="shared" si="42"/>
        <v>MEDIO</v>
      </c>
      <c r="Y261" s="504" t="s">
        <v>1731</v>
      </c>
      <c r="Z261" s="462" t="s">
        <v>1651</v>
      </c>
      <c r="AA261" s="461" t="s">
        <v>113</v>
      </c>
      <c r="AB261" s="461" t="s">
        <v>201</v>
      </c>
      <c r="AC261" s="460" t="s">
        <v>223</v>
      </c>
      <c r="AD261" s="505">
        <v>43460</v>
      </c>
      <c r="AE261" s="466" t="s">
        <v>82</v>
      </c>
      <c r="AF261" s="467" t="s">
        <v>69</v>
      </c>
      <c r="AG261" s="467" t="s">
        <v>69</v>
      </c>
      <c r="AH261" s="467" t="s">
        <v>69</v>
      </c>
      <c r="AI261" s="467" t="s">
        <v>114</v>
      </c>
      <c r="AJ261" s="505">
        <v>43453</v>
      </c>
      <c r="AK261" s="467" t="s">
        <v>389</v>
      </c>
      <c r="AL261" s="467" t="s">
        <v>1152</v>
      </c>
      <c r="AM261" s="467" t="s">
        <v>69</v>
      </c>
      <c r="AN261" s="467" t="s">
        <v>1152</v>
      </c>
      <c r="AO261" s="467" t="s">
        <v>69</v>
      </c>
      <c r="AP261" s="467" t="s">
        <v>1152</v>
      </c>
      <c r="AQ261" s="467" t="s">
        <v>69</v>
      </c>
      <c r="AR261" s="466" t="s">
        <v>119</v>
      </c>
      <c r="AS261" s="466" t="s">
        <v>119</v>
      </c>
      <c r="AT261" s="467" t="s">
        <v>88</v>
      </c>
      <c r="AU261" s="504" t="s">
        <v>1731</v>
      </c>
      <c r="AV261" s="467" t="s">
        <v>1189</v>
      </c>
      <c r="AW261" s="467" t="s">
        <v>107</v>
      </c>
      <c r="AX261" s="467" t="s">
        <v>90</v>
      </c>
    </row>
    <row r="262" spans="1:50" ht="195" x14ac:dyDescent="0.25">
      <c r="A262" s="439">
        <v>254</v>
      </c>
      <c r="B262" s="461" t="s">
        <v>395</v>
      </c>
      <c r="C262" s="461" t="s">
        <v>283</v>
      </c>
      <c r="D262" s="461" t="s">
        <v>106</v>
      </c>
      <c r="E262" s="461" t="s">
        <v>713</v>
      </c>
      <c r="F262" s="463">
        <f>IFERROR(VLOOKUP(E262,[15]TablaRetencion!A$1:B$22,2,FALSE),"")</f>
        <v>240</v>
      </c>
      <c r="G262" s="463" t="s">
        <v>406</v>
      </c>
      <c r="H262" s="463">
        <f>IFERROR(VLOOKUP(G262,[15]TablaRetencion!H$1:I$90,2,FALSE),"")</f>
        <v>50</v>
      </c>
      <c r="I262" s="464" t="s">
        <v>811</v>
      </c>
      <c r="J262" s="507" t="s">
        <v>1716</v>
      </c>
      <c r="K262" s="460" t="s">
        <v>1732</v>
      </c>
      <c r="L262" s="461" t="s">
        <v>70</v>
      </c>
      <c r="M262" s="461" t="s">
        <v>151</v>
      </c>
      <c r="N262" s="461" t="s">
        <v>72</v>
      </c>
      <c r="O262" s="461" t="s">
        <v>205</v>
      </c>
      <c r="P262" s="461" t="s">
        <v>111</v>
      </c>
      <c r="Q262" s="461" t="s">
        <v>126</v>
      </c>
      <c r="R262" s="463" t="s">
        <v>83</v>
      </c>
      <c r="S262" s="461" t="s">
        <v>140</v>
      </c>
      <c r="T262" s="461" t="s">
        <v>79</v>
      </c>
      <c r="U262" s="461" t="s">
        <v>141</v>
      </c>
      <c r="V262" s="462" t="s">
        <v>1649</v>
      </c>
      <c r="W262" s="465">
        <f t="shared" si="41"/>
        <v>4</v>
      </c>
      <c r="X262" s="465" t="str">
        <f t="shared" si="42"/>
        <v>MEDIO</v>
      </c>
      <c r="Y262" s="504" t="s">
        <v>1733</v>
      </c>
      <c r="Z262" s="462" t="s">
        <v>1651</v>
      </c>
      <c r="AA262" s="461" t="s">
        <v>113</v>
      </c>
      <c r="AB262" s="461" t="s">
        <v>201</v>
      </c>
      <c r="AC262" s="460" t="s">
        <v>223</v>
      </c>
      <c r="AD262" s="505">
        <v>43460</v>
      </c>
      <c r="AE262" s="466" t="s">
        <v>82</v>
      </c>
      <c r="AF262" s="467" t="s">
        <v>69</v>
      </c>
      <c r="AG262" s="467" t="s">
        <v>69</v>
      </c>
      <c r="AH262" s="467" t="s">
        <v>69</v>
      </c>
      <c r="AI262" s="467" t="s">
        <v>114</v>
      </c>
      <c r="AJ262" s="505">
        <v>43453</v>
      </c>
      <c r="AK262" s="467" t="s">
        <v>389</v>
      </c>
      <c r="AL262" s="467" t="s">
        <v>1152</v>
      </c>
      <c r="AM262" s="467" t="s">
        <v>69</v>
      </c>
      <c r="AN262" s="467" t="s">
        <v>1152</v>
      </c>
      <c r="AO262" s="467" t="s">
        <v>69</v>
      </c>
      <c r="AP262" s="467" t="s">
        <v>1152</v>
      </c>
      <c r="AQ262" s="467" t="s">
        <v>69</v>
      </c>
      <c r="AR262" s="466" t="s">
        <v>119</v>
      </c>
      <c r="AS262" s="466" t="s">
        <v>119</v>
      </c>
      <c r="AT262" s="467" t="s">
        <v>88</v>
      </c>
      <c r="AU262" s="504" t="s">
        <v>1733</v>
      </c>
      <c r="AV262" s="467" t="s">
        <v>1189</v>
      </c>
      <c r="AW262" s="467" t="s">
        <v>107</v>
      </c>
      <c r="AX262" s="467" t="s">
        <v>90</v>
      </c>
    </row>
    <row r="263" spans="1:50" ht="225" x14ac:dyDescent="0.25">
      <c r="A263" s="439">
        <v>255</v>
      </c>
      <c r="B263" s="461" t="s">
        <v>395</v>
      </c>
      <c r="C263" s="461" t="s">
        <v>283</v>
      </c>
      <c r="D263" s="461" t="s">
        <v>106</v>
      </c>
      <c r="E263" s="461" t="s">
        <v>713</v>
      </c>
      <c r="F263" s="463">
        <f>IFERROR(VLOOKUP(E263,[15]TablaRetencion!A$1:B$22,2,FALSE),"")</f>
        <v>240</v>
      </c>
      <c r="G263" s="463" t="s">
        <v>406</v>
      </c>
      <c r="H263" s="463">
        <f>IFERROR(VLOOKUP(G263,[15]TablaRetencion!H$1:I$90,2,FALSE),"")</f>
        <v>50</v>
      </c>
      <c r="I263" s="464" t="s">
        <v>811</v>
      </c>
      <c r="J263" s="507" t="s">
        <v>1716</v>
      </c>
      <c r="K263" s="460" t="s">
        <v>1734</v>
      </c>
      <c r="L263" s="461" t="s">
        <v>70</v>
      </c>
      <c r="M263" s="461" t="s">
        <v>151</v>
      </c>
      <c r="N263" s="461" t="s">
        <v>72</v>
      </c>
      <c r="O263" s="461" t="s">
        <v>205</v>
      </c>
      <c r="P263" s="461" t="s">
        <v>111</v>
      </c>
      <c r="Q263" s="461" t="s">
        <v>126</v>
      </c>
      <c r="R263" s="463" t="s">
        <v>83</v>
      </c>
      <c r="S263" s="461" t="s">
        <v>140</v>
      </c>
      <c r="T263" s="461" t="s">
        <v>79</v>
      </c>
      <c r="U263" s="461" t="s">
        <v>141</v>
      </c>
      <c r="V263" s="462" t="s">
        <v>1649</v>
      </c>
      <c r="W263" s="465">
        <f t="shared" si="41"/>
        <v>4</v>
      </c>
      <c r="X263" s="465" t="str">
        <f t="shared" si="42"/>
        <v>MEDIO</v>
      </c>
      <c r="Y263" s="504" t="s">
        <v>1735</v>
      </c>
      <c r="Z263" s="462" t="s">
        <v>1651</v>
      </c>
      <c r="AA263" s="461" t="s">
        <v>1725</v>
      </c>
      <c r="AB263" s="461" t="s">
        <v>201</v>
      </c>
      <c r="AC263" s="460" t="s">
        <v>223</v>
      </c>
      <c r="AD263" s="505">
        <v>43460</v>
      </c>
      <c r="AE263" s="466" t="s">
        <v>82</v>
      </c>
      <c r="AF263" s="467" t="s">
        <v>69</v>
      </c>
      <c r="AG263" s="467" t="s">
        <v>69</v>
      </c>
      <c r="AH263" s="467" t="s">
        <v>69</v>
      </c>
      <c r="AI263" s="467" t="s">
        <v>114</v>
      </c>
      <c r="AJ263" s="505">
        <v>43453</v>
      </c>
      <c r="AK263" s="467" t="s">
        <v>389</v>
      </c>
      <c r="AL263" s="467" t="s">
        <v>1152</v>
      </c>
      <c r="AM263" s="467" t="s">
        <v>69</v>
      </c>
      <c r="AN263" s="467" t="s">
        <v>1152</v>
      </c>
      <c r="AO263" s="467" t="s">
        <v>69</v>
      </c>
      <c r="AP263" s="467" t="s">
        <v>1152</v>
      </c>
      <c r="AQ263" s="467" t="s">
        <v>69</v>
      </c>
      <c r="AR263" s="466" t="s">
        <v>119</v>
      </c>
      <c r="AS263" s="466" t="s">
        <v>119</v>
      </c>
      <c r="AT263" s="467" t="s">
        <v>88</v>
      </c>
      <c r="AU263" s="504" t="s">
        <v>1735</v>
      </c>
      <c r="AV263" s="467" t="s">
        <v>1189</v>
      </c>
      <c r="AW263" s="467" t="s">
        <v>107</v>
      </c>
      <c r="AX263" s="467" t="s">
        <v>90</v>
      </c>
    </row>
    <row r="264" spans="1:50" ht="210" x14ac:dyDescent="0.25">
      <c r="A264" s="439">
        <v>256</v>
      </c>
      <c r="B264" s="461" t="s">
        <v>395</v>
      </c>
      <c r="C264" s="461" t="s">
        <v>283</v>
      </c>
      <c r="D264" s="461" t="s">
        <v>106</v>
      </c>
      <c r="E264" s="461" t="s">
        <v>713</v>
      </c>
      <c r="F264" s="463">
        <f>IFERROR(VLOOKUP(E264,[15]TablaRetencion!A$1:B$22,2,FALSE),"")</f>
        <v>240</v>
      </c>
      <c r="G264" s="463" t="s">
        <v>406</v>
      </c>
      <c r="H264" s="463">
        <f>IFERROR(VLOOKUP(G264,[15]TablaRetencion!H$1:I$90,2,FALSE),"")</f>
        <v>50</v>
      </c>
      <c r="I264" s="464" t="s">
        <v>811</v>
      </c>
      <c r="J264" s="507" t="s">
        <v>1716</v>
      </c>
      <c r="K264" s="460" t="s">
        <v>1736</v>
      </c>
      <c r="L264" s="461" t="s">
        <v>70</v>
      </c>
      <c r="M264" s="461" t="s">
        <v>151</v>
      </c>
      <c r="N264" s="461" t="s">
        <v>72</v>
      </c>
      <c r="O264" s="461" t="s">
        <v>205</v>
      </c>
      <c r="P264" s="461" t="s">
        <v>111</v>
      </c>
      <c r="Q264" s="461" t="s">
        <v>126</v>
      </c>
      <c r="R264" s="463" t="s">
        <v>83</v>
      </c>
      <c r="S264" s="461" t="s">
        <v>140</v>
      </c>
      <c r="T264" s="461" t="s">
        <v>79</v>
      </c>
      <c r="U264" s="461" t="s">
        <v>141</v>
      </c>
      <c r="V264" s="462" t="s">
        <v>1649</v>
      </c>
      <c r="W264" s="465">
        <f t="shared" si="41"/>
        <v>4</v>
      </c>
      <c r="X264" s="465" t="str">
        <f t="shared" si="42"/>
        <v>MEDIO</v>
      </c>
      <c r="Y264" s="504" t="s">
        <v>1737</v>
      </c>
      <c r="Z264" s="462" t="s">
        <v>1651</v>
      </c>
      <c r="AA264" s="461" t="s">
        <v>1725</v>
      </c>
      <c r="AB264" s="461" t="s">
        <v>201</v>
      </c>
      <c r="AC264" s="460" t="s">
        <v>223</v>
      </c>
      <c r="AD264" s="505">
        <v>43460</v>
      </c>
      <c r="AE264" s="466" t="s">
        <v>82</v>
      </c>
      <c r="AF264" s="467" t="s">
        <v>69</v>
      </c>
      <c r="AG264" s="467" t="s">
        <v>69</v>
      </c>
      <c r="AH264" s="467" t="s">
        <v>69</v>
      </c>
      <c r="AI264" s="467" t="s">
        <v>114</v>
      </c>
      <c r="AJ264" s="505">
        <v>43453</v>
      </c>
      <c r="AK264" s="467" t="s">
        <v>389</v>
      </c>
      <c r="AL264" s="467" t="s">
        <v>1152</v>
      </c>
      <c r="AM264" s="467" t="s">
        <v>69</v>
      </c>
      <c r="AN264" s="467" t="s">
        <v>1152</v>
      </c>
      <c r="AO264" s="467" t="s">
        <v>69</v>
      </c>
      <c r="AP264" s="467" t="s">
        <v>1152</v>
      </c>
      <c r="AQ264" s="467" t="s">
        <v>69</v>
      </c>
      <c r="AR264" s="466" t="s">
        <v>119</v>
      </c>
      <c r="AS264" s="466" t="s">
        <v>119</v>
      </c>
      <c r="AT264" s="467" t="s">
        <v>88</v>
      </c>
      <c r="AU264" s="504" t="s">
        <v>1737</v>
      </c>
      <c r="AV264" s="467" t="s">
        <v>1189</v>
      </c>
      <c r="AW264" s="467" t="s">
        <v>107</v>
      </c>
      <c r="AX264" s="467" t="s">
        <v>90</v>
      </c>
    </row>
    <row r="265" spans="1:50" ht="210" x14ac:dyDescent="0.25">
      <c r="A265" s="439">
        <v>257</v>
      </c>
      <c r="B265" s="461" t="s">
        <v>395</v>
      </c>
      <c r="C265" s="461" t="s">
        <v>283</v>
      </c>
      <c r="D265" s="461" t="s">
        <v>106</v>
      </c>
      <c r="E265" s="461" t="s">
        <v>713</v>
      </c>
      <c r="F265" s="463">
        <f>IFERROR(VLOOKUP(E265,[15]TablaRetencion!A$1:B$22,2,FALSE),"")</f>
        <v>240</v>
      </c>
      <c r="G265" s="463" t="s">
        <v>406</v>
      </c>
      <c r="H265" s="463">
        <f>IFERROR(VLOOKUP(G265,[15]TablaRetencion!H$1:I$90,2,FALSE),"")</f>
        <v>50</v>
      </c>
      <c r="I265" s="464" t="s">
        <v>811</v>
      </c>
      <c r="J265" s="507" t="s">
        <v>1716</v>
      </c>
      <c r="K265" s="460" t="s">
        <v>1738</v>
      </c>
      <c r="L265" s="461" t="s">
        <v>70</v>
      </c>
      <c r="M265" s="461" t="s">
        <v>151</v>
      </c>
      <c r="N265" s="461" t="s">
        <v>72</v>
      </c>
      <c r="O265" s="461" t="s">
        <v>205</v>
      </c>
      <c r="P265" s="461" t="s">
        <v>111</v>
      </c>
      <c r="Q265" s="461" t="s">
        <v>126</v>
      </c>
      <c r="R265" s="463" t="s">
        <v>83</v>
      </c>
      <c r="S265" s="461" t="s">
        <v>140</v>
      </c>
      <c r="T265" s="461" t="s">
        <v>79</v>
      </c>
      <c r="U265" s="461" t="s">
        <v>141</v>
      </c>
      <c r="V265" s="462" t="s">
        <v>1649</v>
      </c>
      <c r="W265" s="465">
        <f t="shared" si="41"/>
        <v>4</v>
      </c>
      <c r="X265" s="465" t="str">
        <f t="shared" si="42"/>
        <v>MEDIO</v>
      </c>
      <c r="Y265" s="504" t="s">
        <v>1739</v>
      </c>
      <c r="Z265" s="462" t="s">
        <v>1651</v>
      </c>
      <c r="AA265" s="461" t="s">
        <v>186</v>
      </c>
      <c r="AB265" s="461" t="s">
        <v>201</v>
      </c>
      <c r="AC265" s="460" t="s">
        <v>223</v>
      </c>
      <c r="AD265" s="505">
        <v>43460</v>
      </c>
      <c r="AE265" s="466" t="s">
        <v>82</v>
      </c>
      <c r="AF265" s="467" t="s">
        <v>69</v>
      </c>
      <c r="AG265" s="467" t="s">
        <v>69</v>
      </c>
      <c r="AH265" s="467" t="s">
        <v>69</v>
      </c>
      <c r="AI265" s="467" t="s">
        <v>114</v>
      </c>
      <c r="AJ265" s="505">
        <v>43453</v>
      </c>
      <c r="AK265" s="467" t="s">
        <v>389</v>
      </c>
      <c r="AL265" s="467" t="s">
        <v>1152</v>
      </c>
      <c r="AM265" s="467" t="s">
        <v>69</v>
      </c>
      <c r="AN265" s="467" t="s">
        <v>1152</v>
      </c>
      <c r="AO265" s="467" t="s">
        <v>69</v>
      </c>
      <c r="AP265" s="467" t="s">
        <v>1152</v>
      </c>
      <c r="AQ265" s="467" t="s">
        <v>69</v>
      </c>
      <c r="AR265" s="466" t="s">
        <v>119</v>
      </c>
      <c r="AS265" s="466" t="s">
        <v>119</v>
      </c>
      <c r="AT265" s="467" t="s">
        <v>88</v>
      </c>
      <c r="AU265" s="504" t="s">
        <v>1739</v>
      </c>
      <c r="AV265" s="467" t="s">
        <v>1189</v>
      </c>
      <c r="AW265" s="467" t="s">
        <v>107</v>
      </c>
      <c r="AX265" s="467" t="s">
        <v>90</v>
      </c>
    </row>
    <row r="266" spans="1:50" ht="240" x14ac:dyDescent="0.25">
      <c r="A266" s="439">
        <v>258</v>
      </c>
      <c r="B266" s="461" t="s">
        <v>395</v>
      </c>
      <c r="C266" s="461" t="s">
        <v>283</v>
      </c>
      <c r="D266" s="461" t="s">
        <v>106</v>
      </c>
      <c r="E266" s="461" t="s">
        <v>713</v>
      </c>
      <c r="F266" s="463">
        <f>IFERROR(VLOOKUP(E266,[15]TablaRetencion!A$1:B$22,2,FALSE),"")</f>
        <v>240</v>
      </c>
      <c r="G266" s="463" t="s">
        <v>406</v>
      </c>
      <c r="H266" s="463">
        <f>IFERROR(VLOOKUP(G266,[15]TablaRetencion!H$1:I$90,2,FALSE),"")</f>
        <v>50</v>
      </c>
      <c r="I266" s="464" t="s">
        <v>811</v>
      </c>
      <c r="J266" s="507" t="s">
        <v>1716</v>
      </c>
      <c r="K266" s="460" t="s">
        <v>1740</v>
      </c>
      <c r="L266" s="461" t="s">
        <v>70</v>
      </c>
      <c r="M266" s="461" t="s">
        <v>151</v>
      </c>
      <c r="N266" s="461" t="s">
        <v>72</v>
      </c>
      <c r="O266" s="461" t="s">
        <v>205</v>
      </c>
      <c r="P266" s="461" t="s">
        <v>111</v>
      </c>
      <c r="Q266" s="461" t="s">
        <v>126</v>
      </c>
      <c r="R266" s="463" t="s">
        <v>83</v>
      </c>
      <c r="S266" s="461" t="s">
        <v>140</v>
      </c>
      <c r="T266" s="461" t="s">
        <v>79</v>
      </c>
      <c r="U266" s="461" t="s">
        <v>141</v>
      </c>
      <c r="V266" s="462" t="s">
        <v>1649</v>
      </c>
      <c r="W266" s="465">
        <f t="shared" si="41"/>
        <v>4</v>
      </c>
      <c r="X266" s="465" t="str">
        <f t="shared" si="42"/>
        <v>MEDIO</v>
      </c>
      <c r="Y266" s="504" t="s">
        <v>1741</v>
      </c>
      <c r="Z266" s="462" t="s">
        <v>1651</v>
      </c>
      <c r="AA266" s="461" t="s">
        <v>113</v>
      </c>
      <c r="AB266" s="461" t="s">
        <v>201</v>
      </c>
      <c r="AC266" s="460" t="s">
        <v>223</v>
      </c>
      <c r="AD266" s="505">
        <v>43460</v>
      </c>
      <c r="AE266" s="466" t="s">
        <v>82</v>
      </c>
      <c r="AF266" s="467" t="s">
        <v>69</v>
      </c>
      <c r="AG266" s="467" t="s">
        <v>69</v>
      </c>
      <c r="AH266" s="467" t="s">
        <v>69</v>
      </c>
      <c r="AI266" s="467" t="s">
        <v>114</v>
      </c>
      <c r="AJ266" s="505">
        <v>43453</v>
      </c>
      <c r="AK266" s="467" t="s">
        <v>389</v>
      </c>
      <c r="AL266" s="467" t="s">
        <v>1152</v>
      </c>
      <c r="AM266" s="467" t="s">
        <v>69</v>
      </c>
      <c r="AN266" s="467" t="s">
        <v>1152</v>
      </c>
      <c r="AO266" s="467" t="s">
        <v>69</v>
      </c>
      <c r="AP266" s="467" t="s">
        <v>1152</v>
      </c>
      <c r="AQ266" s="467" t="s">
        <v>69</v>
      </c>
      <c r="AR266" s="466" t="s">
        <v>119</v>
      </c>
      <c r="AS266" s="466" t="s">
        <v>119</v>
      </c>
      <c r="AT266" s="467" t="s">
        <v>88</v>
      </c>
      <c r="AU266" s="504" t="s">
        <v>1741</v>
      </c>
      <c r="AV266" s="467" t="s">
        <v>1189</v>
      </c>
      <c r="AW266" s="467" t="s">
        <v>107</v>
      </c>
      <c r="AX266" s="467" t="s">
        <v>90</v>
      </c>
    </row>
    <row r="267" spans="1:50" ht="225" x14ac:dyDescent="0.25">
      <c r="A267" s="439">
        <v>259</v>
      </c>
      <c r="B267" s="461" t="s">
        <v>395</v>
      </c>
      <c r="C267" s="461" t="s">
        <v>283</v>
      </c>
      <c r="D267" s="461" t="s">
        <v>106</v>
      </c>
      <c r="E267" s="461" t="s">
        <v>713</v>
      </c>
      <c r="F267" s="463">
        <f>IFERROR(VLOOKUP(E267,[15]TablaRetencion!A$1:B$22,2,FALSE),"")</f>
        <v>240</v>
      </c>
      <c r="G267" s="463" t="s">
        <v>406</v>
      </c>
      <c r="H267" s="463">
        <f>IFERROR(VLOOKUP(G267,[15]TablaRetencion!H$1:I$90,2,FALSE),"")</f>
        <v>50</v>
      </c>
      <c r="I267" s="464" t="s">
        <v>811</v>
      </c>
      <c r="J267" s="507" t="s">
        <v>1716</v>
      </c>
      <c r="K267" s="460" t="s">
        <v>1742</v>
      </c>
      <c r="L267" s="461" t="s">
        <v>70</v>
      </c>
      <c r="M267" s="461" t="s">
        <v>151</v>
      </c>
      <c r="N267" s="461" t="s">
        <v>72</v>
      </c>
      <c r="O267" s="461" t="s">
        <v>205</v>
      </c>
      <c r="P267" s="461" t="s">
        <v>111</v>
      </c>
      <c r="Q267" s="461" t="s">
        <v>126</v>
      </c>
      <c r="R267" s="463" t="s">
        <v>83</v>
      </c>
      <c r="S267" s="461" t="s">
        <v>140</v>
      </c>
      <c r="T267" s="461" t="s">
        <v>79</v>
      </c>
      <c r="U267" s="461" t="s">
        <v>141</v>
      </c>
      <c r="V267" s="462" t="s">
        <v>1649</v>
      </c>
      <c r="W267" s="465">
        <f t="shared" si="41"/>
        <v>4</v>
      </c>
      <c r="X267" s="465" t="str">
        <f t="shared" si="42"/>
        <v>MEDIO</v>
      </c>
      <c r="Y267" s="504" t="s">
        <v>1743</v>
      </c>
      <c r="Z267" s="462" t="s">
        <v>1651</v>
      </c>
      <c r="AA267" s="461" t="s">
        <v>113</v>
      </c>
      <c r="AB267" s="461" t="s">
        <v>201</v>
      </c>
      <c r="AC267" s="460" t="s">
        <v>223</v>
      </c>
      <c r="AD267" s="505">
        <v>43460</v>
      </c>
      <c r="AE267" s="466" t="s">
        <v>82</v>
      </c>
      <c r="AF267" s="467" t="s">
        <v>69</v>
      </c>
      <c r="AG267" s="467" t="s">
        <v>69</v>
      </c>
      <c r="AH267" s="467" t="s">
        <v>69</v>
      </c>
      <c r="AI267" s="467" t="s">
        <v>114</v>
      </c>
      <c r="AJ267" s="505">
        <v>43453</v>
      </c>
      <c r="AK267" s="467" t="s">
        <v>389</v>
      </c>
      <c r="AL267" s="467" t="s">
        <v>1152</v>
      </c>
      <c r="AM267" s="467" t="s">
        <v>69</v>
      </c>
      <c r="AN267" s="467" t="s">
        <v>1152</v>
      </c>
      <c r="AO267" s="467" t="s">
        <v>69</v>
      </c>
      <c r="AP267" s="467" t="s">
        <v>1152</v>
      </c>
      <c r="AQ267" s="467" t="s">
        <v>69</v>
      </c>
      <c r="AR267" s="466" t="s">
        <v>119</v>
      </c>
      <c r="AS267" s="466" t="s">
        <v>119</v>
      </c>
      <c r="AT267" s="467" t="s">
        <v>88</v>
      </c>
      <c r="AU267" s="504" t="s">
        <v>1743</v>
      </c>
      <c r="AV267" s="467" t="s">
        <v>1189</v>
      </c>
      <c r="AW267" s="467" t="s">
        <v>107</v>
      </c>
      <c r="AX267" s="467" t="s">
        <v>90</v>
      </c>
    </row>
    <row r="268" spans="1:50" ht="225" x14ac:dyDescent="0.25">
      <c r="A268" s="439">
        <v>260</v>
      </c>
      <c r="B268" s="461" t="s">
        <v>395</v>
      </c>
      <c r="C268" s="461" t="s">
        <v>283</v>
      </c>
      <c r="D268" s="461" t="s">
        <v>106</v>
      </c>
      <c r="E268" s="461" t="s">
        <v>713</v>
      </c>
      <c r="F268" s="463">
        <f>IFERROR(VLOOKUP(E268,[15]TablaRetencion!A$1:B$22,2,FALSE),"")</f>
        <v>240</v>
      </c>
      <c r="G268" s="463" t="s">
        <v>406</v>
      </c>
      <c r="H268" s="463">
        <f>IFERROR(VLOOKUP(G268,[15]TablaRetencion!H$1:I$90,2,FALSE),"")</f>
        <v>50</v>
      </c>
      <c r="I268" s="464" t="s">
        <v>811</v>
      </c>
      <c r="J268" s="507" t="s">
        <v>1716</v>
      </c>
      <c r="K268" s="460" t="s">
        <v>1744</v>
      </c>
      <c r="L268" s="461" t="s">
        <v>70</v>
      </c>
      <c r="M268" s="461" t="s">
        <v>151</v>
      </c>
      <c r="N268" s="461" t="s">
        <v>72</v>
      </c>
      <c r="O268" s="461" t="s">
        <v>205</v>
      </c>
      <c r="P268" s="461" t="s">
        <v>111</v>
      </c>
      <c r="Q268" s="461" t="s">
        <v>126</v>
      </c>
      <c r="R268" s="463" t="s">
        <v>83</v>
      </c>
      <c r="S268" s="461" t="s">
        <v>140</v>
      </c>
      <c r="T268" s="461" t="s">
        <v>79</v>
      </c>
      <c r="U268" s="461" t="s">
        <v>141</v>
      </c>
      <c r="V268" s="462" t="s">
        <v>1649</v>
      </c>
      <c r="W268" s="465">
        <f t="shared" si="41"/>
        <v>4</v>
      </c>
      <c r="X268" s="465" t="str">
        <f t="shared" si="42"/>
        <v>MEDIO</v>
      </c>
      <c r="Y268" s="504" t="s">
        <v>1745</v>
      </c>
      <c r="Z268" s="462" t="s">
        <v>1651</v>
      </c>
      <c r="AA268" s="461" t="s">
        <v>113</v>
      </c>
      <c r="AB268" s="461" t="s">
        <v>201</v>
      </c>
      <c r="AC268" s="460" t="s">
        <v>223</v>
      </c>
      <c r="AD268" s="505">
        <v>43460</v>
      </c>
      <c r="AE268" s="466" t="s">
        <v>82</v>
      </c>
      <c r="AF268" s="467" t="s">
        <v>69</v>
      </c>
      <c r="AG268" s="467" t="s">
        <v>69</v>
      </c>
      <c r="AH268" s="467" t="s">
        <v>69</v>
      </c>
      <c r="AI268" s="467" t="s">
        <v>114</v>
      </c>
      <c r="AJ268" s="505">
        <v>43453</v>
      </c>
      <c r="AK268" s="467" t="s">
        <v>389</v>
      </c>
      <c r="AL268" s="467" t="s">
        <v>1152</v>
      </c>
      <c r="AM268" s="467" t="s">
        <v>69</v>
      </c>
      <c r="AN268" s="467" t="s">
        <v>1152</v>
      </c>
      <c r="AO268" s="467" t="s">
        <v>69</v>
      </c>
      <c r="AP268" s="467" t="s">
        <v>1152</v>
      </c>
      <c r="AQ268" s="467" t="s">
        <v>69</v>
      </c>
      <c r="AR268" s="466" t="s">
        <v>119</v>
      </c>
      <c r="AS268" s="466" t="s">
        <v>119</v>
      </c>
      <c r="AT268" s="467" t="s">
        <v>88</v>
      </c>
      <c r="AU268" s="504" t="s">
        <v>1745</v>
      </c>
      <c r="AV268" s="467" t="s">
        <v>1189</v>
      </c>
      <c r="AW268" s="467" t="s">
        <v>107</v>
      </c>
      <c r="AX268" s="467" t="s">
        <v>90</v>
      </c>
    </row>
    <row r="269" spans="1:50" ht="165" x14ac:dyDescent="0.25">
      <c r="A269" s="439">
        <v>261</v>
      </c>
      <c r="B269" s="461" t="s">
        <v>395</v>
      </c>
      <c r="C269" s="461" t="s">
        <v>283</v>
      </c>
      <c r="D269" s="461" t="s">
        <v>106</v>
      </c>
      <c r="E269" s="461" t="s">
        <v>713</v>
      </c>
      <c r="F269" s="463">
        <f>IFERROR(VLOOKUP(E269,[15]TablaRetencion!A$1:B$22,2,FALSE),"")</f>
        <v>240</v>
      </c>
      <c r="G269" s="463" t="s">
        <v>406</v>
      </c>
      <c r="H269" s="463">
        <f>IFERROR(VLOOKUP(G269,[15]TablaRetencion!H$1:I$90,2,FALSE),"")</f>
        <v>50</v>
      </c>
      <c r="I269" s="464" t="s">
        <v>811</v>
      </c>
      <c r="J269" s="507" t="s">
        <v>1716</v>
      </c>
      <c r="K269" s="460" t="s">
        <v>1746</v>
      </c>
      <c r="L269" s="461" t="s">
        <v>70</v>
      </c>
      <c r="M269" s="461" t="s">
        <v>151</v>
      </c>
      <c r="N269" s="461" t="s">
        <v>72</v>
      </c>
      <c r="O269" s="461" t="s">
        <v>205</v>
      </c>
      <c r="P269" s="461" t="s">
        <v>111</v>
      </c>
      <c r="Q269" s="461" t="s">
        <v>126</v>
      </c>
      <c r="R269" s="463" t="s">
        <v>83</v>
      </c>
      <c r="S269" s="461" t="s">
        <v>140</v>
      </c>
      <c r="T269" s="461" t="s">
        <v>79</v>
      </c>
      <c r="U269" s="461" t="s">
        <v>141</v>
      </c>
      <c r="V269" s="462" t="s">
        <v>1649</v>
      </c>
      <c r="W269" s="465">
        <f t="shared" si="41"/>
        <v>4</v>
      </c>
      <c r="X269" s="465" t="str">
        <f t="shared" si="42"/>
        <v>MEDIO</v>
      </c>
      <c r="Y269" s="504" t="s">
        <v>1747</v>
      </c>
      <c r="Z269" s="462" t="s">
        <v>1651</v>
      </c>
      <c r="AA269" s="461" t="s">
        <v>113</v>
      </c>
      <c r="AB269" s="461" t="s">
        <v>201</v>
      </c>
      <c r="AC269" s="460" t="s">
        <v>223</v>
      </c>
      <c r="AD269" s="505">
        <v>43460</v>
      </c>
      <c r="AE269" s="466" t="s">
        <v>82</v>
      </c>
      <c r="AF269" s="467" t="s">
        <v>69</v>
      </c>
      <c r="AG269" s="467" t="s">
        <v>69</v>
      </c>
      <c r="AH269" s="467" t="s">
        <v>69</v>
      </c>
      <c r="AI269" s="467" t="s">
        <v>114</v>
      </c>
      <c r="AJ269" s="505">
        <v>43453</v>
      </c>
      <c r="AK269" s="467" t="s">
        <v>389</v>
      </c>
      <c r="AL269" s="467" t="s">
        <v>1152</v>
      </c>
      <c r="AM269" s="467" t="s">
        <v>69</v>
      </c>
      <c r="AN269" s="467" t="s">
        <v>1152</v>
      </c>
      <c r="AO269" s="467" t="s">
        <v>69</v>
      </c>
      <c r="AP269" s="467" t="s">
        <v>1152</v>
      </c>
      <c r="AQ269" s="467" t="s">
        <v>69</v>
      </c>
      <c r="AR269" s="466" t="s">
        <v>119</v>
      </c>
      <c r="AS269" s="466" t="s">
        <v>119</v>
      </c>
      <c r="AT269" s="467" t="s">
        <v>88</v>
      </c>
      <c r="AU269" s="504" t="s">
        <v>1747</v>
      </c>
      <c r="AV269" s="467" t="s">
        <v>1189</v>
      </c>
      <c r="AW269" s="467" t="s">
        <v>107</v>
      </c>
      <c r="AX269" s="467" t="s">
        <v>90</v>
      </c>
    </row>
    <row r="270" spans="1:50" ht="225" x14ac:dyDescent="0.25">
      <c r="A270" s="439">
        <v>262</v>
      </c>
      <c r="B270" s="461" t="s">
        <v>395</v>
      </c>
      <c r="C270" s="461" t="s">
        <v>283</v>
      </c>
      <c r="D270" s="461" t="s">
        <v>106</v>
      </c>
      <c r="E270" s="461" t="s">
        <v>713</v>
      </c>
      <c r="F270" s="463">
        <f>IFERROR(VLOOKUP(E270,[15]TablaRetencion!A$1:B$22,2,FALSE),"")</f>
        <v>240</v>
      </c>
      <c r="G270" s="463" t="s">
        <v>406</v>
      </c>
      <c r="H270" s="463">
        <f>IFERROR(VLOOKUP(G270,[15]TablaRetencion!H$1:I$90,2,FALSE),"")</f>
        <v>50</v>
      </c>
      <c r="I270" s="464" t="s">
        <v>811</v>
      </c>
      <c r="J270" s="507" t="s">
        <v>1716</v>
      </c>
      <c r="K270" s="460" t="s">
        <v>1748</v>
      </c>
      <c r="L270" s="461" t="s">
        <v>70</v>
      </c>
      <c r="M270" s="461" t="s">
        <v>151</v>
      </c>
      <c r="N270" s="461" t="s">
        <v>72</v>
      </c>
      <c r="O270" s="461" t="s">
        <v>205</v>
      </c>
      <c r="P270" s="461" t="s">
        <v>111</v>
      </c>
      <c r="Q270" s="461" t="s">
        <v>126</v>
      </c>
      <c r="R270" s="463" t="s">
        <v>83</v>
      </c>
      <c r="S270" s="461" t="s">
        <v>140</v>
      </c>
      <c r="T270" s="461" t="s">
        <v>79</v>
      </c>
      <c r="U270" s="461" t="s">
        <v>141</v>
      </c>
      <c r="V270" s="462" t="s">
        <v>1649</v>
      </c>
      <c r="W270" s="465">
        <f t="shared" si="41"/>
        <v>4</v>
      </c>
      <c r="X270" s="465" t="str">
        <f t="shared" si="42"/>
        <v>MEDIO</v>
      </c>
      <c r="Y270" s="504" t="s">
        <v>1749</v>
      </c>
      <c r="Z270" s="462" t="s">
        <v>1651</v>
      </c>
      <c r="AA270" s="461" t="s">
        <v>1725</v>
      </c>
      <c r="AB270" s="461" t="s">
        <v>201</v>
      </c>
      <c r="AC270" s="460" t="s">
        <v>223</v>
      </c>
      <c r="AD270" s="505">
        <v>43460</v>
      </c>
      <c r="AE270" s="466" t="s">
        <v>82</v>
      </c>
      <c r="AF270" s="467" t="s">
        <v>69</v>
      </c>
      <c r="AG270" s="467" t="s">
        <v>69</v>
      </c>
      <c r="AH270" s="467" t="s">
        <v>69</v>
      </c>
      <c r="AI270" s="467" t="s">
        <v>114</v>
      </c>
      <c r="AJ270" s="505">
        <v>43453</v>
      </c>
      <c r="AK270" s="467" t="s">
        <v>389</v>
      </c>
      <c r="AL270" s="467" t="s">
        <v>1152</v>
      </c>
      <c r="AM270" s="467" t="s">
        <v>69</v>
      </c>
      <c r="AN270" s="467" t="s">
        <v>1152</v>
      </c>
      <c r="AO270" s="467" t="s">
        <v>69</v>
      </c>
      <c r="AP270" s="467" t="s">
        <v>1152</v>
      </c>
      <c r="AQ270" s="467" t="s">
        <v>69</v>
      </c>
      <c r="AR270" s="466" t="s">
        <v>119</v>
      </c>
      <c r="AS270" s="466" t="s">
        <v>119</v>
      </c>
      <c r="AT270" s="467" t="s">
        <v>88</v>
      </c>
      <c r="AU270" s="504" t="s">
        <v>1749</v>
      </c>
      <c r="AV270" s="467" t="s">
        <v>1189</v>
      </c>
      <c r="AW270" s="467" t="s">
        <v>107</v>
      </c>
      <c r="AX270" s="467" t="s">
        <v>90</v>
      </c>
    </row>
    <row r="271" spans="1:50" ht="225" x14ac:dyDescent="0.25">
      <c r="A271" s="439">
        <v>263</v>
      </c>
      <c r="B271" s="461" t="s">
        <v>395</v>
      </c>
      <c r="C271" s="461" t="s">
        <v>283</v>
      </c>
      <c r="D271" s="461" t="s">
        <v>106</v>
      </c>
      <c r="E271" s="461" t="s">
        <v>713</v>
      </c>
      <c r="F271" s="463">
        <f>IFERROR(VLOOKUP(E271,[15]TablaRetencion!A$1:B$22,2,FALSE),"")</f>
        <v>240</v>
      </c>
      <c r="G271" s="463" t="s">
        <v>406</v>
      </c>
      <c r="H271" s="463">
        <f>IFERROR(VLOOKUP(G271,[15]TablaRetencion!H$1:I$90,2,FALSE),"")</f>
        <v>50</v>
      </c>
      <c r="I271" s="464" t="s">
        <v>811</v>
      </c>
      <c r="J271" s="507" t="s">
        <v>1716</v>
      </c>
      <c r="K271" s="460" t="s">
        <v>1750</v>
      </c>
      <c r="L271" s="461" t="s">
        <v>70</v>
      </c>
      <c r="M271" s="461" t="s">
        <v>151</v>
      </c>
      <c r="N271" s="461" t="s">
        <v>72</v>
      </c>
      <c r="O271" s="461" t="s">
        <v>205</v>
      </c>
      <c r="P271" s="461" t="s">
        <v>111</v>
      </c>
      <c r="Q271" s="461" t="s">
        <v>126</v>
      </c>
      <c r="R271" s="463" t="s">
        <v>83</v>
      </c>
      <c r="S271" s="461" t="s">
        <v>140</v>
      </c>
      <c r="T271" s="461" t="s">
        <v>79</v>
      </c>
      <c r="U271" s="461" t="s">
        <v>141</v>
      </c>
      <c r="V271" s="462" t="s">
        <v>1649</v>
      </c>
      <c r="W271" s="465">
        <f t="shared" si="41"/>
        <v>4</v>
      </c>
      <c r="X271" s="465" t="str">
        <f t="shared" si="42"/>
        <v>MEDIO</v>
      </c>
      <c r="Y271" s="504" t="s">
        <v>1751</v>
      </c>
      <c r="Z271" s="462" t="s">
        <v>1651</v>
      </c>
      <c r="AA271" s="461" t="s">
        <v>1725</v>
      </c>
      <c r="AB271" s="461" t="s">
        <v>201</v>
      </c>
      <c r="AC271" s="460" t="s">
        <v>223</v>
      </c>
      <c r="AD271" s="505">
        <v>43460</v>
      </c>
      <c r="AE271" s="466" t="s">
        <v>82</v>
      </c>
      <c r="AF271" s="467" t="s">
        <v>69</v>
      </c>
      <c r="AG271" s="467" t="s">
        <v>69</v>
      </c>
      <c r="AH271" s="467" t="s">
        <v>69</v>
      </c>
      <c r="AI271" s="467" t="s">
        <v>114</v>
      </c>
      <c r="AJ271" s="505">
        <v>43453</v>
      </c>
      <c r="AK271" s="467" t="s">
        <v>389</v>
      </c>
      <c r="AL271" s="467" t="s">
        <v>1152</v>
      </c>
      <c r="AM271" s="467" t="s">
        <v>69</v>
      </c>
      <c r="AN271" s="467" t="s">
        <v>1152</v>
      </c>
      <c r="AO271" s="467" t="s">
        <v>69</v>
      </c>
      <c r="AP271" s="467" t="s">
        <v>1152</v>
      </c>
      <c r="AQ271" s="467" t="s">
        <v>69</v>
      </c>
      <c r="AR271" s="466" t="s">
        <v>119</v>
      </c>
      <c r="AS271" s="466" t="s">
        <v>119</v>
      </c>
      <c r="AT271" s="467" t="s">
        <v>88</v>
      </c>
      <c r="AU271" s="504" t="s">
        <v>1751</v>
      </c>
      <c r="AV271" s="467" t="s">
        <v>1189</v>
      </c>
      <c r="AW271" s="467" t="s">
        <v>107</v>
      </c>
      <c r="AX271" s="467" t="s">
        <v>90</v>
      </c>
    </row>
    <row r="272" spans="1:50" ht="225" x14ac:dyDescent="0.25">
      <c r="A272" s="439">
        <v>264</v>
      </c>
      <c r="B272" s="461" t="s">
        <v>395</v>
      </c>
      <c r="C272" s="461" t="s">
        <v>283</v>
      </c>
      <c r="D272" s="461" t="s">
        <v>106</v>
      </c>
      <c r="E272" s="461" t="s">
        <v>713</v>
      </c>
      <c r="F272" s="463">
        <f>IFERROR(VLOOKUP(E272,[15]TablaRetencion!A$1:B$22,2,FALSE),"")</f>
        <v>240</v>
      </c>
      <c r="G272" s="463" t="s">
        <v>406</v>
      </c>
      <c r="H272" s="463">
        <f>IFERROR(VLOOKUP(G272,[15]TablaRetencion!H$1:I$90,2,FALSE),"")</f>
        <v>50</v>
      </c>
      <c r="I272" s="464" t="s">
        <v>811</v>
      </c>
      <c r="J272" s="507" t="s">
        <v>1716</v>
      </c>
      <c r="K272" s="460" t="s">
        <v>1752</v>
      </c>
      <c r="L272" s="461" t="s">
        <v>70</v>
      </c>
      <c r="M272" s="461" t="s">
        <v>151</v>
      </c>
      <c r="N272" s="461" t="s">
        <v>72</v>
      </c>
      <c r="O272" s="461" t="s">
        <v>205</v>
      </c>
      <c r="P272" s="461" t="s">
        <v>111</v>
      </c>
      <c r="Q272" s="461" t="s">
        <v>126</v>
      </c>
      <c r="R272" s="463" t="s">
        <v>83</v>
      </c>
      <c r="S272" s="461" t="s">
        <v>140</v>
      </c>
      <c r="T272" s="461" t="s">
        <v>79</v>
      </c>
      <c r="U272" s="461" t="s">
        <v>141</v>
      </c>
      <c r="V272" s="462" t="s">
        <v>1649</v>
      </c>
      <c r="W272" s="465">
        <f t="shared" si="41"/>
        <v>4</v>
      </c>
      <c r="X272" s="465" t="str">
        <f t="shared" si="42"/>
        <v>MEDIO</v>
      </c>
      <c r="Y272" s="504" t="s">
        <v>1753</v>
      </c>
      <c r="Z272" s="462" t="s">
        <v>1651</v>
      </c>
      <c r="AA272" s="461" t="s">
        <v>1725</v>
      </c>
      <c r="AB272" s="461" t="s">
        <v>201</v>
      </c>
      <c r="AC272" s="460" t="s">
        <v>223</v>
      </c>
      <c r="AD272" s="505">
        <v>43460</v>
      </c>
      <c r="AE272" s="466" t="s">
        <v>82</v>
      </c>
      <c r="AF272" s="467" t="s">
        <v>69</v>
      </c>
      <c r="AG272" s="467" t="s">
        <v>69</v>
      </c>
      <c r="AH272" s="467" t="s">
        <v>69</v>
      </c>
      <c r="AI272" s="467" t="s">
        <v>114</v>
      </c>
      <c r="AJ272" s="505">
        <v>43453</v>
      </c>
      <c r="AK272" s="467" t="s">
        <v>389</v>
      </c>
      <c r="AL272" s="467" t="s">
        <v>1152</v>
      </c>
      <c r="AM272" s="467" t="s">
        <v>69</v>
      </c>
      <c r="AN272" s="467" t="s">
        <v>1152</v>
      </c>
      <c r="AO272" s="467" t="s">
        <v>69</v>
      </c>
      <c r="AP272" s="467" t="s">
        <v>1152</v>
      </c>
      <c r="AQ272" s="467" t="s">
        <v>69</v>
      </c>
      <c r="AR272" s="466" t="s">
        <v>119</v>
      </c>
      <c r="AS272" s="466" t="s">
        <v>119</v>
      </c>
      <c r="AT272" s="467" t="s">
        <v>88</v>
      </c>
      <c r="AU272" s="504" t="s">
        <v>1753</v>
      </c>
      <c r="AV272" s="467" t="s">
        <v>1189</v>
      </c>
      <c r="AW272" s="467" t="s">
        <v>107</v>
      </c>
      <c r="AX272" s="467" t="s">
        <v>90</v>
      </c>
    </row>
    <row r="273" spans="1:50" ht="240" x14ac:dyDescent="0.25">
      <c r="A273" s="439">
        <v>265</v>
      </c>
      <c r="B273" s="461" t="s">
        <v>395</v>
      </c>
      <c r="C273" s="461" t="s">
        <v>283</v>
      </c>
      <c r="D273" s="461" t="s">
        <v>106</v>
      </c>
      <c r="E273" s="461" t="s">
        <v>713</v>
      </c>
      <c r="F273" s="463">
        <f>IFERROR(VLOOKUP(E273,[15]TablaRetencion!A$1:B$22,2,FALSE),"")</f>
        <v>240</v>
      </c>
      <c r="G273" s="463" t="s">
        <v>406</v>
      </c>
      <c r="H273" s="463">
        <f>IFERROR(VLOOKUP(G273,[15]TablaRetencion!H$1:I$90,2,FALSE),"")</f>
        <v>50</v>
      </c>
      <c r="I273" s="464" t="s">
        <v>811</v>
      </c>
      <c r="J273" s="507" t="s">
        <v>1716</v>
      </c>
      <c r="K273" s="460" t="s">
        <v>1754</v>
      </c>
      <c r="L273" s="461" t="s">
        <v>70</v>
      </c>
      <c r="M273" s="461" t="s">
        <v>151</v>
      </c>
      <c r="N273" s="461" t="s">
        <v>72</v>
      </c>
      <c r="O273" s="461" t="s">
        <v>205</v>
      </c>
      <c r="P273" s="461" t="s">
        <v>111</v>
      </c>
      <c r="Q273" s="461" t="s">
        <v>126</v>
      </c>
      <c r="R273" s="463" t="s">
        <v>83</v>
      </c>
      <c r="S273" s="461" t="s">
        <v>140</v>
      </c>
      <c r="T273" s="461" t="s">
        <v>79</v>
      </c>
      <c r="U273" s="461" t="s">
        <v>141</v>
      </c>
      <c r="V273" s="462" t="s">
        <v>1649</v>
      </c>
      <c r="W273" s="465">
        <f t="shared" si="41"/>
        <v>4</v>
      </c>
      <c r="X273" s="465" t="str">
        <f t="shared" si="42"/>
        <v>MEDIO</v>
      </c>
      <c r="Y273" s="504" t="s">
        <v>1755</v>
      </c>
      <c r="Z273" s="462" t="s">
        <v>1651</v>
      </c>
      <c r="AA273" s="461" t="s">
        <v>1725</v>
      </c>
      <c r="AB273" s="461" t="s">
        <v>201</v>
      </c>
      <c r="AC273" s="460" t="s">
        <v>223</v>
      </c>
      <c r="AD273" s="505">
        <v>43460</v>
      </c>
      <c r="AE273" s="466" t="s">
        <v>82</v>
      </c>
      <c r="AF273" s="467" t="s">
        <v>69</v>
      </c>
      <c r="AG273" s="467" t="s">
        <v>69</v>
      </c>
      <c r="AH273" s="467" t="s">
        <v>69</v>
      </c>
      <c r="AI273" s="467" t="s">
        <v>114</v>
      </c>
      <c r="AJ273" s="505">
        <v>43453</v>
      </c>
      <c r="AK273" s="467" t="s">
        <v>389</v>
      </c>
      <c r="AL273" s="467" t="s">
        <v>1152</v>
      </c>
      <c r="AM273" s="467" t="s">
        <v>69</v>
      </c>
      <c r="AN273" s="467" t="s">
        <v>1152</v>
      </c>
      <c r="AO273" s="467" t="s">
        <v>69</v>
      </c>
      <c r="AP273" s="467" t="s">
        <v>1152</v>
      </c>
      <c r="AQ273" s="467" t="s">
        <v>69</v>
      </c>
      <c r="AR273" s="466" t="s">
        <v>119</v>
      </c>
      <c r="AS273" s="466" t="s">
        <v>119</v>
      </c>
      <c r="AT273" s="467" t="s">
        <v>88</v>
      </c>
      <c r="AU273" s="504" t="s">
        <v>1755</v>
      </c>
      <c r="AV273" s="467" t="s">
        <v>1189</v>
      </c>
      <c r="AW273" s="467" t="s">
        <v>107</v>
      </c>
      <c r="AX273" s="467" t="s">
        <v>90</v>
      </c>
    </row>
    <row r="274" spans="1:50" ht="225" x14ac:dyDescent="0.25">
      <c r="A274" s="439">
        <v>266</v>
      </c>
      <c r="B274" s="461" t="s">
        <v>395</v>
      </c>
      <c r="C274" s="461" t="s">
        <v>283</v>
      </c>
      <c r="D274" s="461" t="s">
        <v>106</v>
      </c>
      <c r="E274" s="461" t="s">
        <v>713</v>
      </c>
      <c r="F274" s="463">
        <f>IFERROR(VLOOKUP(E274,[15]TablaRetencion!A$1:B$22,2,FALSE),"")</f>
        <v>240</v>
      </c>
      <c r="G274" s="463" t="s">
        <v>406</v>
      </c>
      <c r="H274" s="463">
        <f>IFERROR(VLOOKUP(G274,[15]TablaRetencion!H$1:I$90,2,FALSE),"")</f>
        <v>50</v>
      </c>
      <c r="I274" s="464" t="s">
        <v>811</v>
      </c>
      <c r="J274" s="507" t="s">
        <v>1716</v>
      </c>
      <c r="K274" s="460" t="s">
        <v>1756</v>
      </c>
      <c r="L274" s="461" t="s">
        <v>70</v>
      </c>
      <c r="M274" s="461" t="s">
        <v>151</v>
      </c>
      <c r="N274" s="461" t="s">
        <v>72</v>
      </c>
      <c r="O274" s="461" t="s">
        <v>205</v>
      </c>
      <c r="P274" s="461" t="s">
        <v>111</v>
      </c>
      <c r="Q274" s="461" t="s">
        <v>126</v>
      </c>
      <c r="R274" s="463" t="s">
        <v>83</v>
      </c>
      <c r="S274" s="461" t="s">
        <v>140</v>
      </c>
      <c r="T274" s="461" t="s">
        <v>79</v>
      </c>
      <c r="U274" s="461" t="s">
        <v>141</v>
      </c>
      <c r="V274" s="462" t="s">
        <v>1649</v>
      </c>
      <c r="W274" s="465">
        <f t="shared" si="41"/>
        <v>4</v>
      </c>
      <c r="X274" s="465" t="str">
        <f t="shared" si="42"/>
        <v>MEDIO</v>
      </c>
      <c r="Y274" s="504" t="s">
        <v>1757</v>
      </c>
      <c r="Z274" s="462" t="s">
        <v>1651</v>
      </c>
      <c r="AA274" s="461" t="s">
        <v>186</v>
      </c>
      <c r="AB274" s="461" t="s">
        <v>201</v>
      </c>
      <c r="AC274" s="460" t="s">
        <v>223</v>
      </c>
      <c r="AD274" s="505">
        <v>43460</v>
      </c>
      <c r="AE274" s="466" t="s">
        <v>82</v>
      </c>
      <c r="AF274" s="467" t="s">
        <v>69</v>
      </c>
      <c r="AG274" s="467" t="s">
        <v>69</v>
      </c>
      <c r="AH274" s="467" t="s">
        <v>69</v>
      </c>
      <c r="AI274" s="467" t="s">
        <v>114</v>
      </c>
      <c r="AJ274" s="505">
        <v>43453</v>
      </c>
      <c r="AK274" s="467" t="s">
        <v>389</v>
      </c>
      <c r="AL274" s="467" t="s">
        <v>1152</v>
      </c>
      <c r="AM274" s="467" t="s">
        <v>69</v>
      </c>
      <c r="AN274" s="467" t="s">
        <v>1152</v>
      </c>
      <c r="AO274" s="467" t="s">
        <v>69</v>
      </c>
      <c r="AP274" s="467" t="s">
        <v>1152</v>
      </c>
      <c r="AQ274" s="467" t="s">
        <v>69</v>
      </c>
      <c r="AR274" s="466" t="s">
        <v>119</v>
      </c>
      <c r="AS274" s="466" t="s">
        <v>119</v>
      </c>
      <c r="AT274" s="467" t="s">
        <v>88</v>
      </c>
      <c r="AU274" s="504" t="s">
        <v>1757</v>
      </c>
      <c r="AV274" s="467" t="s">
        <v>1189</v>
      </c>
      <c r="AW274" s="467" t="s">
        <v>107</v>
      </c>
      <c r="AX274" s="467" t="s">
        <v>90</v>
      </c>
    </row>
    <row r="275" spans="1:50" ht="195" x14ac:dyDescent="0.25">
      <c r="A275" s="439">
        <v>267</v>
      </c>
      <c r="B275" s="461" t="s">
        <v>395</v>
      </c>
      <c r="C275" s="461" t="s">
        <v>283</v>
      </c>
      <c r="D275" s="461" t="s">
        <v>106</v>
      </c>
      <c r="E275" s="461" t="s">
        <v>713</v>
      </c>
      <c r="F275" s="463">
        <f>IFERROR(VLOOKUP(E275,[15]TablaRetencion!A$1:B$22,2,FALSE),"")</f>
        <v>240</v>
      </c>
      <c r="G275" s="463" t="s">
        <v>406</v>
      </c>
      <c r="H275" s="463">
        <f>IFERROR(VLOOKUP(G275,[15]TablaRetencion!H$1:I$90,2,FALSE),"")</f>
        <v>50</v>
      </c>
      <c r="I275" s="464" t="s">
        <v>811</v>
      </c>
      <c r="J275" s="507" t="s">
        <v>1716</v>
      </c>
      <c r="K275" s="460" t="s">
        <v>1758</v>
      </c>
      <c r="L275" s="461" t="s">
        <v>70</v>
      </c>
      <c r="M275" s="461" t="s">
        <v>151</v>
      </c>
      <c r="N275" s="461" t="s">
        <v>72</v>
      </c>
      <c r="O275" s="461" t="s">
        <v>205</v>
      </c>
      <c r="P275" s="461" t="s">
        <v>111</v>
      </c>
      <c r="Q275" s="461" t="s">
        <v>126</v>
      </c>
      <c r="R275" s="463" t="s">
        <v>83</v>
      </c>
      <c r="S275" s="461" t="s">
        <v>140</v>
      </c>
      <c r="T275" s="461" t="s">
        <v>79</v>
      </c>
      <c r="U275" s="461" t="s">
        <v>141</v>
      </c>
      <c r="V275" s="462" t="s">
        <v>1649</v>
      </c>
      <c r="W275" s="465">
        <f t="shared" si="41"/>
        <v>4</v>
      </c>
      <c r="X275" s="465" t="str">
        <f t="shared" si="42"/>
        <v>MEDIO</v>
      </c>
      <c r="Y275" s="504" t="s">
        <v>1759</v>
      </c>
      <c r="Z275" s="462" t="s">
        <v>1651</v>
      </c>
      <c r="AA275" s="461" t="s">
        <v>113</v>
      </c>
      <c r="AB275" s="461" t="s">
        <v>201</v>
      </c>
      <c r="AC275" s="460" t="s">
        <v>223</v>
      </c>
      <c r="AD275" s="505">
        <v>43460</v>
      </c>
      <c r="AE275" s="466" t="s">
        <v>82</v>
      </c>
      <c r="AF275" s="467" t="s">
        <v>69</v>
      </c>
      <c r="AG275" s="467" t="s">
        <v>69</v>
      </c>
      <c r="AH275" s="467" t="s">
        <v>69</v>
      </c>
      <c r="AI275" s="467" t="s">
        <v>114</v>
      </c>
      <c r="AJ275" s="505">
        <v>43453</v>
      </c>
      <c r="AK275" s="467" t="s">
        <v>389</v>
      </c>
      <c r="AL275" s="467" t="s">
        <v>1152</v>
      </c>
      <c r="AM275" s="467" t="s">
        <v>69</v>
      </c>
      <c r="AN275" s="467" t="s">
        <v>1152</v>
      </c>
      <c r="AO275" s="467" t="s">
        <v>69</v>
      </c>
      <c r="AP275" s="467" t="s">
        <v>1152</v>
      </c>
      <c r="AQ275" s="467" t="s">
        <v>69</v>
      </c>
      <c r="AR275" s="466" t="s">
        <v>119</v>
      </c>
      <c r="AS275" s="466" t="s">
        <v>119</v>
      </c>
      <c r="AT275" s="467" t="s">
        <v>88</v>
      </c>
      <c r="AU275" s="504" t="s">
        <v>1759</v>
      </c>
      <c r="AV275" s="467" t="s">
        <v>1189</v>
      </c>
      <c r="AW275" s="467" t="s">
        <v>107</v>
      </c>
      <c r="AX275" s="467" t="s">
        <v>90</v>
      </c>
    </row>
    <row r="276" spans="1:50" ht="210" x14ac:dyDescent="0.25">
      <c r="A276" s="439">
        <v>268</v>
      </c>
      <c r="B276" s="461" t="s">
        <v>395</v>
      </c>
      <c r="C276" s="461" t="s">
        <v>283</v>
      </c>
      <c r="D276" s="461" t="s">
        <v>106</v>
      </c>
      <c r="E276" s="461" t="s">
        <v>713</v>
      </c>
      <c r="F276" s="463">
        <f>IFERROR(VLOOKUP(E276,[15]TablaRetencion!A$1:B$22,2,FALSE),"")</f>
        <v>240</v>
      </c>
      <c r="G276" s="463" t="s">
        <v>406</v>
      </c>
      <c r="H276" s="463">
        <f>IFERROR(VLOOKUP(G276,[15]TablaRetencion!H$1:I$90,2,FALSE),"")</f>
        <v>50</v>
      </c>
      <c r="I276" s="464" t="s">
        <v>811</v>
      </c>
      <c r="J276" s="507" t="s">
        <v>1716</v>
      </c>
      <c r="K276" s="460" t="s">
        <v>1760</v>
      </c>
      <c r="L276" s="461" t="s">
        <v>70</v>
      </c>
      <c r="M276" s="461" t="s">
        <v>151</v>
      </c>
      <c r="N276" s="461" t="s">
        <v>72</v>
      </c>
      <c r="O276" s="461" t="s">
        <v>205</v>
      </c>
      <c r="P276" s="461" t="s">
        <v>111</v>
      </c>
      <c r="Q276" s="461" t="s">
        <v>126</v>
      </c>
      <c r="R276" s="463" t="s">
        <v>83</v>
      </c>
      <c r="S276" s="461" t="s">
        <v>140</v>
      </c>
      <c r="T276" s="461" t="s">
        <v>79</v>
      </c>
      <c r="U276" s="461" t="s">
        <v>141</v>
      </c>
      <c r="V276" s="462" t="s">
        <v>1649</v>
      </c>
      <c r="W276" s="465">
        <f t="shared" si="41"/>
        <v>4</v>
      </c>
      <c r="X276" s="465" t="str">
        <f t="shared" si="42"/>
        <v>MEDIO</v>
      </c>
      <c r="Y276" s="504" t="s">
        <v>1761</v>
      </c>
      <c r="Z276" s="462" t="s">
        <v>1651</v>
      </c>
      <c r="AA276" s="461" t="s">
        <v>113</v>
      </c>
      <c r="AB276" s="461" t="s">
        <v>201</v>
      </c>
      <c r="AC276" s="460" t="s">
        <v>223</v>
      </c>
      <c r="AD276" s="505">
        <v>43460</v>
      </c>
      <c r="AE276" s="466" t="s">
        <v>82</v>
      </c>
      <c r="AF276" s="467" t="s">
        <v>69</v>
      </c>
      <c r="AG276" s="467" t="s">
        <v>69</v>
      </c>
      <c r="AH276" s="467" t="s">
        <v>69</v>
      </c>
      <c r="AI276" s="467" t="s">
        <v>114</v>
      </c>
      <c r="AJ276" s="505">
        <v>43453</v>
      </c>
      <c r="AK276" s="467" t="s">
        <v>389</v>
      </c>
      <c r="AL276" s="467" t="s">
        <v>1152</v>
      </c>
      <c r="AM276" s="467" t="s">
        <v>69</v>
      </c>
      <c r="AN276" s="467" t="s">
        <v>1152</v>
      </c>
      <c r="AO276" s="467" t="s">
        <v>69</v>
      </c>
      <c r="AP276" s="467" t="s">
        <v>1152</v>
      </c>
      <c r="AQ276" s="467" t="s">
        <v>69</v>
      </c>
      <c r="AR276" s="466" t="s">
        <v>119</v>
      </c>
      <c r="AS276" s="466" t="s">
        <v>119</v>
      </c>
      <c r="AT276" s="467" t="s">
        <v>88</v>
      </c>
      <c r="AU276" s="504" t="s">
        <v>1761</v>
      </c>
      <c r="AV276" s="467" t="s">
        <v>1189</v>
      </c>
      <c r="AW276" s="467" t="s">
        <v>107</v>
      </c>
      <c r="AX276" s="467" t="s">
        <v>90</v>
      </c>
    </row>
    <row r="277" spans="1:50" ht="210" x14ac:dyDescent="0.25">
      <c r="A277" s="439">
        <v>269</v>
      </c>
      <c r="B277" s="461" t="s">
        <v>395</v>
      </c>
      <c r="C277" s="461" t="s">
        <v>283</v>
      </c>
      <c r="D277" s="461" t="s">
        <v>106</v>
      </c>
      <c r="E277" s="461" t="s">
        <v>713</v>
      </c>
      <c r="F277" s="463">
        <f>IFERROR(VLOOKUP(E277,[15]TablaRetencion!A$1:B$22,2,FALSE),"")</f>
        <v>240</v>
      </c>
      <c r="G277" s="463" t="s">
        <v>406</v>
      </c>
      <c r="H277" s="463">
        <f>IFERROR(VLOOKUP(G277,[15]TablaRetencion!H$1:I$90,2,FALSE),"")</f>
        <v>50</v>
      </c>
      <c r="I277" s="464" t="s">
        <v>811</v>
      </c>
      <c r="J277" s="507" t="s">
        <v>1716</v>
      </c>
      <c r="K277" s="460" t="s">
        <v>1762</v>
      </c>
      <c r="L277" s="461" t="s">
        <v>70</v>
      </c>
      <c r="M277" s="461" t="s">
        <v>151</v>
      </c>
      <c r="N277" s="461" t="s">
        <v>72</v>
      </c>
      <c r="O277" s="461" t="s">
        <v>205</v>
      </c>
      <c r="P277" s="461" t="s">
        <v>111</v>
      </c>
      <c r="Q277" s="461" t="s">
        <v>126</v>
      </c>
      <c r="R277" s="463" t="s">
        <v>83</v>
      </c>
      <c r="S277" s="461" t="s">
        <v>140</v>
      </c>
      <c r="T277" s="461" t="s">
        <v>79</v>
      </c>
      <c r="U277" s="461" t="s">
        <v>141</v>
      </c>
      <c r="V277" s="462" t="s">
        <v>1649</v>
      </c>
      <c r="W277" s="465">
        <f t="shared" si="41"/>
        <v>4</v>
      </c>
      <c r="X277" s="465" t="str">
        <f t="shared" si="42"/>
        <v>MEDIO</v>
      </c>
      <c r="Y277" s="504" t="s">
        <v>1763</v>
      </c>
      <c r="Z277" s="462" t="s">
        <v>1651</v>
      </c>
      <c r="AA277" s="461" t="s">
        <v>1725</v>
      </c>
      <c r="AB277" s="461" t="s">
        <v>201</v>
      </c>
      <c r="AC277" s="460" t="s">
        <v>223</v>
      </c>
      <c r="AD277" s="505">
        <v>43460</v>
      </c>
      <c r="AE277" s="466" t="s">
        <v>82</v>
      </c>
      <c r="AF277" s="467" t="s">
        <v>69</v>
      </c>
      <c r="AG277" s="467" t="s">
        <v>69</v>
      </c>
      <c r="AH277" s="467" t="s">
        <v>69</v>
      </c>
      <c r="AI277" s="467" t="s">
        <v>114</v>
      </c>
      <c r="AJ277" s="505">
        <v>43453</v>
      </c>
      <c r="AK277" s="467" t="s">
        <v>389</v>
      </c>
      <c r="AL277" s="467" t="s">
        <v>1152</v>
      </c>
      <c r="AM277" s="467" t="s">
        <v>69</v>
      </c>
      <c r="AN277" s="467" t="s">
        <v>1152</v>
      </c>
      <c r="AO277" s="467" t="s">
        <v>69</v>
      </c>
      <c r="AP277" s="467" t="s">
        <v>1152</v>
      </c>
      <c r="AQ277" s="467" t="s">
        <v>69</v>
      </c>
      <c r="AR277" s="466" t="s">
        <v>119</v>
      </c>
      <c r="AS277" s="466" t="s">
        <v>119</v>
      </c>
      <c r="AT277" s="467" t="s">
        <v>88</v>
      </c>
      <c r="AU277" s="504" t="s">
        <v>1763</v>
      </c>
      <c r="AV277" s="467" t="s">
        <v>1189</v>
      </c>
      <c r="AW277" s="467" t="s">
        <v>107</v>
      </c>
      <c r="AX277" s="467" t="s">
        <v>90</v>
      </c>
    </row>
    <row r="278" spans="1:50" ht="255" x14ac:dyDescent="0.25">
      <c r="A278" s="439">
        <v>270</v>
      </c>
      <c r="B278" s="461" t="s">
        <v>395</v>
      </c>
      <c r="C278" s="461" t="s">
        <v>283</v>
      </c>
      <c r="D278" s="461" t="s">
        <v>106</v>
      </c>
      <c r="E278" s="461" t="s">
        <v>713</v>
      </c>
      <c r="F278" s="463">
        <f>IFERROR(VLOOKUP(E278,[15]TablaRetencion!A$1:B$22,2,FALSE),"")</f>
        <v>240</v>
      </c>
      <c r="G278" s="463" t="s">
        <v>406</v>
      </c>
      <c r="H278" s="463">
        <f>IFERROR(VLOOKUP(G278,[15]TablaRetencion!H$1:I$90,2,FALSE),"")</f>
        <v>50</v>
      </c>
      <c r="I278" s="464" t="s">
        <v>811</v>
      </c>
      <c r="J278" s="507" t="s">
        <v>1716</v>
      </c>
      <c r="K278" s="460" t="s">
        <v>1764</v>
      </c>
      <c r="L278" s="461" t="s">
        <v>70</v>
      </c>
      <c r="M278" s="461" t="s">
        <v>151</v>
      </c>
      <c r="N278" s="461" t="s">
        <v>72</v>
      </c>
      <c r="O278" s="461" t="s">
        <v>205</v>
      </c>
      <c r="P278" s="461" t="s">
        <v>111</v>
      </c>
      <c r="Q278" s="461" t="s">
        <v>126</v>
      </c>
      <c r="R278" s="463" t="s">
        <v>83</v>
      </c>
      <c r="S278" s="461" t="s">
        <v>140</v>
      </c>
      <c r="T278" s="461" t="s">
        <v>79</v>
      </c>
      <c r="U278" s="461" t="s">
        <v>141</v>
      </c>
      <c r="V278" s="462" t="s">
        <v>1649</v>
      </c>
      <c r="W278" s="465">
        <f t="shared" si="41"/>
        <v>4</v>
      </c>
      <c r="X278" s="465" t="str">
        <f t="shared" si="42"/>
        <v>MEDIO</v>
      </c>
      <c r="Y278" s="504" t="s">
        <v>1765</v>
      </c>
      <c r="Z278" s="462" t="s">
        <v>1651</v>
      </c>
      <c r="AA278" s="461" t="s">
        <v>113</v>
      </c>
      <c r="AB278" s="461" t="s">
        <v>201</v>
      </c>
      <c r="AC278" s="460" t="s">
        <v>223</v>
      </c>
      <c r="AD278" s="505">
        <v>43460</v>
      </c>
      <c r="AE278" s="466" t="s">
        <v>82</v>
      </c>
      <c r="AF278" s="467" t="s">
        <v>69</v>
      </c>
      <c r="AG278" s="467" t="s">
        <v>69</v>
      </c>
      <c r="AH278" s="467" t="s">
        <v>69</v>
      </c>
      <c r="AI278" s="467" t="s">
        <v>114</v>
      </c>
      <c r="AJ278" s="505">
        <v>43453</v>
      </c>
      <c r="AK278" s="467" t="s">
        <v>389</v>
      </c>
      <c r="AL278" s="467" t="s">
        <v>1152</v>
      </c>
      <c r="AM278" s="467" t="s">
        <v>69</v>
      </c>
      <c r="AN278" s="467" t="s">
        <v>1152</v>
      </c>
      <c r="AO278" s="467" t="s">
        <v>69</v>
      </c>
      <c r="AP278" s="467" t="s">
        <v>1152</v>
      </c>
      <c r="AQ278" s="467" t="s">
        <v>69</v>
      </c>
      <c r="AR278" s="466" t="s">
        <v>119</v>
      </c>
      <c r="AS278" s="466" t="s">
        <v>119</v>
      </c>
      <c r="AT278" s="467" t="s">
        <v>88</v>
      </c>
      <c r="AU278" s="504" t="s">
        <v>1765</v>
      </c>
      <c r="AV278" s="467" t="s">
        <v>1189</v>
      </c>
      <c r="AW278" s="467" t="s">
        <v>107</v>
      </c>
      <c r="AX278" s="467" t="s">
        <v>90</v>
      </c>
    </row>
    <row r="279" spans="1:50" ht="195" x14ac:dyDescent="0.25">
      <c r="A279" s="439">
        <v>271</v>
      </c>
      <c r="B279" s="461" t="s">
        <v>395</v>
      </c>
      <c r="C279" s="461" t="s">
        <v>283</v>
      </c>
      <c r="D279" s="461" t="s">
        <v>106</v>
      </c>
      <c r="E279" s="461" t="s">
        <v>713</v>
      </c>
      <c r="F279" s="463">
        <f>IFERROR(VLOOKUP(E279,[15]TablaRetencion!A$1:B$22,2,FALSE),"")</f>
        <v>240</v>
      </c>
      <c r="G279" s="463" t="s">
        <v>406</v>
      </c>
      <c r="H279" s="463">
        <f>IFERROR(VLOOKUP(G279,[15]TablaRetencion!H$1:I$90,2,FALSE),"")</f>
        <v>50</v>
      </c>
      <c r="I279" s="464" t="s">
        <v>808</v>
      </c>
      <c r="J279" s="507" t="s">
        <v>1766</v>
      </c>
      <c r="K279" s="460" t="s">
        <v>1767</v>
      </c>
      <c r="L279" s="461" t="s">
        <v>70</v>
      </c>
      <c r="M279" s="461" t="s">
        <v>151</v>
      </c>
      <c r="N279" s="461" t="s">
        <v>72</v>
      </c>
      <c r="O279" s="461" t="s">
        <v>205</v>
      </c>
      <c r="P279" s="461" t="s">
        <v>111</v>
      </c>
      <c r="Q279" s="461" t="s">
        <v>126</v>
      </c>
      <c r="R279" s="463" t="s">
        <v>83</v>
      </c>
      <c r="S279" s="461" t="s">
        <v>140</v>
      </c>
      <c r="T279" s="461" t="s">
        <v>79</v>
      </c>
      <c r="U279" s="461" t="s">
        <v>141</v>
      </c>
      <c r="V279" s="462" t="s">
        <v>1649</v>
      </c>
      <c r="W279" s="465">
        <f t="shared" si="41"/>
        <v>4</v>
      </c>
      <c r="X279" s="465" t="str">
        <f t="shared" si="42"/>
        <v>MEDIO</v>
      </c>
      <c r="Y279" s="504" t="s">
        <v>1768</v>
      </c>
      <c r="Z279" s="462" t="s">
        <v>1651</v>
      </c>
      <c r="AA279" s="461" t="s">
        <v>201</v>
      </c>
      <c r="AB279" s="461" t="s">
        <v>201</v>
      </c>
      <c r="AC279" s="460" t="s">
        <v>223</v>
      </c>
      <c r="AD279" s="505">
        <v>43460</v>
      </c>
      <c r="AE279" s="466" t="s">
        <v>82</v>
      </c>
      <c r="AF279" s="467" t="s">
        <v>69</v>
      </c>
      <c r="AG279" s="467" t="s">
        <v>69</v>
      </c>
      <c r="AH279" s="467" t="s">
        <v>69</v>
      </c>
      <c r="AI279" s="467" t="s">
        <v>114</v>
      </c>
      <c r="AJ279" s="505">
        <v>43453</v>
      </c>
      <c r="AK279" s="467" t="s">
        <v>389</v>
      </c>
      <c r="AL279" s="467" t="s">
        <v>1152</v>
      </c>
      <c r="AM279" s="467" t="s">
        <v>69</v>
      </c>
      <c r="AN279" s="467" t="s">
        <v>1152</v>
      </c>
      <c r="AO279" s="467" t="s">
        <v>69</v>
      </c>
      <c r="AP279" s="467" t="s">
        <v>1152</v>
      </c>
      <c r="AQ279" s="467" t="s">
        <v>69</v>
      </c>
      <c r="AR279" s="466" t="s">
        <v>119</v>
      </c>
      <c r="AS279" s="466" t="s">
        <v>119</v>
      </c>
      <c r="AT279" s="467" t="s">
        <v>88</v>
      </c>
      <c r="AU279" s="504" t="s">
        <v>1768</v>
      </c>
      <c r="AV279" s="467" t="s">
        <v>1189</v>
      </c>
      <c r="AW279" s="467" t="s">
        <v>107</v>
      </c>
      <c r="AX279" s="467" t="s">
        <v>90</v>
      </c>
    </row>
    <row r="280" spans="1:50" ht="225" x14ac:dyDescent="0.25">
      <c r="A280" s="439">
        <v>272</v>
      </c>
      <c r="B280" s="461" t="s">
        <v>395</v>
      </c>
      <c r="C280" s="461" t="s">
        <v>283</v>
      </c>
      <c r="D280" s="461" t="s">
        <v>106</v>
      </c>
      <c r="E280" s="461" t="s">
        <v>713</v>
      </c>
      <c r="F280" s="463">
        <f>IFERROR(VLOOKUP(E280,[15]TablaRetencion!A$1:B$22,2,FALSE),"")</f>
        <v>240</v>
      </c>
      <c r="G280" s="463" t="s">
        <v>406</v>
      </c>
      <c r="H280" s="463">
        <f>IFERROR(VLOOKUP(G280,[15]TablaRetencion!H$1:I$90,2,FALSE),"")</f>
        <v>50</v>
      </c>
      <c r="I280" s="464" t="s">
        <v>808</v>
      </c>
      <c r="J280" s="507" t="s">
        <v>1766</v>
      </c>
      <c r="K280" s="460" t="s">
        <v>1769</v>
      </c>
      <c r="L280" s="461" t="s">
        <v>70</v>
      </c>
      <c r="M280" s="461" t="s">
        <v>151</v>
      </c>
      <c r="N280" s="461" t="s">
        <v>72</v>
      </c>
      <c r="O280" s="461" t="s">
        <v>205</v>
      </c>
      <c r="P280" s="461" t="s">
        <v>111</v>
      </c>
      <c r="Q280" s="461" t="s">
        <v>126</v>
      </c>
      <c r="R280" s="463" t="s">
        <v>83</v>
      </c>
      <c r="S280" s="461" t="s">
        <v>140</v>
      </c>
      <c r="T280" s="461" t="s">
        <v>79</v>
      </c>
      <c r="U280" s="461" t="s">
        <v>141</v>
      </c>
      <c r="V280" s="462" t="s">
        <v>1649</v>
      </c>
      <c r="W280" s="465">
        <f t="shared" si="41"/>
        <v>4</v>
      </c>
      <c r="X280" s="465" t="str">
        <f t="shared" si="42"/>
        <v>MEDIO</v>
      </c>
      <c r="Y280" s="504" t="s">
        <v>1770</v>
      </c>
      <c r="Z280" s="462" t="s">
        <v>1651</v>
      </c>
      <c r="AA280" s="461" t="s">
        <v>186</v>
      </c>
      <c r="AB280" s="461" t="s">
        <v>201</v>
      </c>
      <c r="AC280" s="460" t="s">
        <v>223</v>
      </c>
      <c r="AD280" s="505">
        <v>43460</v>
      </c>
      <c r="AE280" s="466" t="s">
        <v>82</v>
      </c>
      <c r="AF280" s="467" t="s">
        <v>69</v>
      </c>
      <c r="AG280" s="467" t="s">
        <v>69</v>
      </c>
      <c r="AH280" s="467" t="s">
        <v>69</v>
      </c>
      <c r="AI280" s="467" t="s">
        <v>114</v>
      </c>
      <c r="AJ280" s="505">
        <v>43453</v>
      </c>
      <c r="AK280" s="467" t="s">
        <v>389</v>
      </c>
      <c r="AL280" s="467" t="s">
        <v>1152</v>
      </c>
      <c r="AM280" s="467" t="s">
        <v>69</v>
      </c>
      <c r="AN280" s="467" t="s">
        <v>1152</v>
      </c>
      <c r="AO280" s="467" t="s">
        <v>69</v>
      </c>
      <c r="AP280" s="467" t="s">
        <v>1152</v>
      </c>
      <c r="AQ280" s="467" t="s">
        <v>69</v>
      </c>
      <c r="AR280" s="466" t="s">
        <v>119</v>
      </c>
      <c r="AS280" s="466" t="s">
        <v>119</v>
      </c>
      <c r="AT280" s="467" t="s">
        <v>88</v>
      </c>
      <c r="AU280" s="504" t="s">
        <v>1770</v>
      </c>
      <c r="AV280" s="467" t="s">
        <v>1189</v>
      </c>
      <c r="AW280" s="467" t="s">
        <v>107</v>
      </c>
      <c r="AX280" s="467" t="s">
        <v>90</v>
      </c>
    </row>
    <row r="281" spans="1:50" ht="225" x14ac:dyDescent="0.25">
      <c r="A281" s="439">
        <v>273</v>
      </c>
      <c r="B281" s="461" t="s">
        <v>395</v>
      </c>
      <c r="C281" s="461" t="s">
        <v>283</v>
      </c>
      <c r="D281" s="461" t="s">
        <v>106</v>
      </c>
      <c r="E281" s="461" t="s">
        <v>713</v>
      </c>
      <c r="F281" s="463">
        <f>IFERROR(VLOOKUP(E281,[15]TablaRetencion!A$1:B$22,2,FALSE),"")</f>
        <v>240</v>
      </c>
      <c r="G281" s="463" t="s">
        <v>406</v>
      </c>
      <c r="H281" s="463">
        <f>IFERROR(VLOOKUP(G281,[15]TablaRetencion!H$1:I$90,2,FALSE),"")</f>
        <v>50</v>
      </c>
      <c r="I281" s="464" t="s">
        <v>808</v>
      </c>
      <c r="J281" s="507" t="s">
        <v>1766</v>
      </c>
      <c r="K281" s="460" t="s">
        <v>1771</v>
      </c>
      <c r="L281" s="461" t="s">
        <v>70</v>
      </c>
      <c r="M281" s="461" t="s">
        <v>151</v>
      </c>
      <c r="N281" s="461" t="s">
        <v>72</v>
      </c>
      <c r="O281" s="461" t="s">
        <v>205</v>
      </c>
      <c r="P281" s="461" t="s">
        <v>111</v>
      </c>
      <c r="Q281" s="461" t="s">
        <v>126</v>
      </c>
      <c r="R281" s="463" t="s">
        <v>83</v>
      </c>
      <c r="S281" s="461" t="s">
        <v>140</v>
      </c>
      <c r="T281" s="461" t="s">
        <v>79</v>
      </c>
      <c r="U281" s="461" t="s">
        <v>141</v>
      </c>
      <c r="V281" s="462" t="s">
        <v>1649</v>
      </c>
      <c r="W281" s="465">
        <f t="shared" si="41"/>
        <v>4</v>
      </c>
      <c r="X281" s="465" t="str">
        <f t="shared" si="42"/>
        <v>MEDIO</v>
      </c>
      <c r="Y281" s="504" t="s">
        <v>1772</v>
      </c>
      <c r="Z281" s="462" t="s">
        <v>1651</v>
      </c>
      <c r="AA281" s="461" t="s">
        <v>1725</v>
      </c>
      <c r="AB281" s="461" t="s">
        <v>201</v>
      </c>
      <c r="AC281" s="460" t="s">
        <v>223</v>
      </c>
      <c r="AD281" s="505">
        <v>43460</v>
      </c>
      <c r="AE281" s="466" t="s">
        <v>82</v>
      </c>
      <c r="AF281" s="467" t="s">
        <v>69</v>
      </c>
      <c r="AG281" s="467" t="s">
        <v>69</v>
      </c>
      <c r="AH281" s="467" t="s">
        <v>69</v>
      </c>
      <c r="AI281" s="467" t="s">
        <v>114</v>
      </c>
      <c r="AJ281" s="505">
        <v>43453</v>
      </c>
      <c r="AK281" s="467" t="s">
        <v>389</v>
      </c>
      <c r="AL281" s="467" t="s">
        <v>1152</v>
      </c>
      <c r="AM281" s="467" t="s">
        <v>69</v>
      </c>
      <c r="AN281" s="467" t="s">
        <v>1152</v>
      </c>
      <c r="AO281" s="467" t="s">
        <v>69</v>
      </c>
      <c r="AP281" s="467" t="s">
        <v>1152</v>
      </c>
      <c r="AQ281" s="467" t="s">
        <v>69</v>
      </c>
      <c r="AR281" s="466" t="s">
        <v>119</v>
      </c>
      <c r="AS281" s="466" t="s">
        <v>119</v>
      </c>
      <c r="AT281" s="467" t="s">
        <v>88</v>
      </c>
      <c r="AU281" s="504" t="s">
        <v>1772</v>
      </c>
      <c r="AV281" s="467" t="s">
        <v>1189</v>
      </c>
      <c r="AW281" s="467" t="s">
        <v>107</v>
      </c>
      <c r="AX281" s="467" t="s">
        <v>90</v>
      </c>
    </row>
    <row r="282" spans="1:50" ht="240" x14ac:dyDescent="0.25">
      <c r="A282" s="439">
        <v>274</v>
      </c>
      <c r="B282" s="461" t="s">
        <v>395</v>
      </c>
      <c r="C282" s="461" t="s">
        <v>283</v>
      </c>
      <c r="D282" s="461" t="s">
        <v>106</v>
      </c>
      <c r="E282" s="461" t="s">
        <v>713</v>
      </c>
      <c r="F282" s="463">
        <f>IFERROR(VLOOKUP(E282,[15]TablaRetencion!A$1:B$22,2,FALSE),"")</f>
        <v>240</v>
      </c>
      <c r="G282" s="463" t="s">
        <v>406</v>
      </c>
      <c r="H282" s="463">
        <f>IFERROR(VLOOKUP(G282,[15]TablaRetencion!H$1:I$90,2,FALSE),"")</f>
        <v>50</v>
      </c>
      <c r="I282" s="464" t="s">
        <v>808</v>
      </c>
      <c r="J282" s="507" t="s">
        <v>1766</v>
      </c>
      <c r="K282" s="460" t="s">
        <v>1773</v>
      </c>
      <c r="L282" s="461" t="s">
        <v>70</v>
      </c>
      <c r="M282" s="461" t="s">
        <v>151</v>
      </c>
      <c r="N282" s="461" t="s">
        <v>72</v>
      </c>
      <c r="O282" s="461" t="s">
        <v>205</v>
      </c>
      <c r="P282" s="461" t="s">
        <v>111</v>
      </c>
      <c r="Q282" s="461" t="s">
        <v>126</v>
      </c>
      <c r="R282" s="463" t="s">
        <v>83</v>
      </c>
      <c r="S282" s="461" t="s">
        <v>140</v>
      </c>
      <c r="T282" s="461" t="s">
        <v>79</v>
      </c>
      <c r="U282" s="461" t="s">
        <v>141</v>
      </c>
      <c r="V282" s="462" t="s">
        <v>1649</v>
      </c>
      <c r="W282" s="465">
        <f t="shared" si="41"/>
        <v>4</v>
      </c>
      <c r="X282" s="465" t="str">
        <f t="shared" si="42"/>
        <v>MEDIO</v>
      </c>
      <c r="Y282" s="504" t="s">
        <v>1774</v>
      </c>
      <c r="Z282" s="462" t="s">
        <v>1651</v>
      </c>
      <c r="AA282" s="461" t="s">
        <v>201</v>
      </c>
      <c r="AB282" s="461" t="s">
        <v>201</v>
      </c>
      <c r="AC282" s="460" t="s">
        <v>223</v>
      </c>
      <c r="AD282" s="505">
        <v>43460</v>
      </c>
      <c r="AE282" s="466" t="s">
        <v>82</v>
      </c>
      <c r="AF282" s="467" t="s">
        <v>69</v>
      </c>
      <c r="AG282" s="467" t="s">
        <v>69</v>
      </c>
      <c r="AH282" s="467" t="s">
        <v>69</v>
      </c>
      <c r="AI282" s="467" t="s">
        <v>114</v>
      </c>
      <c r="AJ282" s="505">
        <v>43453</v>
      </c>
      <c r="AK282" s="467" t="s">
        <v>389</v>
      </c>
      <c r="AL282" s="467" t="s">
        <v>1152</v>
      </c>
      <c r="AM282" s="467" t="s">
        <v>69</v>
      </c>
      <c r="AN282" s="467" t="s">
        <v>1152</v>
      </c>
      <c r="AO282" s="467" t="s">
        <v>69</v>
      </c>
      <c r="AP282" s="467" t="s">
        <v>1152</v>
      </c>
      <c r="AQ282" s="467" t="s">
        <v>69</v>
      </c>
      <c r="AR282" s="466" t="s">
        <v>119</v>
      </c>
      <c r="AS282" s="466" t="s">
        <v>119</v>
      </c>
      <c r="AT282" s="467" t="s">
        <v>88</v>
      </c>
      <c r="AU282" s="504" t="s">
        <v>1774</v>
      </c>
      <c r="AV282" s="467" t="s">
        <v>1189</v>
      </c>
      <c r="AW282" s="467" t="s">
        <v>107</v>
      </c>
      <c r="AX282" s="467" t="s">
        <v>90</v>
      </c>
    </row>
    <row r="283" spans="1:50" ht="210" x14ac:dyDescent="0.25">
      <c r="A283" s="439">
        <v>275</v>
      </c>
      <c r="B283" s="461" t="s">
        <v>395</v>
      </c>
      <c r="C283" s="461" t="s">
        <v>283</v>
      </c>
      <c r="D283" s="461" t="s">
        <v>106</v>
      </c>
      <c r="E283" s="461" t="s">
        <v>713</v>
      </c>
      <c r="F283" s="463">
        <f>IFERROR(VLOOKUP(E283,[15]TablaRetencion!A$1:B$22,2,FALSE),"")</f>
        <v>240</v>
      </c>
      <c r="G283" s="463" t="s">
        <v>406</v>
      </c>
      <c r="H283" s="463">
        <f>IFERROR(VLOOKUP(G283,[15]TablaRetencion!H$1:I$90,2,FALSE),"")</f>
        <v>50</v>
      </c>
      <c r="I283" s="464" t="s">
        <v>808</v>
      </c>
      <c r="J283" s="507" t="s">
        <v>1766</v>
      </c>
      <c r="K283" s="460" t="s">
        <v>1775</v>
      </c>
      <c r="L283" s="461" t="s">
        <v>70</v>
      </c>
      <c r="M283" s="461" t="s">
        <v>151</v>
      </c>
      <c r="N283" s="461" t="s">
        <v>72</v>
      </c>
      <c r="O283" s="461" t="s">
        <v>205</v>
      </c>
      <c r="P283" s="461" t="s">
        <v>111</v>
      </c>
      <c r="Q283" s="461" t="s">
        <v>126</v>
      </c>
      <c r="R283" s="463" t="s">
        <v>83</v>
      </c>
      <c r="S283" s="461" t="s">
        <v>140</v>
      </c>
      <c r="T283" s="461" t="s">
        <v>79</v>
      </c>
      <c r="U283" s="461" t="s">
        <v>141</v>
      </c>
      <c r="V283" s="462" t="s">
        <v>1649</v>
      </c>
      <c r="W283" s="465">
        <f t="shared" si="41"/>
        <v>4</v>
      </c>
      <c r="X283" s="465" t="str">
        <f t="shared" si="42"/>
        <v>MEDIO</v>
      </c>
      <c r="Y283" s="504" t="s">
        <v>1776</v>
      </c>
      <c r="Z283" s="462" t="s">
        <v>1651</v>
      </c>
      <c r="AA283" s="461" t="s">
        <v>201</v>
      </c>
      <c r="AB283" s="461" t="s">
        <v>201</v>
      </c>
      <c r="AC283" s="460" t="s">
        <v>223</v>
      </c>
      <c r="AD283" s="505">
        <v>43460</v>
      </c>
      <c r="AE283" s="466" t="s">
        <v>82</v>
      </c>
      <c r="AF283" s="467" t="s">
        <v>69</v>
      </c>
      <c r="AG283" s="467" t="s">
        <v>69</v>
      </c>
      <c r="AH283" s="467" t="s">
        <v>69</v>
      </c>
      <c r="AI283" s="467" t="s">
        <v>114</v>
      </c>
      <c r="AJ283" s="505">
        <v>43453</v>
      </c>
      <c r="AK283" s="467" t="s">
        <v>389</v>
      </c>
      <c r="AL283" s="467" t="s">
        <v>1152</v>
      </c>
      <c r="AM283" s="467" t="s">
        <v>69</v>
      </c>
      <c r="AN283" s="467" t="s">
        <v>1152</v>
      </c>
      <c r="AO283" s="467" t="s">
        <v>69</v>
      </c>
      <c r="AP283" s="467" t="s">
        <v>1152</v>
      </c>
      <c r="AQ283" s="467" t="s">
        <v>69</v>
      </c>
      <c r="AR283" s="466" t="s">
        <v>119</v>
      </c>
      <c r="AS283" s="466" t="s">
        <v>119</v>
      </c>
      <c r="AT283" s="467" t="s">
        <v>88</v>
      </c>
      <c r="AU283" s="504" t="s">
        <v>1776</v>
      </c>
      <c r="AV283" s="467" t="s">
        <v>1189</v>
      </c>
      <c r="AW283" s="467" t="s">
        <v>107</v>
      </c>
      <c r="AX283" s="467" t="s">
        <v>90</v>
      </c>
    </row>
    <row r="284" spans="1:50" ht="210" x14ac:dyDescent="0.25">
      <c r="A284" s="439">
        <v>276</v>
      </c>
      <c r="B284" s="461" t="s">
        <v>395</v>
      </c>
      <c r="C284" s="461" t="s">
        <v>283</v>
      </c>
      <c r="D284" s="461" t="s">
        <v>106</v>
      </c>
      <c r="E284" s="461" t="s">
        <v>713</v>
      </c>
      <c r="F284" s="463">
        <f>IFERROR(VLOOKUP(E284,[15]TablaRetencion!A$1:B$22,2,FALSE),"")</f>
        <v>240</v>
      </c>
      <c r="G284" s="463" t="s">
        <v>406</v>
      </c>
      <c r="H284" s="463">
        <f>IFERROR(VLOOKUP(G284,[15]TablaRetencion!H$1:I$90,2,FALSE),"")</f>
        <v>50</v>
      </c>
      <c r="I284" s="464" t="s">
        <v>808</v>
      </c>
      <c r="J284" s="507" t="s">
        <v>1766</v>
      </c>
      <c r="K284" s="460" t="s">
        <v>1777</v>
      </c>
      <c r="L284" s="461" t="s">
        <v>70</v>
      </c>
      <c r="M284" s="461" t="s">
        <v>151</v>
      </c>
      <c r="N284" s="461" t="s">
        <v>72</v>
      </c>
      <c r="O284" s="461" t="s">
        <v>205</v>
      </c>
      <c r="P284" s="461" t="s">
        <v>111</v>
      </c>
      <c r="Q284" s="461" t="s">
        <v>126</v>
      </c>
      <c r="R284" s="463" t="s">
        <v>83</v>
      </c>
      <c r="S284" s="461" t="s">
        <v>140</v>
      </c>
      <c r="T284" s="461" t="s">
        <v>79</v>
      </c>
      <c r="U284" s="461" t="s">
        <v>141</v>
      </c>
      <c r="V284" s="462" t="s">
        <v>1649</v>
      </c>
      <c r="W284" s="465">
        <f t="shared" si="41"/>
        <v>4</v>
      </c>
      <c r="X284" s="465" t="str">
        <f t="shared" si="42"/>
        <v>MEDIO</v>
      </c>
      <c r="Y284" s="504" t="s">
        <v>1778</v>
      </c>
      <c r="Z284" s="462" t="s">
        <v>1651</v>
      </c>
      <c r="AA284" s="461" t="s">
        <v>201</v>
      </c>
      <c r="AB284" s="461" t="s">
        <v>201</v>
      </c>
      <c r="AC284" s="460" t="s">
        <v>223</v>
      </c>
      <c r="AD284" s="505">
        <v>43460</v>
      </c>
      <c r="AE284" s="466" t="s">
        <v>82</v>
      </c>
      <c r="AF284" s="467" t="s">
        <v>69</v>
      </c>
      <c r="AG284" s="467" t="s">
        <v>69</v>
      </c>
      <c r="AH284" s="467" t="s">
        <v>69</v>
      </c>
      <c r="AI284" s="467" t="s">
        <v>114</v>
      </c>
      <c r="AJ284" s="505">
        <v>43453</v>
      </c>
      <c r="AK284" s="467" t="s">
        <v>389</v>
      </c>
      <c r="AL284" s="467" t="s">
        <v>1152</v>
      </c>
      <c r="AM284" s="467" t="s">
        <v>69</v>
      </c>
      <c r="AN284" s="467" t="s">
        <v>1152</v>
      </c>
      <c r="AO284" s="467" t="s">
        <v>69</v>
      </c>
      <c r="AP284" s="467" t="s">
        <v>1152</v>
      </c>
      <c r="AQ284" s="467" t="s">
        <v>69</v>
      </c>
      <c r="AR284" s="466" t="s">
        <v>119</v>
      </c>
      <c r="AS284" s="466" t="s">
        <v>119</v>
      </c>
      <c r="AT284" s="467" t="s">
        <v>88</v>
      </c>
      <c r="AU284" s="504" t="s">
        <v>1778</v>
      </c>
      <c r="AV284" s="467" t="s">
        <v>1189</v>
      </c>
      <c r="AW284" s="467" t="s">
        <v>107</v>
      </c>
      <c r="AX284" s="467" t="s">
        <v>90</v>
      </c>
    </row>
    <row r="285" spans="1:50" ht="195" x14ac:dyDescent="0.25">
      <c r="A285" s="439">
        <v>277</v>
      </c>
      <c r="B285" s="461" t="s">
        <v>395</v>
      </c>
      <c r="C285" s="461" t="s">
        <v>283</v>
      </c>
      <c r="D285" s="461" t="s">
        <v>106</v>
      </c>
      <c r="E285" s="461" t="s">
        <v>713</v>
      </c>
      <c r="F285" s="463">
        <f>IFERROR(VLOOKUP(E285,[15]TablaRetencion!A$1:B$22,2,FALSE),"")</f>
        <v>240</v>
      </c>
      <c r="G285" s="463" t="s">
        <v>406</v>
      </c>
      <c r="H285" s="463">
        <f>IFERROR(VLOOKUP(G285,[15]TablaRetencion!H$1:I$90,2,FALSE),"")</f>
        <v>50</v>
      </c>
      <c r="I285" s="464" t="s">
        <v>808</v>
      </c>
      <c r="J285" s="507" t="s">
        <v>1766</v>
      </c>
      <c r="K285" s="460" t="s">
        <v>1779</v>
      </c>
      <c r="L285" s="461" t="s">
        <v>70</v>
      </c>
      <c r="M285" s="461" t="s">
        <v>151</v>
      </c>
      <c r="N285" s="461" t="s">
        <v>72</v>
      </c>
      <c r="O285" s="461" t="s">
        <v>205</v>
      </c>
      <c r="P285" s="461" t="s">
        <v>111</v>
      </c>
      <c r="Q285" s="461" t="s">
        <v>126</v>
      </c>
      <c r="R285" s="463" t="s">
        <v>83</v>
      </c>
      <c r="S285" s="461" t="s">
        <v>140</v>
      </c>
      <c r="T285" s="461" t="s">
        <v>79</v>
      </c>
      <c r="U285" s="461" t="s">
        <v>141</v>
      </c>
      <c r="V285" s="462" t="s">
        <v>1649</v>
      </c>
      <c r="W285" s="465">
        <f t="shared" si="41"/>
        <v>4</v>
      </c>
      <c r="X285" s="465" t="str">
        <f t="shared" si="42"/>
        <v>MEDIO</v>
      </c>
      <c r="Y285" s="504" t="s">
        <v>1780</v>
      </c>
      <c r="Z285" s="462" t="s">
        <v>1651</v>
      </c>
      <c r="AA285" s="461" t="s">
        <v>201</v>
      </c>
      <c r="AB285" s="461" t="s">
        <v>201</v>
      </c>
      <c r="AC285" s="460" t="s">
        <v>223</v>
      </c>
      <c r="AD285" s="505">
        <v>43460</v>
      </c>
      <c r="AE285" s="466" t="s">
        <v>82</v>
      </c>
      <c r="AF285" s="467" t="s">
        <v>69</v>
      </c>
      <c r="AG285" s="467" t="s">
        <v>69</v>
      </c>
      <c r="AH285" s="467" t="s">
        <v>69</v>
      </c>
      <c r="AI285" s="467" t="s">
        <v>114</v>
      </c>
      <c r="AJ285" s="505">
        <v>43453</v>
      </c>
      <c r="AK285" s="467" t="s">
        <v>389</v>
      </c>
      <c r="AL285" s="467" t="s">
        <v>1152</v>
      </c>
      <c r="AM285" s="467" t="s">
        <v>69</v>
      </c>
      <c r="AN285" s="467" t="s">
        <v>1152</v>
      </c>
      <c r="AO285" s="467" t="s">
        <v>69</v>
      </c>
      <c r="AP285" s="467" t="s">
        <v>1152</v>
      </c>
      <c r="AQ285" s="467" t="s">
        <v>69</v>
      </c>
      <c r="AR285" s="466" t="s">
        <v>119</v>
      </c>
      <c r="AS285" s="466" t="s">
        <v>119</v>
      </c>
      <c r="AT285" s="467" t="s">
        <v>88</v>
      </c>
      <c r="AU285" s="504" t="s">
        <v>1780</v>
      </c>
      <c r="AV285" s="467" t="s">
        <v>1189</v>
      </c>
      <c r="AW285" s="467" t="s">
        <v>107</v>
      </c>
      <c r="AX285" s="467" t="s">
        <v>90</v>
      </c>
    </row>
    <row r="286" spans="1:50" ht="240" x14ac:dyDescent="0.25">
      <c r="A286" s="439">
        <v>278</v>
      </c>
      <c r="B286" s="461" t="s">
        <v>395</v>
      </c>
      <c r="C286" s="461" t="s">
        <v>283</v>
      </c>
      <c r="D286" s="461" t="s">
        <v>106</v>
      </c>
      <c r="E286" s="461" t="s">
        <v>713</v>
      </c>
      <c r="F286" s="463">
        <f>IFERROR(VLOOKUP(E286,[15]TablaRetencion!A$1:B$22,2,FALSE),"")</f>
        <v>240</v>
      </c>
      <c r="G286" s="463" t="s">
        <v>406</v>
      </c>
      <c r="H286" s="463">
        <f>IFERROR(VLOOKUP(G286,[15]TablaRetencion!H$1:I$90,2,FALSE),"")</f>
        <v>50</v>
      </c>
      <c r="I286" s="464" t="s">
        <v>808</v>
      </c>
      <c r="J286" s="507" t="s">
        <v>1766</v>
      </c>
      <c r="K286" s="460" t="s">
        <v>1781</v>
      </c>
      <c r="L286" s="461" t="s">
        <v>70</v>
      </c>
      <c r="M286" s="461" t="s">
        <v>151</v>
      </c>
      <c r="N286" s="461" t="s">
        <v>72</v>
      </c>
      <c r="O286" s="461" t="s">
        <v>205</v>
      </c>
      <c r="P286" s="461" t="s">
        <v>111</v>
      </c>
      <c r="Q286" s="461" t="s">
        <v>126</v>
      </c>
      <c r="R286" s="463" t="s">
        <v>83</v>
      </c>
      <c r="S286" s="461" t="s">
        <v>140</v>
      </c>
      <c r="T286" s="461" t="s">
        <v>79</v>
      </c>
      <c r="U286" s="461" t="s">
        <v>141</v>
      </c>
      <c r="V286" s="462" t="s">
        <v>1649</v>
      </c>
      <c r="W286" s="465">
        <f t="shared" si="41"/>
        <v>4</v>
      </c>
      <c r="X286" s="465" t="str">
        <f t="shared" si="42"/>
        <v>MEDIO</v>
      </c>
      <c r="Y286" s="504" t="s">
        <v>1782</v>
      </c>
      <c r="Z286" s="462" t="s">
        <v>1651</v>
      </c>
      <c r="AA286" s="461" t="s">
        <v>201</v>
      </c>
      <c r="AB286" s="461" t="s">
        <v>201</v>
      </c>
      <c r="AC286" s="460" t="s">
        <v>223</v>
      </c>
      <c r="AD286" s="505">
        <v>43460</v>
      </c>
      <c r="AE286" s="466" t="s">
        <v>82</v>
      </c>
      <c r="AF286" s="467" t="s">
        <v>69</v>
      </c>
      <c r="AG286" s="467" t="s">
        <v>69</v>
      </c>
      <c r="AH286" s="467" t="s">
        <v>69</v>
      </c>
      <c r="AI286" s="467" t="s">
        <v>114</v>
      </c>
      <c r="AJ286" s="505">
        <v>43453</v>
      </c>
      <c r="AK286" s="467" t="s">
        <v>389</v>
      </c>
      <c r="AL286" s="467" t="s">
        <v>1152</v>
      </c>
      <c r="AM286" s="467" t="s">
        <v>69</v>
      </c>
      <c r="AN286" s="467" t="s">
        <v>1152</v>
      </c>
      <c r="AO286" s="467" t="s">
        <v>69</v>
      </c>
      <c r="AP286" s="467" t="s">
        <v>1152</v>
      </c>
      <c r="AQ286" s="467" t="s">
        <v>69</v>
      </c>
      <c r="AR286" s="466" t="s">
        <v>119</v>
      </c>
      <c r="AS286" s="466" t="s">
        <v>119</v>
      </c>
      <c r="AT286" s="467" t="s">
        <v>88</v>
      </c>
      <c r="AU286" s="504" t="s">
        <v>1782</v>
      </c>
      <c r="AV286" s="467" t="s">
        <v>1189</v>
      </c>
      <c r="AW286" s="467" t="s">
        <v>107</v>
      </c>
      <c r="AX286" s="467" t="s">
        <v>90</v>
      </c>
    </row>
    <row r="287" spans="1:50" ht="195" x14ac:dyDescent="0.25">
      <c r="A287" s="439">
        <v>279</v>
      </c>
      <c r="B287" s="461" t="s">
        <v>395</v>
      </c>
      <c r="C287" s="461" t="s">
        <v>283</v>
      </c>
      <c r="D287" s="461" t="s">
        <v>106</v>
      </c>
      <c r="E287" s="461" t="s">
        <v>713</v>
      </c>
      <c r="F287" s="463">
        <f>IFERROR(VLOOKUP(E287,[15]TablaRetencion!A$1:B$22,2,FALSE),"")</f>
        <v>240</v>
      </c>
      <c r="G287" s="463" t="s">
        <v>406</v>
      </c>
      <c r="H287" s="463">
        <f>IFERROR(VLOOKUP(G287,[15]TablaRetencion!H$1:I$90,2,FALSE),"")</f>
        <v>50</v>
      </c>
      <c r="I287" s="464" t="s">
        <v>808</v>
      </c>
      <c r="J287" s="507" t="s">
        <v>1766</v>
      </c>
      <c r="K287" s="460" t="s">
        <v>1783</v>
      </c>
      <c r="L287" s="461" t="s">
        <v>70</v>
      </c>
      <c r="M287" s="461" t="s">
        <v>151</v>
      </c>
      <c r="N287" s="461" t="s">
        <v>72</v>
      </c>
      <c r="O287" s="461" t="s">
        <v>205</v>
      </c>
      <c r="P287" s="461" t="s">
        <v>111</v>
      </c>
      <c r="Q287" s="461" t="s">
        <v>126</v>
      </c>
      <c r="R287" s="463" t="s">
        <v>83</v>
      </c>
      <c r="S287" s="461" t="s">
        <v>140</v>
      </c>
      <c r="T287" s="461" t="s">
        <v>79</v>
      </c>
      <c r="U287" s="461" t="s">
        <v>141</v>
      </c>
      <c r="V287" s="462" t="s">
        <v>1649</v>
      </c>
      <c r="W287" s="465">
        <f t="shared" ref="W287:W350" si="43">VLOOKUP(S287,Confidencialidad,2,0)+VLOOKUP(T287,Integridad,2,0)+VLOOKUP(U287,Disponibilidad,2,0)</f>
        <v>4</v>
      </c>
      <c r="X287" s="465" t="str">
        <f t="shared" ref="X287:X350" si="44">IF(AND(W287&gt;=7), "ALTA", IF(AND(W287&lt;7, W287&gt;3), "MEDIO", IF(AND(W287&lt;=3), "BAJA", " ")))</f>
        <v>MEDIO</v>
      </c>
      <c r="Y287" s="504" t="s">
        <v>1784</v>
      </c>
      <c r="Z287" s="462" t="s">
        <v>1651</v>
      </c>
      <c r="AA287" s="461" t="s">
        <v>201</v>
      </c>
      <c r="AB287" s="461" t="s">
        <v>201</v>
      </c>
      <c r="AC287" s="460" t="s">
        <v>223</v>
      </c>
      <c r="AD287" s="505">
        <v>43460</v>
      </c>
      <c r="AE287" s="466" t="s">
        <v>82</v>
      </c>
      <c r="AF287" s="467" t="s">
        <v>69</v>
      </c>
      <c r="AG287" s="467" t="s">
        <v>69</v>
      </c>
      <c r="AH287" s="467" t="s">
        <v>69</v>
      </c>
      <c r="AI287" s="467" t="s">
        <v>114</v>
      </c>
      <c r="AJ287" s="505">
        <v>43453</v>
      </c>
      <c r="AK287" s="467" t="s">
        <v>389</v>
      </c>
      <c r="AL287" s="467" t="s">
        <v>1152</v>
      </c>
      <c r="AM287" s="467" t="s">
        <v>69</v>
      </c>
      <c r="AN287" s="467" t="s">
        <v>1152</v>
      </c>
      <c r="AO287" s="467" t="s">
        <v>69</v>
      </c>
      <c r="AP287" s="467" t="s">
        <v>1152</v>
      </c>
      <c r="AQ287" s="467" t="s">
        <v>69</v>
      </c>
      <c r="AR287" s="466" t="s">
        <v>119</v>
      </c>
      <c r="AS287" s="466" t="s">
        <v>119</v>
      </c>
      <c r="AT287" s="467" t="s">
        <v>88</v>
      </c>
      <c r="AU287" s="504" t="s">
        <v>1784</v>
      </c>
      <c r="AV287" s="467" t="s">
        <v>1189</v>
      </c>
      <c r="AW287" s="467" t="s">
        <v>107</v>
      </c>
      <c r="AX287" s="467" t="s">
        <v>90</v>
      </c>
    </row>
    <row r="288" spans="1:50" ht="255" x14ac:dyDescent="0.25">
      <c r="A288" s="439">
        <v>280</v>
      </c>
      <c r="B288" s="461" t="s">
        <v>395</v>
      </c>
      <c r="C288" s="461" t="s">
        <v>283</v>
      </c>
      <c r="D288" s="461" t="s">
        <v>106</v>
      </c>
      <c r="E288" s="461" t="s">
        <v>713</v>
      </c>
      <c r="F288" s="463">
        <f>IFERROR(VLOOKUP(E288,[15]TablaRetencion!A$1:B$22,2,FALSE),"")</f>
        <v>240</v>
      </c>
      <c r="G288" s="463" t="s">
        <v>406</v>
      </c>
      <c r="H288" s="463">
        <f>IFERROR(VLOOKUP(G288,[15]TablaRetencion!H$1:I$90,2,FALSE),"")</f>
        <v>50</v>
      </c>
      <c r="I288" s="464" t="s">
        <v>808</v>
      </c>
      <c r="J288" s="507" t="s">
        <v>1766</v>
      </c>
      <c r="K288" s="460" t="s">
        <v>1785</v>
      </c>
      <c r="L288" s="461" t="s">
        <v>70</v>
      </c>
      <c r="M288" s="461" t="s">
        <v>151</v>
      </c>
      <c r="N288" s="461" t="s">
        <v>72</v>
      </c>
      <c r="O288" s="461" t="s">
        <v>205</v>
      </c>
      <c r="P288" s="461" t="s">
        <v>111</v>
      </c>
      <c r="Q288" s="461" t="s">
        <v>126</v>
      </c>
      <c r="R288" s="463" t="s">
        <v>83</v>
      </c>
      <c r="S288" s="461" t="s">
        <v>140</v>
      </c>
      <c r="T288" s="461" t="s">
        <v>79</v>
      </c>
      <c r="U288" s="461" t="s">
        <v>141</v>
      </c>
      <c r="V288" s="462" t="s">
        <v>1649</v>
      </c>
      <c r="W288" s="465">
        <f t="shared" si="43"/>
        <v>4</v>
      </c>
      <c r="X288" s="465" t="str">
        <f t="shared" si="44"/>
        <v>MEDIO</v>
      </c>
      <c r="Y288" s="504" t="s">
        <v>1786</v>
      </c>
      <c r="Z288" s="462" t="s">
        <v>1651</v>
      </c>
      <c r="AA288" s="461" t="s">
        <v>201</v>
      </c>
      <c r="AB288" s="461" t="s">
        <v>201</v>
      </c>
      <c r="AC288" s="460" t="s">
        <v>223</v>
      </c>
      <c r="AD288" s="505">
        <v>43460</v>
      </c>
      <c r="AE288" s="466" t="s">
        <v>82</v>
      </c>
      <c r="AF288" s="467" t="s">
        <v>69</v>
      </c>
      <c r="AG288" s="467" t="s">
        <v>69</v>
      </c>
      <c r="AH288" s="467" t="s">
        <v>69</v>
      </c>
      <c r="AI288" s="467" t="s">
        <v>114</v>
      </c>
      <c r="AJ288" s="505">
        <v>43453</v>
      </c>
      <c r="AK288" s="467" t="s">
        <v>389</v>
      </c>
      <c r="AL288" s="467" t="s">
        <v>1152</v>
      </c>
      <c r="AM288" s="467" t="s">
        <v>69</v>
      </c>
      <c r="AN288" s="467" t="s">
        <v>1152</v>
      </c>
      <c r="AO288" s="467" t="s">
        <v>69</v>
      </c>
      <c r="AP288" s="467" t="s">
        <v>1152</v>
      </c>
      <c r="AQ288" s="467" t="s">
        <v>69</v>
      </c>
      <c r="AR288" s="466" t="s">
        <v>119</v>
      </c>
      <c r="AS288" s="466" t="s">
        <v>119</v>
      </c>
      <c r="AT288" s="467" t="s">
        <v>88</v>
      </c>
      <c r="AU288" s="504" t="s">
        <v>1786</v>
      </c>
      <c r="AV288" s="467" t="s">
        <v>1189</v>
      </c>
      <c r="AW288" s="467" t="s">
        <v>107</v>
      </c>
      <c r="AX288" s="467" t="s">
        <v>90</v>
      </c>
    </row>
    <row r="289" spans="1:50" ht="255" x14ac:dyDescent="0.25">
      <c r="A289" s="439">
        <v>281</v>
      </c>
      <c r="B289" s="461" t="s">
        <v>395</v>
      </c>
      <c r="C289" s="461" t="s">
        <v>283</v>
      </c>
      <c r="D289" s="461" t="s">
        <v>106</v>
      </c>
      <c r="E289" s="461" t="s">
        <v>713</v>
      </c>
      <c r="F289" s="463">
        <f>IFERROR(VLOOKUP(E289,[15]TablaRetencion!A$1:B$22,2,FALSE),"")</f>
        <v>240</v>
      </c>
      <c r="G289" s="463" t="s">
        <v>406</v>
      </c>
      <c r="H289" s="463">
        <f>IFERROR(VLOOKUP(G289,[15]TablaRetencion!H$1:I$90,2,FALSE),"")</f>
        <v>50</v>
      </c>
      <c r="I289" s="464" t="s">
        <v>808</v>
      </c>
      <c r="J289" s="507" t="s">
        <v>1766</v>
      </c>
      <c r="K289" s="460" t="s">
        <v>1787</v>
      </c>
      <c r="L289" s="461" t="s">
        <v>70</v>
      </c>
      <c r="M289" s="461" t="s">
        <v>151</v>
      </c>
      <c r="N289" s="461" t="s">
        <v>72</v>
      </c>
      <c r="O289" s="461" t="s">
        <v>205</v>
      </c>
      <c r="P289" s="461" t="s">
        <v>111</v>
      </c>
      <c r="Q289" s="461" t="s">
        <v>126</v>
      </c>
      <c r="R289" s="463" t="s">
        <v>83</v>
      </c>
      <c r="S289" s="461" t="s">
        <v>140</v>
      </c>
      <c r="T289" s="461" t="s">
        <v>79</v>
      </c>
      <c r="U289" s="461" t="s">
        <v>141</v>
      </c>
      <c r="V289" s="462" t="s">
        <v>1649</v>
      </c>
      <c r="W289" s="465">
        <f t="shared" si="43"/>
        <v>4</v>
      </c>
      <c r="X289" s="465" t="str">
        <f t="shared" si="44"/>
        <v>MEDIO</v>
      </c>
      <c r="Y289" s="504" t="s">
        <v>1788</v>
      </c>
      <c r="Z289" s="462" t="s">
        <v>1651</v>
      </c>
      <c r="AA289" s="461" t="s">
        <v>186</v>
      </c>
      <c r="AB289" s="461" t="s">
        <v>201</v>
      </c>
      <c r="AC289" s="460" t="s">
        <v>223</v>
      </c>
      <c r="AD289" s="505">
        <v>43460</v>
      </c>
      <c r="AE289" s="466" t="s">
        <v>82</v>
      </c>
      <c r="AF289" s="467" t="s">
        <v>69</v>
      </c>
      <c r="AG289" s="467" t="s">
        <v>69</v>
      </c>
      <c r="AH289" s="467" t="s">
        <v>69</v>
      </c>
      <c r="AI289" s="467" t="s">
        <v>114</v>
      </c>
      <c r="AJ289" s="505">
        <v>43453</v>
      </c>
      <c r="AK289" s="467" t="s">
        <v>389</v>
      </c>
      <c r="AL289" s="467" t="s">
        <v>1152</v>
      </c>
      <c r="AM289" s="467" t="s">
        <v>69</v>
      </c>
      <c r="AN289" s="467" t="s">
        <v>1152</v>
      </c>
      <c r="AO289" s="467" t="s">
        <v>69</v>
      </c>
      <c r="AP289" s="467" t="s">
        <v>1152</v>
      </c>
      <c r="AQ289" s="467" t="s">
        <v>69</v>
      </c>
      <c r="AR289" s="466" t="s">
        <v>119</v>
      </c>
      <c r="AS289" s="466" t="s">
        <v>119</v>
      </c>
      <c r="AT289" s="467" t="s">
        <v>88</v>
      </c>
      <c r="AU289" s="504" t="s">
        <v>1788</v>
      </c>
      <c r="AV289" s="467" t="s">
        <v>1189</v>
      </c>
      <c r="AW289" s="467" t="s">
        <v>107</v>
      </c>
      <c r="AX289" s="467" t="s">
        <v>90</v>
      </c>
    </row>
    <row r="290" spans="1:50" ht="210" x14ac:dyDescent="0.25">
      <c r="A290" s="439">
        <v>282</v>
      </c>
      <c r="B290" s="461" t="s">
        <v>395</v>
      </c>
      <c r="C290" s="461" t="s">
        <v>283</v>
      </c>
      <c r="D290" s="461" t="s">
        <v>106</v>
      </c>
      <c r="E290" s="461" t="s">
        <v>713</v>
      </c>
      <c r="F290" s="463">
        <f>IFERROR(VLOOKUP(E290,[15]TablaRetencion!A$1:B$22,2,FALSE),"")</f>
        <v>240</v>
      </c>
      <c r="G290" s="463" t="s">
        <v>406</v>
      </c>
      <c r="H290" s="463">
        <f>IFERROR(VLOOKUP(G290,[15]TablaRetencion!H$1:I$90,2,FALSE),"")</f>
        <v>50</v>
      </c>
      <c r="I290" s="464" t="s">
        <v>808</v>
      </c>
      <c r="J290" s="507" t="s">
        <v>1766</v>
      </c>
      <c r="K290" s="460" t="s">
        <v>1789</v>
      </c>
      <c r="L290" s="461" t="s">
        <v>70</v>
      </c>
      <c r="M290" s="461" t="s">
        <v>151</v>
      </c>
      <c r="N290" s="461" t="s">
        <v>72</v>
      </c>
      <c r="O290" s="461" t="s">
        <v>205</v>
      </c>
      <c r="P290" s="461" t="s">
        <v>111</v>
      </c>
      <c r="Q290" s="461" t="s">
        <v>126</v>
      </c>
      <c r="R290" s="463" t="s">
        <v>83</v>
      </c>
      <c r="S290" s="461" t="s">
        <v>140</v>
      </c>
      <c r="T290" s="461" t="s">
        <v>79</v>
      </c>
      <c r="U290" s="461" t="s">
        <v>141</v>
      </c>
      <c r="V290" s="462" t="s">
        <v>1649</v>
      </c>
      <c r="W290" s="465">
        <f t="shared" si="43"/>
        <v>4</v>
      </c>
      <c r="X290" s="465" t="str">
        <f t="shared" si="44"/>
        <v>MEDIO</v>
      </c>
      <c r="Y290" s="504" t="s">
        <v>1790</v>
      </c>
      <c r="Z290" s="462" t="s">
        <v>1651</v>
      </c>
      <c r="AA290" s="461" t="s">
        <v>201</v>
      </c>
      <c r="AB290" s="461" t="s">
        <v>201</v>
      </c>
      <c r="AC290" s="460" t="s">
        <v>223</v>
      </c>
      <c r="AD290" s="505">
        <v>43460</v>
      </c>
      <c r="AE290" s="466" t="s">
        <v>82</v>
      </c>
      <c r="AF290" s="467" t="s">
        <v>69</v>
      </c>
      <c r="AG290" s="467" t="s">
        <v>69</v>
      </c>
      <c r="AH290" s="467" t="s">
        <v>69</v>
      </c>
      <c r="AI290" s="467" t="s">
        <v>114</v>
      </c>
      <c r="AJ290" s="505">
        <v>43453</v>
      </c>
      <c r="AK290" s="467" t="s">
        <v>389</v>
      </c>
      <c r="AL290" s="467" t="s">
        <v>1152</v>
      </c>
      <c r="AM290" s="467" t="s">
        <v>69</v>
      </c>
      <c r="AN290" s="467" t="s">
        <v>1152</v>
      </c>
      <c r="AO290" s="467" t="s">
        <v>69</v>
      </c>
      <c r="AP290" s="467" t="s">
        <v>1152</v>
      </c>
      <c r="AQ290" s="467" t="s">
        <v>69</v>
      </c>
      <c r="AR290" s="466" t="s">
        <v>119</v>
      </c>
      <c r="AS290" s="466" t="s">
        <v>119</v>
      </c>
      <c r="AT290" s="467" t="s">
        <v>88</v>
      </c>
      <c r="AU290" s="504" t="s">
        <v>1790</v>
      </c>
      <c r="AV290" s="467" t="s">
        <v>1189</v>
      </c>
      <c r="AW290" s="467" t="s">
        <v>107</v>
      </c>
      <c r="AX290" s="467" t="s">
        <v>90</v>
      </c>
    </row>
    <row r="291" spans="1:50" ht="225" x14ac:dyDescent="0.25">
      <c r="A291" s="439">
        <v>283</v>
      </c>
      <c r="B291" s="461" t="s">
        <v>395</v>
      </c>
      <c r="C291" s="461" t="s">
        <v>283</v>
      </c>
      <c r="D291" s="461" t="s">
        <v>106</v>
      </c>
      <c r="E291" s="461" t="s">
        <v>713</v>
      </c>
      <c r="F291" s="463">
        <f>IFERROR(VLOOKUP(E291,[15]TablaRetencion!A$1:B$22,2,FALSE),"")</f>
        <v>240</v>
      </c>
      <c r="G291" s="463" t="s">
        <v>406</v>
      </c>
      <c r="H291" s="463">
        <f>IFERROR(VLOOKUP(G291,[15]TablaRetencion!H$1:I$90,2,FALSE),"")</f>
        <v>50</v>
      </c>
      <c r="I291" s="464" t="s">
        <v>808</v>
      </c>
      <c r="J291" s="507" t="s">
        <v>1766</v>
      </c>
      <c r="K291" s="460" t="s">
        <v>1791</v>
      </c>
      <c r="L291" s="461" t="s">
        <v>70</v>
      </c>
      <c r="M291" s="461" t="s">
        <v>151</v>
      </c>
      <c r="N291" s="461" t="s">
        <v>72</v>
      </c>
      <c r="O291" s="461" t="s">
        <v>205</v>
      </c>
      <c r="P291" s="461" t="s">
        <v>111</v>
      </c>
      <c r="Q291" s="461" t="s">
        <v>126</v>
      </c>
      <c r="R291" s="463" t="s">
        <v>83</v>
      </c>
      <c r="S291" s="461" t="s">
        <v>140</v>
      </c>
      <c r="T291" s="461" t="s">
        <v>79</v>
      </c>
      <c r="U291" s="461" t="s">
        <v>141</v>
      </c>
      <c r="V291" s="462" t="s">
        <v>1649</v>
      </c>
      <c r="W291" s="465">
        <f t="shared" si="43"/>
        <v>4</v>
      </c>
      <c r="X291" s="465" t="str">
        <f t="shared" si="44"/>
        <v>MEDIO</v>
      </c>
      <c r="Y291" s="504" t="s">
        <v>1792</v>
      </c>
      <c r="Z291" s="462" t="s">
        <v>1651</v>
      </c>
      <c r="AA291" s="461" t="s">
        <v>201</v>
      </c>
      <c r="AB291" s="461" t="s">
        <v>201</v>
      </c>
      <c r="AC291" s="460" t="s">
        <v>223</v>
      </c>
      <c r="AD291" s="505">
        <v>43460</v>
      </c>
      <c r="AE291" s="466" t="s">
        <v>82</v>
      </c>
      <c r="AF291" s="467" t="s">
        <v>69</v>
      </c>
      <c r="AG291" s="467" t="s">
        <v>69</v>
      </c>
      <c r="AH291" s="467" t="s">
        <v>69</v>
      </c>
      <c r="AI291" s="467" t="s">
        <v>114</v>
      </c>
      <c r="AJ291" s="505">
        <v>43453</v>
      </c>
      <c r="AK291" s="467" t="s">
        <v>389</v>
      </c>
      <c r="AL291" s="467" t="s">
        <v>1152</v>
      </c>
      <c r="AM291" s="467" t="s">
        <v>69</v>
      </c>
      <c r="AN291" s="467" t="s">
        <v>1152</v>
      </c>
      <c r="AO291" s="467" t="s">
        <v>69</v>
      </c>
      <c r="AP291" s="467" t="s">
        <v>1152</v>
      </c>
      <c r="AQ291" s="467" t="s">
        <v>69</v>
      </c>
      <c r="AR291" s="466" t="s">
        <v>119</v>
      </c>
      <c r="AS291" s="466" t="s">
        <v>119</v>
      </c>
      <c r="AT291" s="467" t="s">
        <v>88</v>
      </c>
      <c r="AU291" s="504" t="s">
        <v>1792</v>
      </c>
      <c r="AV291" s="467" t="s">
        <v>1189</v>
      </c>
      <c r="AW291" s="467" t="s">
        <v>107</v>
      </c>
      <c r="AX291" s="467" t="s">
        <v>90</v>
      </c>
    </row>
    <row r="292" spans="1:50" ht="195" x14ac:dyDescent="0.25">
      <c r="A292" s="439">
        <v>284</v>
      </c>
      <c r="B292" s="461" t="s">
        <v>395</v>
      </c>
      <c r="C292" s="461" t="s">
        <v>283</v>
      </c>
      <c r="D292" s="461" t="s">
        <v>106</v>
      </c>
      <c r="E292" s="461" t="s">
        <v>713</v>
      </c>
      <c r="F292" s="463">
        <f>IFERROR(VLOOKUP(E292,[15]TablaRetencion!A$1:B$22,2,FALSE),"")</f>
        <v>240</v>
      </c>
      <c r="G292" s="463" t="s">
        <v>406</v>
      </c>
      <c r="H292" s="463">
        <f>IFERROR(VLOOKUP(G292,[15]TablaRetencion!H$1:I$90,2,FALSE),"")</f>
        <v>50</v>
      </c>
      <c r="I292" s="464" t="s">
        <v>808</v>
      </c>
      <c r="J292" s="507" t="s">
        <v>1793</v>
      </c>
      <c r="K292" s="460" t="s">
        <v>1794</v>
      </c>
      <c r="L292" s="461" t="s">
        <v>70</v>
      </c>
      <c r="M292" s="461" t="s">
        <v>151</v>
      </c>
      <c r="N292" s="461" t="s">
        <v>72</v>
      </c>
      <c r="O292" s="461" t="s">
        <v>205</v>
      </c>
      <c r="P292" s="461" t="s">
        <v>111</v>
      </c>
      <c r="Q292" s="461" t="s">
        <v>126</v>
      </c>
      <c r="R292" s="463" t="s">
        <v>83</v>
      </c>
      <c r="S292" s="461" t="s">
        <v>140</v>
      </c>
      <c r="T292" s="461" t="s">
        <v>79</v>
      </c>
      <c r="U292" s="461" t="s">
        <v>141</v>
      </c>
      <c r="V292" s="462" t="s">
        <v>1649</v>
      </c>
      <c r="W292" s="465">
        <f t="shared" si="43"/>
        <v>4</v>
      </c>
      <c r="X292" s="465" t="str">
        <f t="shared" si="44"/>
        <v>MEDIO</v>
      </c>
      <c r="Y292" s="504" t="s">
        <v>1795</v>
      </c>
      <c r="Z292" s="462" t="s">
        <v>1651</v>
      </c>
      <c r="AA292" s="461" t="s">
        <v>201</v>
      </c>
      <c r="AB292" s="461" t="s">
        <v>201</v>
      </c>
      <c r="AC292" s="460" t="s">
        <v>223</v>
      </c>
      <c r="AD292" s="505">
        <v>43460</v>
      </c>
      <c r="AE292" s="466" t="s">
        <v>82</v>
      </c>
      <c r="AF292" s="467" t="s">
        <v>69</v>
      </c>
      <c r="AG292" s="467" t="s">
        <v>69</v>
      </c>
      <c r="AH292" s="467" t="s">
        <v>69</v>
      </c>
      <c r="AI292" s="467" t="s">
        <v>114</v>
      </c>
      <c r="AJ292" s="505">
        <v>43453</v>
      </c>
      <c r="AK292" s="467" t="s">
        <v>389</v>
      </c>
      <c r="AL292" s="467" t="s">
        <v>1152</v>
      </c>
      <c r="AM292" s="467" t="s">
        <v>69</v>
      </c>
      <c r="AN292" s="467" t="s">
        <v>1152</v>
      </c>
      <c r="AO292" s="467" t="s">
        <v>69</v>
      </c>
      <c r="AP292" s="467" t="s">
        <v>1152</v>
      </c>
      <c r="AQ292" s="467" t="s">
        <v>69</v>
      </c>
      <c r="AR292" s="466" t="s">
        <v>119</v>
      </c>
      <c r="AS292" s="466" t="s">
        <v>119</v>
      </c>
      <c r="AT292" s="467" t="s">
        <v>88</v>
      </c>
      <c r="AU292" s="504" t="s">
        <v>1795</v>
      </c>
      <c r="AV292" s="467" t="s">
        <v>1189</v>
      </c>
      <c r="AW292" s="467" t="s">
        <v>107</v>
      </c>
      <c r="AX292" s="467" t="s">
        <v>90</v>
      </c>
    </row>
    <row r="293" spans="1:50" ht="135" x14ac:dyDescent="0.25">
      <c r="A293" s="439">
        <v>285</v>
      </c>
      <c r="B293" s="461" t="s">
        <v>395</v>
      </c>
      <c r="C293" s="461" t="s">
        <v>283</v>
      </c>
      <c r="D293" s="461" t="s">
        <v>106</v>
      </c>
      <c r="E293" s="461" t="s">
        <v>713</v>
      </c>
      <c r="F293" s="463">
        <f>IFERROR(VLOOKUP(E293,[15]TablaRetencion!A$1:B$22,2,FALSE),"")</f>
        <v>240</v>
      </c>
      <c r="G293" s="463" t="s">
        <v>398</v>
      </c>
      <c r="H293" s="463">
        <f>IFERROR(VLOOKUP(G293,[15]TablaRetencion!H$1:I$90,2,FALSE),"")</f>
        <v>2</v>
      </c>
      <c r="I293" s="464" t="s">
        <v>805</v>
      </c>
      <c r="J293" s="506" t="s">
        <v>1796</v>
      </c>
      <c r="K293" s="508" t="s">
        <v>1797</v>
      </c>
      <c r="L293" s="461" t="s">
        <v>70</v>
      </c>
      <c r="M293" s="461" t="s">
        <v>109</v>
      </c>
      <c r="N293" s="461" t="s">
        <v>108</v>
      </c>
      <c r="O293" s="461" t="s">
        <v>73</v>
      </c>
      <c r="P293" s="461" t="s">
        <v>111</v>
      </c>
      <c r="Q293" s="461" t="s">
        <v>75</v>
      </c>
      <c r="R293" s="463" t="s">
        <v>83</v>
      </c>
      <c r="S293" s="461" t="s">
        <v>140</v>
      </c>
      <c r="T293" s="461" t="s">
        <v>79</v>
      </c>
      <c r="U293" s="461" t="s">
        <v>141</v>
      </c>
      <c r="V293" s="462" t="s">
        <v>1798</v>
      </c>
      <c r="W293" s="465">
        <f t="shared" si="43"/>
        <v>4</v>
      </c>
      <c r="X293" s="465" t="str">
        <f t="shared" si="44"/>
        <v>MEDIO</v>
      </c>
      <c r="Y293" s="465" t="s">
        <v>1799</v>
      </c>
      <c r="Z293" s="462" t="s">
        <v>1651</v>
      </c>
      <c r="AA293" s="461" t="s">
        <v>81</v>
      </c>
      <c r="AB293" s="461" t="s">
        <v>201</v>
      </c>
      <c r="AC293" s="460" t="s">
        <v>223</v>
      </c>
      <c r="AD293" s="505">
        <v>43460</v>
      </c>
      <c r="AE293" s="466" t="s">
        <v>82</v>
      </c>
      <c r="AF293" s="467" t="s">
        <v>69</v>
      </c>
      <c r="AG293" s="467" t="s">
        <v>69</v>
      </c>
      <c r="AH293" s="467" t="s">
        <v>69</v>
      </c>
      <c r="AI293" s="467" t="s">
        <v>114</v>
      </c>
      <c r="AJ293" s="505">
        <v>43453</v>
      </c>
      <c r="AK293" s="467" t="s">
        <v>389</v>
      </c>
      <c r="AL293" s="467" t="s">
        <v>1152</v>
      </c>
      <c r="AM293" s="467" t="s">
        <v>69</v>
      </c>
      <c r="AN293" s="467" t="s">
        <v>1152</v>
      </c>
      <c r="AO293" s="467" t="s">
        <v>69</v>
      </c>
      <c r="AP293" s="467" t="s">
        <v>1152</v>
      </c>
      <c r="AQ293" s="467" t="s">
        <v>69</v>
      </c>
      <c r="AR293" s="466" t="s">
        <v>87</v>
      </c>
      <c r="AS293" s="466" t="s">
        <v>87</v>
      </c>
      <c r="AT293" s="467" t="s">
        <v>69</v>
      </c>
      <c r="AU293" s="504"/>
      <c r="AV293" s="467" t="s">
        <v>69</v>
      </c>
      <c r="AW293" s="467" t="s">
        <v>69</v>
      </c>
      <c r="AX293" s="467" t="s">
        <v>90</v>
      </c>
    </row>
    <row r="294" spans="1:50" ht="135" x14ac:dyDescent="0.25">
      <c r="A294" s="439">
        <v>286</v>
      </c>
      <c r="B294" s="461" t="s">
        <v>395</v>
      </c>
      <c r="C294" s="461" t="s">
        <v>283</v>
      </c>
      <c r="D294" s="461" t="s">
        <v>106</v>
      </c>
      <c r="E294" s="461" t="s">
        <v>713</v>
      </c>
      <c r="F294" s="463">
        <f>IFERROR(VLOOKUP(E294,[15]TablaRetencion!A$1:B$22,2,FALSE),"")</f>
        <v>240</v>
      </c>
      <c r="G294" s="463" t="s">
        <v>398</v>
      </c>
      <c r="H294" s="463">
        <f>IFERROR(VLOOKUP(G294,[15]TablaRetencion!H$1:I$90,2,FALSE),"")</f>
        <v>2</v>
      </c>
      <c r="I294" s="464" t="s">
        <v>805</v>
      </c>
      <c r="J294" s="506" t="s">
        <v>1796</v>
      </c>
      <c r="K294" s="508" t="s">
        <v>1797</v>
      </c>
      <c r="L294" s="461" t="s">
        <v>70</v>
      </c>
      <c r="M294" s="461" t="s">
        <v>109</v>
      </c>
      <c r="N294" s="461" t="s">
        <v>108</v>
      </c>
      <c r="O294" s="461" t="s">
        <v>73</v>
      </c>
      <c r="P294" s="461" t="s">
        <v>111</v>
      </c>
      <c r="Q294" s="461" t="s">
        <v>75</v>
      </c>
      <c r="R294" s="463" t="s">
        <v>83</v>
      </c>
      <c r="S294" s="461" t="s">
        <v>140</v>
      </c>
      <c r="T294" s="461" t="s">
        <v>79</v>
      </c>
      <c r="U294" s="461" t="s">
        <v>141</v>
      </c>
      <c r="V294" s="462" t="s">
        <v>1798</v>
      </c>
      <c r="W294" s="465">
        <f t="shared" si="43"/>
        <v>4</v>
      </c>
      <c r="X294" s="465" t="str">
        <f t="shared" si="44"/>
        <v>MEDIO</v>
      </c>
      <c r="Y294" s="465" t="s">
        <v>1799</v>
      </c>
      <c r="Z294" s="462" t="s">
        <v>1651</v>
      </c>
      <c r="AA294" s="461" t="s">
        <v>81</v>
      </c>
      <c r="AB294" s="461" t="s">
        <v>201</v>
      </c>
      <c r="AC294" s="460" t="s">
        <v>223</v>
      </c>
      <c r="AD294" s="505">
        <v>43460</v>
      </c>
      <c r="AE294" s="466" t="s">
        <v>82</v>
      </c>
      <c r="AF294" s="467" t="s">
        <v>69</v>
      </c>
      <c r="AG294" s="467" t="s">
        <v>69</v>
      </c>
      <c r="AH294" s="467" t="s">
        <v>69</v>
      </c>
      <c r="AI294" s="467" t="s">
        <v>114</v>
      </c>
      <c r="AJ294" s="505">
        <v>43453</v>
      </c>
      <c r="AK294" s="467" t="s">
        <v>389</v>
      </c>
      <c r="AL294" s="467" t="s">
        <v>1152</v>
      </c>
      <c r="AM294" s="467" t="s">
        <v>69</v>
      </c>
      <c r="AN294" s="467" t="s">
        <v>1152</v>
      </c>
      <c r="AO294" s="467" t="s">
        <v>69</v>
      </c>
      <c r="AP294" s="467" t="s">
        <v>1152</v>
      </c>
      <c r="AQ294" s="467" t="s">
        <v>69</v>
      </c>
      <c r="AR294" s="466" t="s">
        <v>87</v>
      </c>
      <c r="AS294" s="466" t="s">
        <v>87</v>
      </c>
      <c r="AT294" s="467" t="s">
        <v>69</v>
      </c>
      <c r="AU294" s="504"/>
      <c r="AV294" s="467" t="s">
        <v>69</v>
      </c>
      <c r="AW294" s="467" t="s">
        <v>69</v>
      </c>
      <c r="AX294" s="467" t="s">
        <v>90</v>
      </c>
    </row>
    <row r="295" spans="1:50" ht="135" x14ac:dyDescent="0.25">
      <c r="A295" s="439">
        <v>287</v>
      </c>
      <c r="B295" s="461" t="s">
        <v>395</v>
      </c>
      <c r="C295" s="461" t="s">
        <v>283</v>
      </c>
      <c r="D295" s="461" t="s">
        <v>106</v>
      </c>
      <c r="E295" s="461" t="s">
        <v>713</v>
      </c>
      <c r="F295" s="463">
        <f>IFERROR(VLOOKUP(E295,[15]TablaRetencion!A$1:B$22,2,FALSE),"")</f>
        <v>240</v>
      </c>
      <c r="G295" s="463" t="s">
        <v>398</v>
      </c>
      <c r="H295" s="463">
        <f>IFERROR(VLOOKUP(G295,[15]TablaRetencion!H$1:I$90,2,FALSE),"")</f>
        <v>2</v>
      </c>
      <c r="I295" s="464" t="s">
        <v>805</v>
      </c>
      <c r="J295" s="506" t="s">
        <v>1796</v>
      </c>
      <c r="K295" s="508" t="s">
        <v>1797</v>
      </c>
      <c r="L295" s="461" t="s">
        <v>70</v>
      </c>
      <c r="M295" s="461" t="s">
        <v>109</v>
      </c>
      <c r="N295" s="461" t="s">
        <v>108</v>
      </c>
      <c r="O295" s="461" t="s">
        <v>73</v>
      </c>
      <c r="P295" s="461" t="s">
        <v>111</v>
      </c>
      <c r="Q295" s="461" t="s">
        <v>75</v>
      </c>
      <c r="R295" s="463" t="s">
        <v>83</v>
      </c>
      <c r="S295" s="461" t="s">
        <v>140</v>
      </c>
      <c r="T295" s="461" t="s">
        <v>79</v>
      </c>
      <c r="U295" s="461" t="s">
        <v>141</v>
      </c>
      <c r="V295" s="462" t="s">
        <v>1798</v>
      </c>
      <c r="W295" s="465">
        <f t="shared" si="43"/>
        <v>4</v>
      </c>
      <c r="X295" s="465" t="str">
        <f t="shared" si="44"/>
        <v>MEDIO</v>
      </c>
      <c r="Y295" s="465" t="s">
        <v>1799</v>
      </c>
      <c r="Z295" s="462" t="s">
        <v>1651</v>
      </c>
      <c r="AA295" s="461" t="s">
        <v>81</v>
      </c>
      <c r="AB295" s="461" t="s">
        <v>201</v>
      </c>
      <c r="AC295" s="460" t="s">
        <v>223</v>
      </c>
      <c r="AD295" s="505">
        <v>43460</v>
      </c>
      <c r="AE295" s="466" t="s">
        <v>82</v>
      </c>
      <c r="AF295" s="467" t="s">
        <v>69</v>
      </c>
      <c r="AG295" s="467" t="s">
        <v>69</v>
      </c>
      <c r="AH295" s="467" t="s">
        <v>69</v>
      </c>
      <c r="AI295" s="467" t="s">
        <v>114</v>
      </c>
      <c r="AJ295" s="505">
        <v>43453</v>
      </c>
      <c r="AK295" s="467" t="s">
        <v>389</v>
      </c>
      <c r="AL295" s="467" t="s">
        <v>1152</v>
      </c>
      <c r="AM295" s="467" t="s">
        <v>69</v>
      </c>
      <c r="AN295" s="467" t="s">
        <v>1152</v>
      </c>
      <c r="AO295" s="467" t="s">
        <v>69</v>
      </c>
      <c r="AP295" s="467" t="s">
        <v>1152</v>
      </c>
      <c r="AQ295" s="467" t="s">
        <v>69</v>
      </c>
      <c r="AR295" s="466" t="s">
        <v>87</v>
      </c>
      <c r="AS295" s="466" t="s">
        <v>87</v>
      </c>
      <c r="AT295" s="467" t="s">
        <v>69</v>
      </c>
      <c r="AU295" s="504"/>
      <c r="AV295" s="467" t="s">
        <v>69</v>
      </c>
      <c r="AW295" s="467" t="s">
        <v>69</v>
      </c>
      <c r="AX295" s="467" t="s">
        <v>90</v>
      </c>
    </row>
    <row r="296" spans="1:50" ht="135" x14ac:dyDescent="0.25">
      <c r="A296" s="439">
        <v>288</v>
      </c>
      <c r="B296" s="461" t="s">
        <v>395</v>
      </c>
      <c r="C296" s="461" t="s">
        <v>283</v>
      </c>
      <c r="D296" s="461" t="s">
        <v>106</v>
      </c>
      <c r="E296" s="461" t="s">
        <v>713</v>
      </c>
      <c r="F296" s="463">
        <f>IFERROR(VLOOKUP(E296,[15]TablaRetencion!A$1:B$22,2,FALSE),"")</f>
        <v>240</v>
      </c>
      <c r="G296" s="463" t="s">
        <v>398</v>
      </c>
      <c r="H296" s="463">
        <f>IFERROR(VLOOKUP(G296,[15]TablaRetencion!H$1:I$90,2,FALSE),"")</f>
        <v>2</v>
      </c>
      <c r="I296" s="464" t="s">
        <v>805</v>
      </c>
      <c r="J296" s="506" t="s">
        <v>1796</v>
      </c>
      <c r="K296" s="508" t="s">
        <v>1797</v>
      </c>
      <c r="L296" s="461" t="s">
        <v>70</v>
      </c>
      <c r="M296" s="461" t="s">
        <v>109</v>
      </c>
      <c r="N296" s="461" t="s">
        <v>108</v>
      </c>
      <c r="O296" s="461" t="s">
        <v>73</v>
      </c>
      <c r="P296" s="461" t="s">
        <v>111</v>
      </c>
      <c r="Q296" s="461" t="s">
        <v>75</v>
      </c>
      <c r="R296" s="463" t="s">
        <v>83</v>
      </c>
      <c r="S296" s="461" t="s">
        <v>140</v>
      </c>
      <c r="T296" s="461" t="s">
        <v>79</v>
      </c>
      <c r="U296" s="461" t="s">
        <v>141</v>
      </c>
      <c r="V296" s="462" t="s">
        <v>1798</v>
      </c>
      <c r="W296" s="465">
        <f t="shared" si="43"/>
        <v>4</v>
      </c>
      <c r="X296" s="465" t="str">
        <f t="shared" si="44"/>
        <v>MEDIO</v>
      </c>
      <c r="Y296" s="465" t="s">
        <v>1799</v>
      </c>
      <c r="Z296" s="462" t="s">
        <v>1651</v>
      </c>
      <c r="AA296" s="461" t="s">
        <v>81</v>
      </c>
      <c r="AB296" s="461" t="s">
        <v>201</v>
      </c>
      <c r="AC296" s="460" t="s">
        <v>223</v>
      </c>
      <c r="AD296" s="505">
        <v>43460</v>
      </c>
      <c r="AE296" s="466" t="s">
        <v>82</v>
      </c>
      <c r="AF296" s="467" t="s">
        <v>69</v>
      </c>
      <c r="AG296" s="467" t="s">
        <v>69</v>
      </c>
      <c r="AH296" s="467" t="s">
        <v>69</v>
      </c>
      <c r="AI296" s="467" t="s">
        <v>114</v>
      </c>
      <c r="AJ296" s="505">
        <v>43453</v>
      </c>
      <c r="AK296" s="467" t="s">
        <v>389</v>
      </c>
      <c r="AL296" s="467" t="s">
        <v>1152</v>
      </c>
      <c r="AM296" s="467" t="s">
        <v>69</v>
      </c>
      <c r="AN296" s="467" t="s">
        <v>1152</v>
      </c>
      <c r="AO296" s="467" t="s">
        <v>69</v>
      </c>
      <c r="AP296" s="467" t="s">
        <v>1152</v>
      </c>
      <c r="AQ296" s="467" t="s">
        <v>69</v>
      </c>
      <c r="AR296" s="466" t="s">
        <v>87</v>
      </c>
      <c r="AS296" s="466" t="s">
        <v>87</v>
      </c>
      <c r="AT296" s="467" t="s">
        <v>69</v>
      </c>
      <c r="AU296" s="504"/>
      <c r="AV296" s="467" t="s">
        <v>69</v>
      </c>
      <c r="AW296" s="467" t="s">
        <v>69</v>
      </c>
      <c r="AX296" s="467" t="s">
        <v>90</v>
      </c>
    </row>
    <row r="297" spans="1:50" ht="135" x14ac:dyDescent="0.25">
      <c r="A297" s="439">
        <v>289</v>
      </c>
      <c r="B297" s="461" t="s">
        <v>395</v>
      </c>
      <c r="C297" s="461" t="s">
        <v>283</v>
      </c>
      <c r="D297" s="461" t="s">
        <v>106</v>
      </c>
      <c r="E297" s="461" t="s">
        <v>713</v>
      </c>
      <c r="F297" s="463">
        <f>IFERROR(VLOOKUP(E297,[15]TablaRetencion!A$1:B$22,2,FALSE),"")</f>
        <v>240</v>
      </c>
      <c r="G297" s="463" t="s">
        <v>398</v>
      </c>
      <c r="H297" s="463">
        <f>IFERROR(VLOOKUP(G297,[15]TablaRetencion!H$1:I$90,2,FALSE),"")</f>
        <v>2</v>
      </c>
      <c r="I297" s="464" t="s">
        <v>805</v>
      </c>
      <c r="J297" s="506" t="s">
        <v>1796</v>
      </c>
      <c r="K297" s="508" t="s">
        <v>1797</v>
      </c>
      <c r="L297" s="461" t="s">
        <v>70</v>
      </c>
      <c r="M297" s="461" t="s">
        <v>109</v>
      </c>
      <c r="N297" s="461" t="s">
        <v>108</v>
      </c>
      <c r="O297" s="461" t="s">
        <v>73</v>
      </c>
      <c r="P297" s="461" t="s">
        <v>111</v>
      </c>
      <c r="Q297" s="461" t="s">
        <v>75</v>
      </c>
      <c r="R297" s="463" t="s">
        <v>83</v>
      </c>
      <c r="S297" s="461" t="s">
        <v>140</v>
      </c>
      <c r="T297" s="461" t="s">
        <v>79</v>
      </c>
      <c r="U297" s="461" t="s">
        <v>141</v>
      </c>
      <c r="V297" s="462" t="s">
        <v>1798</v>
      </c>
      <c r="W297" s="465">
        <f t="shared" si="43"/>
        <v>4</v>
      </c>
      <c r="X297" s="465" t="str">
        <f t="shared" si="44"/>
        <v>MEDIO</v>
      </c>
      <c r="Y297" s="465" t="s">
        <v>1799</v>
      </c>
      <c r="Z297" s="462" t="s">
        <v>1651</v>
      </c>
      <c r="AA297" s="461" t="s">
        <v>81</v>
      </c>
      <c r="AB297" s="461" t="s">
        <v>201</v>
      </c>
      <c r="AC297" s="460" t="s">
        <v>223</v>
      </c>
      <c r="AD297" s="505">
        <v>43460</v>
      </c>
      <c r="AE297" s="466" t="s">
        <v>82</v>
      </c>
      <c r="AF297" s="467" t="s">
        <v>69</v>
      </c>
      <c r="AG297" s="467" t="s">
        <v>69</v>
      </c>
      <c r="AH297" s="467" t="s">
        <v>69</v>
      </c>
      <c r="AI297" s="467" t="s">
        <v>114</v>
      </c>
      <c r="AJ297" s="505">
        <v>43453</v>
      </c>
      <c r="AK297" s="467" t="s">
        <v>389</v>
      </c>
      <c r="AL297" s="467" t="s">
        <v>1152</v>
      </c>
      <c r="AM297" s="467" t="s">
        <v>69</v>
      </c>
      <c r="AN297" s="467" t="s">
        <v>1152</v>
      </c>
      <c r="AO297" s="467" t="s">
        <v>69</v>
      </c>
      <c r="AP297" s="467" t="s">
        <v>1152</v>
      </c>
      <c r="AQ297" s="467" t="s">
        <v>69</v>
      </c>
      <c r="AR297" s="466" t="s">
        <v>87</v>
      </c>
      <c r="AS297" s="466" t="s">
        <v>87</v>
      </c>
      <c r="AT297" s="467" t="s">
        <v>69</v>
      </c>
      <c r="AU297" s="504"/>
      <c r="AV297" s="467" t="s">
        <v>69</v>
      </c>
      <c r="AW297" s="467" t="s">
        <v>69</v>
      </c>
      <c r="AX297" s="467" t="s">
        <v>90</v>
      </c>
    </row>
    <row r="298" spans="1:50" ht="135" x14ac:dyDescent="0.25">
      <c r="A298" s="439">
        <v>290</v>
      </c>
      <c r="B298" s="461" t="s">
        <v>395</v>
      </c>
      <c r="C298" s="461" t="s">
        <v>283</v>
      </c>
      <c r="D298" s="461" t="s">
        <v>106</v>
      </c>
      <c r="E298" s="461" t="s">
        <v>713</v>
      </c>
      <c r="F298" s="463">
        <f>IFERROR(VLOOKUP(E298,[15]TablaRetencion!A$1:B$22,2,FALSE),"")</f>
        <v>240</v>
      </c>
      <c r="G298" s="463" t="s">
        <v>398</v>
      </c>
      <c r="H298" s="463">
        <f>IFERROR(VLOOKUP(G298,[15]TablaRetencion!H$1:I$90,2,FALSE),"")</f>
        <v>2</v>
      </c>
      <c r="I298" s="464" t="s">
        <v>805</v>
      </c>
      <c r="J298" s="506" t="s">
        <v>1796</v>
      </c>
      <c r="K298" s="508" t="s">
        <v>1797</v>
      </c>
      <c r="L298" s="461" t="s">
        <v>70</v>
      </c>
      <c r="M298" s="461" t="s">
        <v>109</v>
      </c>
      <c r="N298" s="461" t="s">
        <v>108</v>
      </c>
      <c r="O298" s="461" t="s">
        <v>73</v>
      </c>
      <c r="P298" s="461" t="s">
        <v>111</v>
      </c>
      <c r="Q298" s="461" t="s">
        <v>75</v>
      </c>
      <c r="R298" s="463" t="s">
        <v>83</v>
      </c>
      <c r="S298" s="461" t="s">
        <v>140</v>
      </c>
      <c r="T298" s="461" t="s">
        <v>79</v>
      </c>
      <c r="U298" s="461" t="s">
        <v>141</v>
      </c>
      <c r="V298" s="462" t="s">
        <v>1798</v>
      </c>
      <c r="W298" s="465">
        <f t="shared" si="43"/>
        <v>4</v>
      </c>
      <c r="X298" s="465" t="str">
        <f t="shared" si="44"/>
        <v>MEDIO</v>
      </c>
      <c r="Y298" s="465" t="s">
        <v>1799</v>
      </c>
      <c r="Z298" s="462" t="s">
        <v>1651</v>
      </c>
      <c r="AA298" s="461" t="s">
        <v>81</v>
      </c>
      <c r="AB298" s="461" t="s">
        <v>201</v>
      </c>
      <c r="AC298" s="460" t="s">
        <v>223</v>
      </c>
      <c r="AD298" s="505">
        <v>43460</v>
      </c>
      <c r="AE298" s="466" t="s">
        <v>82</v>
      </c>
      <c r="AF298" s="467" t="s">
        <v>69</v>
      </c>
      <c r="AG298" s="467" t="s">
        <v>69</v>
      </c>
      <c r="AH298" s="467" t="s">
        <v>69</v>
      </c>
      <c r="AI298" s="467" t="s">
        <v>114</v>
      </c>
      <c r="AJ298" s="505">
        <v>43453</v>
      </c>
      <c r="AK298" s="467" t="s">
        <v>389</v>
      </c>
      <c r="AL298" s="467" t="s">
        <v>1152</v>
      </c>
      <c r="AM298" s="467" t="s">
        <v>69</v>
      </c>
      <c r="AN298" s="467" t="s">
        <v>1152</v>
      </c>
      <c r="AO298" s="467" t="s">
        <v>69</v>
      </c>
      <c r="AP298" s="467" t="s">
        <v>1152</v>
      </c>
      <c r="AQ298" s="467" t="s">
        <v>69</v>
      </c>
      <c r="AR298" s="466" t="s">
        <v>87</v>
      </c>
      <c r="AS298" s="466" t="s">
        <v>87</v>
      </c>
      <c r="AT298" s="467" t="s">
        <v>69</v>
      </c>
      <c r="AU298" s="504"/>
      <c r="AV298" s="467" t="s">
        <v>69</v>
      </c>
      <c r="AW298" s="467" t="s">
        <v>69</v>
      </c>
      <c r="AX298" s="467" t="s">
        <v>90</v>
      </c>
    </row>
    <row r="299" spans="1:50" ht="135" x14ac:dyDescent="0.25">
      <c r="A299" s="439">
        <v>291</v>
      </c>
      <c r="B299" s="461" t="s">
        <v>395</v>
      </c>
      <c r="C299" s="461" t="s">
        <v>283</v>
      </c>
      <c r="D299" s="461" t="s">
        <v>106</v>
      </c>
      <c r="E299" s="461" t="s">
        <v>713</v>
      </c>
      <c r="F299" s="463">
        <f>IFERROR(VLOOKUP(E299,[15]TablaRetencion!A$1:B$22,2,FALSE),"")</f>
        <v>240</v>
      </c>
      <c r="G299" s="463" t="s">
        <v>398</v>
      </c>
      <c r="H299" s="463">
        <f>IFERROR(VLOOKUP(G299,[15]TablaRetencion!H$1:I$90,2,FALSE),"")</f>
        <v>2</v>
      </c>
      <c r="I299" s="464" t="s">
        <v>805</v>
      </c>
      <c r="J299" s="506" t="s">
        <v>1796</v>
      </c>
      <c r="K299" s="508" t="s">
        <v>1797</v>
      </c>
      <c r="L299" s="461" t="s">
        <v>70</v>
      </c>
      <c r="M299" s="461" t="s">
        <v>109</v>
      </c>
      <c r="N299" s="461" t="s">
        <v>108</v>
      </c>
      <c r="O299" s="461" t="s">
        <v>73</v>
      </c>
      <c r="P299" s="461" t="s">
        <v>111</v>
      </c>
      <c r="Q299" s="461" t="s">
        <v>75</v>
      </c>
      <c r="R299" s="463" t="s">
        <v>83</v>
      </c>
      <c r="S299" s="461" t="s">
        <v>140</v>
      </c>
      <c r="T299" s="461" t="s">
        <v>79</v>
      </c>
      <c r="U299" s="461" t="s">
        <v>141</v>
      </c>
      <c r="V299" s="462" t="s">
        <v>1798</v>
      </c>
      <c r="W299" s="465">
        <f t="shared" si="43"/>
        <v>4</v>
      </c>
      <c r="X299" s="465" t="str">
        <f t="shared" si="44"/>
        <v>MEDIO</v>
      </c>
      <c r="Y299" s="465" t="s">
        <v>1799</v>
      </c>
      <c r="Z299" s="462" t="s">
        <v>1651</v>
      </c>
      <c r="AA299" s="461" t="s">
        <v>81</v>
      </c>
      <c r="AB299" s="461" t="s">
        <v>201</v>
      </c>
      <c r="AC299" s="460" t="s">
        <v>223</v>
      </c>
      <c r="AD299" s="505">
        <v>43460</v>
      </c>
      <c r="AE299" s="466" t="s">
        <v>82</v>
      </c>
      <c r="AF299" s="467" t="s">
        <v>69</v>
      </c>
      <c r="AG299" s="467" t="s">
        <v>69</v>
      </c>
      <c r="AH299" s="467" t="s">
        <v>69</v>
      </c>
      <c r="AI299" s="467" t="s">
        <v>114</v>
      </c>
      <c r="AJ299" s="505">
        <v>43453</v>
      </c>
      <c r="AK299" s="467" t="s">
        <v>389</v>
      </c>
      <c r="AL299" s="467" t="s">
        <v>1152</v>
      </c>
      <c r="AM299" s="467" t="s">
        <v>69</v>
      </c>
      <c r="AN299" s="467" t="s">
        <v>1152</v>
      </c>
      <c r="AO299" s="467" t="s">
        <v>69</v>
      </c>
      <c r="AP299" s="467" t="s">
        <v>1152</v>
      </c>
      <c r="AQ299" s="467" t="s">
        <v>69</v>
      </c>
      <c r="AR299" s="466" t="s">
        <v>87</v>
      </c>
      <c r="AS299" s="466" t="s">
        <v>87</v>
      </c>
      <c r="AT299" s="467" t="s">
        <v>69</v>
      </c>
      <c r="AU299" s="504"/>
      <c r="AV299" s="467" t="s">
        <v>69</v>
      </c>
      <c r="AW299" s="467" t="s">
        <v>69</v>
      </c>
      <c r="AX299" s="467" t="s">
        <v>90</v>
      </c>
    </row>
    <row r="300" spans="1:50" ht="135" x14ac:dyDescent="0.25">
      <c r="A300" s="439">
        <v>292</v>
      </c>
      <c r="B300" s="461" t="s">
        <v>395</v>
      </c>
      <c r="C300" s="461" t="s">
        <v>283</v>
      </c>
      <c r="D300" s="461" t="s">
        <v>106</v>
      </c>
      <c r="E300" s="461" t="s">
        <v>713</v>
      </c>
      <c r="F300" s="463">
        <f>IFERROR(VLOOKUP(E300,[15]TablaRetencion!A$1:B$22,2,FALSE),"")</f>
        <v>240</v>
      </c>
      <c r="G300" s="463" t="s">
        <v>398</v>
      </c>
      <c r="H300" s="463">
        <f>IFERROR(VLOOKUP(G300,[15]TablaRetencion!H$1:I$90,2,FALSE),"")</f>
        <v>2</v>
      </c>
      <c r="I300" s="464" t="s">
        <v>805</v>
      </c>
      <c r="J300" s="506" t="s">
        <v>1796</v>
      </c>
      <c r="K300" s="508" t="s">
        <v>1797</v>
      </c>
      <c r="L300" s="461" t="s">
        <v>70</v>
      </c>
      <c r="M300" s="461" t="s">
        <v>109</v>
      </c>
      <c r="N300" s="461" t="s">
        <v>108</v>
      </c>
      <c r="O300" s="461" t="s">
        <v>73</v>
      </c>
      <c r="P300" s="461" t="s">
        <v>111</v>
      </c>
      <c r="Q300" s="461" t="s">
        <v>75</v>
      </c>
      <c r="R300" s="463" t="s">
        <v>83</v>
      </c>
      <c r="S300" s="461" t="s">
        <v>140</v>
      </c>
      <c r="T300" s="461" t="s">
        <v>79</v>
      </c>
      <c r="U300" s="461" t="s">
        <v>141</v>
      </c>
      <c r="V300" s="462" t="s">
        <v>1798</v>
      </c>
      <c r="W300" s="465">
        <f t="shared" si="43"/>
        <v>4</v>
      </c>
      <c r="X300" s="465" t="str">
        <f t="shared" si="44"/>
        <v>MEDIO</v>
      </c>
      <c r="Y300" s="465" t="s">
        <v>1799</v>
      </c>
      <c r="Z300" s="462" t="s">
        <v>1651</v>
      </c>
      <c r="AA300" s="461" t="s">
        <v>81</v>
      </c>
      <c r="AB300" s="461" t="s">
        <v>201</v>
      </c>
      <c r="AC300" s="460" t="s">
        <v>223</v>
      </c>
      <c r="AD300" s="505">
        <v>43460</v>
      </c>
      <c r="AE300" s="466" t="s">
        <v>82</v>
      </c>
      <c r="AF300" s="467" t="s">
        <v>69</v>
      </c>
      <c r="AG300" s="467" t="s">
        <v>69</v>
      </c>
      <c r="AH300" s="467" t="s">
        <v>69</v>
      </c>
      <c r="AI300" s="467" t="s">
        <v>114</v>
      </c>
      <c r="AJ300" s="505">
        <v>43453</v>
      </c>
      <c r="AK300" s="467" t="s">
        <v>389</v>
      </c>
      <c r="AL300" s="467" t="s">
        <v>1152</v>
      </c>
      <c r="AM300" s="467" t="s">
        <v>69</v>
      </c>
      <c r="AN300" s="467" t="s">
        <v>1152</v>
      </c>
      <c r="AO300" s="467" t="s">
        <v>69</v>
      </c>
      <c r="AP300" s="467" t="s">
        <v>1152</v>
      </c>
      <c r="AQ300" s="467" t="s">
        <v>69</v>
      </c>
      <c r="AR300" s="466" t="s">
        <v>87</v>
      </c>
      <c r="AS300" s="466" t="s">
        <v>87</v>
      </c>
      <c r="AT300" s="467" t="s">
        <v>69</v>
      </c>
      <c r="AU300" s="504"/>
      <c r="AV300" s="467" t="s">
        <v>69</v>
      </c>
      <c r="AW300" s="467" t="s">
        <v>69</v>
      </c>
      <c r="AX300" s="467" t="s">
        <v>90</v>
      </c>
    </row>
    <row r="301" spans="1:50" ht="135" x14ac:dyDescent="0.25">
      <c r="A301" s="439">
        <v>293</v>
      </c>
      <c r="B301" s="461" t="s">
        <v>395</v>
      </c>
      <c r="C301" s="461" t="s">
        <v>283</v>
      </c>
      <c r="D301" s="461" t="s">
        <v>106</v>
      </c>
      <c r="E301" s="461" t="s">
        <v>713</v>
      </c>
      <c r="F301" s="463">
        <f>IFERROR(VLOOKUP(E301,[15]TablaRetencion!A$1:B$22,2,FALSE),"")</f>
        <v>240</v>
      </c>
      <c r="G301" s="463" t="s">
        <v>398</v>
      </c>
      <c r="H301" s="463">
        <f>IFERROR(VLOOKUP(G301,[15]TablaRetencion!H$1:I$90,2,FALSE),"")</f>
        <v>2</v>
      </c>
      <c r="I301" s="464" t="s">
        <v>805</v>
      </c>
      <c r="J301" s="506" t="s">
        <v>1796</v>
      </c>
      <c r="K301" s="508" t="s">
        <v>1797</v>
      </c>
      <c r="L301" s="461" t="s">
        <v>70</v>
      </c>
      <c r="M301" s="461" t="s">
        <v>109</v>
      </c>
      <c r="N301" s="461" t="s">
        <v>108</v>
      </c>
      <c r="O301" s="461" t="s">
        <v>73</v>
      </c>
      <c r="P301" s="461" t="s">
        <v>111</v>
      </c>
      <c r="Q301" s="461" t="s">
        <v>75</v>
      </c>
      <c r="R301" s="463" t="s">
        <v>83</v>
      </c>
      <c r="S301" s="461" t="s">
        <v>140</v>
      </c>
      <c r="T301" s="461" t="s">
        <v>79</v>
      </c>
      <c r="U301" s="461" t="s">
        <v>141</v>
      </c>
      <c r="V301" s="462" t="s">
        <v>1798</v>
      </c>
      <c r="W301" s="465">
        <f t="shared" si="43"/>
        <v>4</v>
      </c>
      <c r="X301" s="465" t="str">
        <f t="shared" si="44"/>
        <v>MEDIO</v>
      </c>
      <c r="Y301" s="465" t="s">
        <v>1799</v>
      </c>
      <c r="Z301" s="462" t="s">
        <v>1651</v>
      </c>
      <c r="AA301" s="461" t="s">
        <v>81</v>
      </c>
      <c r="AB301" s="461" t="s">
        <v>201</v>
      </c>
      <c r="AC301" s="460" t="s">
        <v>223</v>
      </c>
      <c r="AD301" s="505">
        <v>43460</v>
      </c>
      <c r="AE301" s="466" t="s">
        <v>82</v>
      </c>
      <c r="AF301" s="467" t="s">
        <v>69</v>
      </c>
      <c r="AG301" s="467" t="s">
        <v>69</v>
      </c>
      <c r="AH301" s="467" t="s">
        <v>69</v>
      </c>
      <c r="AI301" s="467" t="s">
        <v>114</v>
      </c>
      <c r="AJ301" s="505">
        <v>43453</v>
      </c>
      <c r="AK301" s="467" t="s">
        <v>389</v>
      </c>
      <c r="AL301" s="467" t="s">
        <v>1152</v>
      </c>
      <c r="AM301" s="467" t="s">
        <v>69</v>
      </c>
      <c r="AN301" s="467" t="s">
        <v>1152</v>
      </c>
      <c r="AO301" s="467" t="s">
        <v>69</v>
      </c>
      <c r="AP301" s="467" t="s">
        <v>1152</v>
      </c>
      <c r="AQ301" s="467" t="s">
        <v>69</v>
      </c>
      <c r="AR301" s="466" t="s">
        <v>87</v>
      </c>
      <c r="AS301" s="466" t="s">
        <v>87</v>
      </c>
      <c r="AT301" s="467" t="s">
        <v>69</v>
      </c>
      <c r="AU301" s="504"/>
      <c r="AV301" s="467" t="s">
        <v>69</v>
      </c>
      <c r="AW301" s="467" t="s">
        <v>69</v>
      </c>
      <c r="AX301" s="467" t="s">
        <v>90</v>
      </c>
    </row>
    <row r="302" spans="1:50" ht="135" x14ac:dyDescent="0.25">
      <c r="A302" s="439">
        <v>294</v>
      </c>
      <c r="B302" s="461" t="s">
        <v>395</v>
      </c>
      <c r="C302" s="461" t="s">
        <v>283</v>
      </c>
      <c r="D302" s="461" t="s">
        <v>106</v>
      </c>
      <c r="E302" s="461" t="s">
        <v>713</v>
      </c>
      <c r="F302" s="463">
        <f>IFERROR(VLOOKUP(E302,[15]TablaRetencion!A$1:B$22,2,FALSE),"")</f>
        <v>240</v>
      </c>
      <c r="G302" s="463" t="s">
        <v>398</v>
      </c>
      <c r="H302" s="463">
        <f>IFERROR(VLOOKUP(G302,[15]TablaRetencion!H$1:I$90,2,FALSE),"")</f>
        <v>2</v>
      </c>
      <c r="I302" s="464" t="s">
        <v>805</v>
      </c>
      <c r="J302" s="506" t="s">
        <v>1796</v>
      </c>
      <c r="K302" s="508" t="s">
        <v>1797</v>
      </c>
      <c r="L302" s="461" t="s">
        <v>70</v>
      </c>
      <c r="M302" s="461" t="s">
        <v>109</v>
      </c>
      <c r="N302" s="461" t="s">
        <v>108</v>
      </c>
      <c r="O302" s="461" t="s">
        <v>73</v>
      </c>
      <c r="P302" s="461" t="s">
        <v>111</v>
      </c>
      <c r="Q302" s="461" t="s">
        <v>75</v>
      </c>
      <c r="R302" s="463" t="s">
        <v>83</v>
      </c>
      <c r="S302" s="461" t="s">
        <v>140</v>
      </c>
      <c r="T302" s="461" t="s">
        <v>79</v>
      </c>
      <c r="U302" s="461" t="s">
        <v>141</v>
      </c>
      <c r="V302" s="462" t="s">
        <v>1798</v>
      </c>
      <c r="W302" s="465">
        <f t="shared" si="43"/>
        <v>4</v>
      </c>
      <c r="X302" s="465" t="str">
        <f t="shared" si="44"/>
        <v>MEDIO</v>
      </c>
      <c r="Y302" s="465" t="s">
        <v>1799</v>
      </c>
      <c r="Z302" s="462" t="s">
        <v>1651</v>
      </c>
      <c r="AA302" s="461" t="s">
        <v>81</v>
      </c>
      <c r="AB302" s="461" t="s">
        <v>201</v>
      </c>
      <c r="AC302" s="460" t="s">
        <v>223</v>
      </c>
      <c r="AD302" s="505">
        <v>43460</v>
      </c>
      <c r="AE302" s="466" t="s">
        <v>82</v>
      </c>
      <c r="AF302" s="467" t="s">
        <v>69</v>
      </c>
      <c r="AG302" s="467" t="s">
        <v>69</v>
      </c>
      <c r="AH302" s="467" t="s">
        <v>69</v>
      </c>
      <c r="AI302" s="467" t="s">
        <v>114</v>
      </c>
      <c r="AJ302" s="505">
        <v>43453</v>
      </c>
      <c r="AK302" s="467" t="s">
        <v>389</v>
      </c>
      <c r="AL302" s="467" t="s">
        <v>1152</v>
      </c>
      <c r="AM302" s="467" t="s">
        <v>69</v>
      </c>
      <c r="AN302" s="467" t="s">
        <v>1152</v>
      </c>
      <c r="AO302" s="467" t="s">
        <v>69</v>
      </c>
      <c r="AP302" s="467" t="s">
        <v>1152</v>
      </c>
      <c r="AQ302" s="467" t="s">
        <v>69</v>
      </c>
      <c r="AR302" s="466" t="s">
        <v>87</v>
      </c>
      <c r="AS302" s="466" t="s">
        <v>87</v>
      </c>
      <c r="AT302" s="467" t="s">
        <v>69</v>
      </c>
      <c r="AU302" s="504"/>
      <c r="AV302" s="467" t="s">
        <v>69</v>
      </c>
      <c r="AW302" s="467" t="s">
        <v>69</v>
      </c>
      <c r="AX302" s="467" t="s">
        <v>90</v>
      </c>
    </row>
    <row r="303" spans="1:50" ht="135" x14ac:dyDescent="0.25">
      <c r="A303" s="439">
        <v>295</v>
      </c>
      <c r="B303" s="461" t="s">
        <v>395</v>
      </c>
      <c r="C303" s="461" t="s">
        <v>283</v>
      </c>
      <c r="D303" s="461" t="s">
        <v>106</v>
      </c>
      <c r="E303" s="461" t="s">
        <v>713</v>
      </c>
      <c r="F303" s="463">
        <f>IFERROR(VLOOKUP(E303,[15]TablaRetencion!A$1:B$22,2,FALSE),"")</f>
        <v>240</v>
      </c>
      <c r="G303" s="463" t="s">
        <v>398</v>
      </c>
      <c r="H303" s="463">
        <f>IFERROR(VLOOKUP(G303,[15]TablaRetencion!H$1:I$90,2,FALSE),"")</f>
        <v>2</v>
      </c>
      <c r="I303" s="464" t="s">
        <v>805</v>
      </c>
      <c r="J303" s="506" t="s">
        <v>1796</v>
      </c>
      <c r="K303" s="508" t="s">
        <v>1797</v>
      </c>
      <c r="L303" s="461" t="s">
        <v>70</v>
      </c>
      <c r="M303" s="461" t="s">
        <v>109</v>
      </c>
      <c r="N303" s="461" t="s">
        <v>108</v>
      </c>
      <c r="O303" s="461" t="s">
        <v>73</v>
      </c>
      <c r="P303" s="461" t="s">
        <v>111</v>
      </c>
      <c r="Q303" s="461" t="s">
        <v>75</v>
      </c>
      <c r="R303" s="463" t="s">
        <v>83</v>
      </c>
      <c r="S303" s="461" t="s">
        <v>140</v>
      </c>
      <c r="T303" s="461" t="s">
        <v>79</v>
      </c>
      <c r="U303" s="461" t="s">
        <v>141</v>
      </c>
      <c r="V303" s="462" t="s">
        <v>1798</v>
      </c>
      <c r="W303" s="465">
        <f t="shared" si="43"/>
        <v>4</v>
      </c>
      <c r="X303" s="465" t="str">
        <f t="shared" si="44"/>
        <v>MEDIO</v>
      </c>
      <c r="Y303" s="465" t="s">
        <v>1799</v>
      </c>
      <c r="Z303" s="462" t="s">
        <v>1651</v>
      </c>
      <c r="AA303" s="461" t="s">
        <v>81</v>
      </c>
      <c r="AB303" s="461" t="s">
        <v>201</v>
      </c>
      <c r="AC303" s="460" t="s">
        <v>223</v>
      </c>
      <c r="AD303" s="505">
        <v>43460</v>
      </c>
      <c r="AE303" s="466" t="s">
        <v>82</v>
      </c>
      <c r="AF303" s="467" t="s">
        <v>69</v>
      </c>
      <c r="AG303" s="467" t="s">
        <v>69</v>
      </c>
      <c r="AH303" s="467" t="s">
        <v>69</v>
      </c>
      <c r="AI303" s="467" t="s">
        <v>114</v>
      </c>
      <c r="AJ303" s="505">
        <v>43453</v>
      </c>
      <c r="AK303" s="467" t="s">
        <v>389</v>
      </c>
      <c r="AL303" s="467" t="s">
        <v>1152</v>
      </c>
      <c r="AM303" s="467" t="s">
        <v>69</v>
      </c>
      <c r="AN303" s="467" t="s">
        <v>1152</v>
      </c>
      <c r="AO303" s="467" t="s">
        <v>69</v>
      </c>
      <c r="AP303" s="467" t="s">
        <v>1152</v>
      </c>
      <c r="AQ303" s="467" t="s">
        <v>69</v>
      </c>
      <c r="AR303" s="466" t="s">
        <v>87</v>
      </c>
      <c r="AS303" s="466" t="s">
        <v>87</v>
      </c>
      <c r="AT303" s="467" t="s">
        <v>69</v>
      </c>
      <c r="AU303" s="504"/>
      <c r="AV303" s="467" t="s">
        <v>69</v>
      </c>
      <c r="AW303" s="467" t="s">
        <v>69</v>
      </c>
      <c r="AX303" s="467" t="s">
        <v>90</v>
      </c>
    </row>
    <row r="304" spans="1:50" ht="135" x14ac:dyDescent="0.25">
      <c r="A304" s="439">
        <v>296</v>
      </c>
      <c r="B304" s="461" t="s">
        <v>395</v>
      </c>
      <c r="C304" s="461" t="s">
        <v>283</v>
      </c>
      <c r="D304" s="461" t="s">
        <v>106</v>
      </c>
      <c r="E304" s="461" t="s">
        <v>713</v>
      </c>
      <c r="F304" s="463">
        <f>IFERROR(VLOOKUP(E304,[15]TablaRetencion!A$1:B$22,2,FALSE),"")</f>
        <v>240</v>
      </c>
      <c r="G304" s="463" t="s">
        <v>398</v>
      </c>
      <c r="H304" s="463">
        <f>IFERROR(VLOOKUP(G304,[15]TablaRetencion!H$1:I$90,2,FALSE),"")</f>
        <v>2</v>
      </c>
      <c r="I304" s="464" t="s">
        <v>805</v>
      </c>
      <c r="J304" s="506" t="s">
        <v>1796</v>
      </c>
      <c r="K304" s="508" t="s">
        <v>1797</v>
      </c>
      <c r="L304" s="461" t="s">
        <v>70</v>
      </c>
      <c r="M304" s="461" t="s">
        <v>109</v>
      </c>
      <c r="N304" s="461" t="s">
        <v>108</v>
      </c>
      <c r="O304" s="461" t="s">
        <v>73</v>
      </c>
      <c r="P304" s="461" t="s">
        <v>111</v>
      </c>
      <c r="Q304" s="461" t="s">
        <v>75</v>
      </c>
      <c r="R304" s="463" t="s">
        <v>83</v>
      </c>
      <c r="S304" s="461" t="s">
        <v>140</v>
      </c>
      <c r="T304" s="461" t="s">
        <v>79</v>
      </c>
      <c r="U304" s="461" t="s">
        <v>141</v>
      </c>
      <c r="V304" s="462" t="s">
        <v>1798</v>
      </c>
      <c r="W304" s="465">
        <f t="shared" si="43"/>
        <v>4</v>
      </c>
      <c r="X304" s="465" t="str">
        <f t="shared" si="44"/>
        <v>MEDIO</v>
      </c>
      <c r="Y304" s="465" t="s">
        <v>1799</v>
      </c>
      <c r="Z304" s="462" t="s">
        <v>1651</v>
      </c>
      <c r="AA304" s="461" t="s">
        <v>81</v>
      </c>
      <c r="AB304" s="461" t="s">
        <v>201</v>
      </c>
      <c r="AC304" s="460" t="s">
        <v>223</v>
      </c>
      <c r="AD304" s="505">
        <v>43460</v>
      </c>
      <c r="AE304" s="466" t="s">
        <v>82</v>
      </c>
      <c r="AF304" s="467" t="s">
        <v>69</v>
      </c>
      <c r="AG304" s="467" t="s">
        <v>69</v>
      </c>
      <c r="AH304" s="467" t="s">
        <v>69</v>
      </c>
      <c r="AI304" s="467" t="s">
        <v>114</v>
      </c>
      <c r="AJ304" s="505">
        <v>43453</v>
      </c>
      <c r="AK304" s="467" t="s">
        <v>389</v>
      </c>
      <c r="AL304" s="467" t="s">
        <v>1152</v>
      </c>
      <c r="AM304" s="467" t="s">
        <v>69</v>
      </c>
      <c r="AN304" s="467" t="s">
        <v>1152</v>
      </c>
      <c r="AO304" s="467" t="s">
        <v>69</v>
      </c>
      <c r="AP304" s="467" t="s">
        <v>1152</v>
      </c>
      <c r="AQ304" s="467" t="s">
        <v>69</v>
      </c>
      <c r="AR304" s="466" t="s">
        <v>87</v>
      </c>
      <c r="AS304" s="466" t="s">
        <v>87</v>
      </c>
      <c r="AT304" s="467" t="s">
        <v>69</v>
      </c>
      <c r="AU304" s="504"/>
      <c r="AV304" s="467" t="s">
        <v>69</v>
      </c>
      <c r="AW304" s="467" t="s">
        <v>69</v>
      </c>
      <c r="AX304" s="467" t="s">
        <v>90</v>
      </c>
    </row>
    <row r="305" spans="1:50" ht="135" x14ac:dyDescent="0.25">
      <c r="A305" s="439">
        <v>297</v>
      </c>
      <c r="B305" s="461" t="s">
        <v>395</v>
      </c>
      <c r="C305" s="461" t="s">
        <v>283</v>
      </c>
      <c r="D305" s="461" t="s">
        <v>106</v>
      </c>
      <c r="E305" s="461" t="s">
        <v>713</v>
      </c>
      <c r="F305" s="463">
        <f>IFERROR(VLOOKUP(E305,[15]TablaRetencion!A$1:B$22,2,FALSE),"")</f>
        <v>240</v>
      </c>
      <c r="G305" s="463" t="s">
        <v>398</v>
      </c>
      <c r="H305" s="463">
        <f>IFERROR(VLOOKUP(G305,[15]TablaRetencion!H$1:I$90,2,FALSE),"")</f>
        <v>2</v>
      </c>
      <c r="I305" s="464" t="s">
        <v>805</v>
      </c>
      <c r="J305" s="506" t="s">
        <v>1796</v>
      </c>
      <c r="K305" s="508" t="s">
        <v>1797</v>
      </c>
      <c r="L305" s="461" t="s">
        <v>70</v>
      </c>
      <c r="M305" s="461" t="s">
        <v>109</v>
      </c>
      <c r="N305" s="461" t="s">
        <v>108</v>
      </c>
      <c r="O305" s="461" t="s">
        <v>73</v>
      </c>
      <c r="P305" s="461" t="s">
        <v>111</v>
      </c>
      <c r="Q305" s="461" t="s">
        <v>75</v>
      </c>
      <c r="R305" s="463" t="s">
        <v>83</v>
      </c>
      <c r="S305" s="461" t="s">
        <v>140</v>
      </c>
      <c r="T305" s="461" t="s">
        <v>79</v>
      </c>
      <c r="U305" s="461" t="s">
        <v>141</v>
      </c>
      <c r="V305" s="462" t="s">
        <v>1798</v>
      </c>
      <c r="W305" s="465">
        <f t="shared" si="43"/>
        <v>4</v>
      </c>
      <c r="X305" s="465" t="str">
        <f t="shared" si="44"/>
        <v>MEDIO</v>
      </c>
      <c r="Y305" s="465" t="s">
        <v>1799</v>
      </c>
      <c r="Z305" s="462" t="s">
        <v>1651</v>
      </c>
      <c r="AA305" s="461" t="s">
        <v>81</v>
      </c>
      <c r="AB305" s="461" t="s">
        <v>201</v>
      </c>
      <c r="AC305" s="460" t="s">
        <v>223</v>
      </c>
      <c r="AD305" s="505">
        <v>43460</v>
      </c>
      <c r="AE305" s="466" t="s">
        <v>82</v>
      </c>
      <c r="AF305" s="467" t="s">
        <v>69</v>
      </c>
      <c r="AG305" s="467" t="s">
        <v>69</v>
      </c>
      <c r="AH305" s="467" t="s">
        <v>69</v>
      </c>
      <c r="AI305" s="467" t="s">
        <v>114</v>
      </c>
      <c r="AJ305" s="505">
        <v>43453</v>
      </c>
      <c r="AK305" s="467" t="s">
        <v>389</v>
      </c>
      <c r="AL305" s="467" t="s">
        <v>1152</v>
      </c>
      <c r="AM305" s="467" t="s">
        <v>69</v>
      </c>
      <c r="AN305" s="467" t="s">
        <v>1152</v>
      </c>
      <c r="AO305" s="467" t="s">
        <v>69</v>
      </c>
      <c r="AP305" s="467" t="s">
        <v>1152</v>
      </c>
      <c r="AQ305" s="467" t="s">
        <v>69</v>
      </c>
      <c r="AR305" s="466" t="s">
        <v>87</v>
      </c>
      <c r="AS305" s="466" t="s">
        <v>87</v>
      </c>
      <c r="AT305" s="467" t="s">
        <v>69</v>
      </c>
      <c r="AU305" s="504"/>
      <c r="AV305" s="467" t="s">
        <v>69</v>
      </c>
      <c r="AW305" s="467" t="s">
        <v>69</v>
      </c>
      <c r="AX305" s="467" t="s">
        <v>90</v>
      </c>
    </row>
    <row r="306" spans="1:50" ht="135" x14ac:dyDescent="0.25">
      <c r="A306" s="439">
        <v>298</v>
      </c>
      <c r="B306" s="461" t="s">
        <v>395</v>
      </c>
      <c r="C306" s="461" t="s">
        <v>283</v>
      </c>
      <c r="D306" s="461" t="s">
        <v>106</v>
      </c>
      <c r="E306" s="461" t="s">
        <v>713</v>
      </c>
      <c r="F306" s="463">
        <f>IFERROR(VLOOKUP(E306,[15]TablaRetencion!A$1:B$22,2,FALSE),"")</f>
        <v>240</v>
      </c>
      <c r="G306" s="463" t="s">
        <v>398</v>
      </c>
      <c r="H306" s="463">
        <f>IFERROR(VLOOKUP(G306,[15]TablaRetencion!H$1:I$90,2,FALSE),"")</f>
        <v>2</v>
      </c>
      <c r="I306" s="464" t="s">
        <v>805</v>
      </c>
      <c r="J306" s="506" t="s">
        <v>1796</v>
      </c>
      <c r="K306" s="508" t="s">
        <v>1797</v>
      </c>
      <c r="L306" s="461" t="s">
        <v>70</v>
      </c>
      <c r="M306" s="461" t="s">
        <v>109</v>
      </c>
      <c r="N306" s="461" t="s">
        <v>108</v>
      </c>
      <c r="O306" s="461" t="s">
        <v>73</v>
      </c>
      <c r="P306" s="461" t="s">
        <v>111</v>
      </c>
      <c r="Q306" s="461" t="s">
        <v>75</v>
      </c>
      <c r="R306" s="463" t="s">
        <v>83</v>
      </c>
      <c r="S306" s="461" t="s">
        <v>140</v>
      </c>
      <c r="T306" s="461" t="s">
        <v>79</v>
      </c>
      <c r="U306" s="461" t="s">
        <v>141</v>
      </c>
      <c r="V306" s="462" t="s">
        <v>1798</v>
      </c>
      <c r="W306" s="465">
        <f t="shared" si="43"/>
        <v>4</v>
      </c>
      <c r="X306" s="465" t="str">
        <f t="shared" si="44"/>
        <v>MEDIO</v>
      </c>
      <c r="Y306" s="465" t="s">
        <v>1799</v>
      </c>
      <c r="Z306" s="462" t="s">
        <v>1651</v>
      </c>
      <c r="AA306" s="461" t="s">
        <v>81</v>
      </c>
      <c r="AB306" s="461" t="s">
        <v>201</v>
      </c>
      <c r="AC306" s="460" t="s">
        <v>223</v>
      </c>
      <c r="AD306" s="505">
        <v>43460</v>
      </c>
      <c r="AE306" s="466" t="s">
        <v>82</v>
      </c>
      <c r="AF306" s="467" t="s">
        <v>69</v>
      </c>
      <c r="AG306" s="467" t="s">
        <v>69</v>
      </c>
      <c r="AH306" s="467" t="s">
        <v>69</v>
      </c>
      <c r="AI306" s="467" t="s">
        <v>114</v>
      </c>
      <c r="AJ306" s="505">
        <v>43453</v>
      </c>
      <c r="AK306" s="467" t="s">
        <v>389</v>
      </c>
      <c r="AL306" s="467" t="s">
        <v>1152</v>
      </c>
      <c r="AM306" s="467" t="s">
        <v>69</v>
      </c>
      <c r="AN306" s="467" t="s">
        <v>1152</v>
      </c>
      <c r="AO306" s="467" t="s">
        <v>69</v>
      </c>
      <c r="AP306" s="467" t="s">
        <v>1152</v>
      </c>
      <c r="AQ306" s="467" t="s">
        <v>69</v>
      </c>
      <c r="AR306" s="466" t="s">
        <v>87</v>
      </c>
      <c r="AS306" s="466" t="s">
        <v>87</v>
      </c>
      <c r="AT306" s="467" t="s">
        <v>69</v>
      </c>
      <c r="AU306" s="504"/>
      <c r="AV306" s="467" t="s">
        <v>69</v>
      </c>
      <c r="AW306" s="467" t="s">
        <v>69</v>
      </c>
      <c r="AX306" s="467" t="s">
        <v>90</v>
      </c>
    </row>
    <row r="307" spans="1:50" ht="135" x14ac:dyDescent="0.25">
      <c r="A307" s="439">
        <v>299</v>
      </c>
      <c r="B307" s="461" t="s">
        <v>395</v>
      </c>
      <c r="C307" s="461" t="s">
        <v>283</v>
      </c>
      <c r="D307" s="461" t="s">
        <v>106</v>
      </c>
      <c r="E307" s="461" t="s">
        <v>713</v>
      </c>
      <c r="F307" s="463">
        <f>IFERROR(VLOOKUP(E307,[15]TablaRetencion!A$1:B$22,2,FALSE),"")</f>
        <v>240</v>
      </c>
      <c r="G307" s="463" t="s">
        <v>398</v>
      </c>
      <c r="H307" s="463">
        <f>IFERROR(VLOOKUP(G307,[15]TablaRetencion!H$1:I$90,2,FALSE),"")</f>
        <v>2</v>
      </c>
      <c r="I307" s="464" t="s">
        <v>805</v>
      </c>
      <c r="J307" s="506" t="s">
        <v>1796</v>
      </c>
      <c r="K307" s="508" t="s">
        <v>1797</v>
      </c>
      <c r="L307" s="461" t="s">
        <v>70</v>
      </c>
      <c r="M307" s="461" t="s">
        <v>109</v>
      </c>
      <c r="N307" s="461" t="s">
        <v>108</v>
      </c>
      <c r="O307" s="461" t="s">
        <v>73</v>
      </c>
      <c r="P307" s="461" t="s">
        <v>111</v>
      </c>
      <c r="Q307" s="461" t="s">
        <v>75</v>
      </c>
      <c r="R307" s="463" t="s">
        <v>83</v>
      </c>
      <c r="S307" s="461" t="s">
        <v>140</v>
      </c>
      <c r="T307" s="461" t="s">
        <v>79</v>
      </c>
      <c r="U307" s="461" t="s">
        <v>141</v>
      </c>
      <c r="V307" s="462" t="s">
        <v>1798</v>
      </c>
      <c r="W307" s="465">
        <f t="shared" si="43"/>
        <v>4</v>
      </c>
      <c r="X307" s="465" t="str">
        <f t="shared" si="44"/>
        <v>MEDIO</v>
      </c>
      <c r="Y307" s="465" t="s">
        <v>1799</v>
      </c>
      <c r="Z307" s="462" t="s">
        <v>1651</v>
      </c>
      <c r="AA307" s="461" t="s">
        <v>81</v>
      </c>
      <c r="AB307" s="461" t="s">
        <v>201</v>
      </c>
      <c r="AC307" s="460" t="s">
        <v>223</v>
      </c>
      <c r="AD307" s="505">
        <v>43460</v>
      </c>
      <c r="AE307" s="466" t="s">
        <v>82</v>
      </c>
      <c r="AF307" s="467" t="s">
        <v>69</v>
      </c>
      <c r="AG307" s="467" t="s">
        <v>69</v>
      </c>
      <c r="AH307" s="467" t="s">
        <v>69</v>
      </c>
      <c r="AI307" s="467" t="s">
        <v>114</v>
      </c>
      <c r="AJ307" s="505">
        <v>43453</v>
      </c>
      <c r="AK307" s="467" t="s">
        <v>389</v>
      </c>
      <c r="AL307" s="467" t="s">
        <v>1152</v>
      </c>
      <c r="AM307" s="467" t="s">
        <v>69</v>
      </c>
      <c r="AN307" s="467" t="s">
        <v>1152</v>
      </c>
      <c r="AO307" s="467" t="s">
        <v>69</v>
      </c>
      <c r="AP307" s="467" t="s">
        <v>1152</v>
      </c>
      <c r="AQ307" s="467" t="s">
        <v>69</v>
      </c>
      <c r="AR307" s="466" t="s">
        <v>87</v>
      </c>
      <c r="AS307" s="466" t="s">
        <v>87</v>
      </c>
      <c r="AT307" s="467" t="s">
        <v>69</v>
      </c>
      <c r="AU307" s="504"/>
      <c r="AV307" s="467" t="s">
        <v>69</v>
      </c>
      <c r="AW307" s="467" t="s">
        <v>69</v>
      </c>
      <c r="AX307" s="467" t="s">
        <v>90</v>
      </c>
    </row>
    <row r="308" spans="1:50" ht="135" x14ac:dyDescent="0.25">
      <c r="A308" s="439">
        <v>300</v>
      </c>
      <c r="B308" s="461" t="s">
        <v>395</v>
      </c>
      <c r="C308" s="461" t="s">
        <v>283</v>
      </c>
      <c r="D308" s="461" t="s">
        <v>106</v>
      </c>
      <c r="E308" s="461" t="s">
        <v>713</v>
      </c>
      <c r="F308" s="463">
        <f>IFERROR(VLOOKUP(E308,[15]TablaRetencion!A$1:B$22,2,FALSE),"")</f>
        <v>240</v>
      </c>
      <c r="G308" s="463" t="s">
        <v>398</v>
      </c>
      <c r="H308" s="463">
        <f>IFERROR(VLOOKUP(G308,[15]TablaRetencion!H$1:I$90,2,FALSE),"")</f>
        <v>2</v>
      </c>
      <c r="I308" s="464" t="s">
        <v>805</v>
      </c>
      <c r="J308" s="506" t="s">
        <v>1796</v>
      </c>
      <c r="K308" s="508" t="s">
        <v>1797</v>
      </c>
      <c r="L308" s="461" t="s">
        <v>70</v>
      </c>
      <c r="M308" s="461" t="s">
        <v>109</v>
      </c>
      <c r="N308" s="461" t="s">
        <v>108</v>
      </c>
      <c r="O308" s="461" t="s">
        <v>73</v>
      </c>
      <c r="P308" s="461" t="s">
        <v>111</v>
      </c>
      <c r="Q308" s="461" t="s">
        <v>75</v>
      </c>
      <c r="R308" s="463" t="s">
        <v>83</v>
      </c>
      <c r="S308" s="461" t="s">
        <v>140</v>
      </c>
      <c r="T308" s="461" t="s">
        <v>79</v>
      </c>
      <c r="U308" s="461" t="s">
        <v>141</v>
      </c>
      <c r="V308" s="462" t="s">
        <v>1798</v>
      </c>
      <c r="W308" s="465">
        <f t="shared" si="43"/>
        <v>4</v>
      </c>
      <c r="X308" s="465" t="str">
        <f t="shared" si="44"/>
        <v>MEDIO</v>
      </c>
      <c r="Y308" s="465" t="s">
        <v>1799</v>
      </c>
      <c r="Z308" s="462" t="s">
        <v>1651</v>
      </c>
      <c r="AA308" s="461" t="s">
        <v>81</v>
      </c>
      <c r="AB308" s="461" t="s">
        <v>201</v>
      </c>
      <c r="AC308" s="460" t="s">
        <v>223</v>
      </c>
      <c r="AD308" s="505">
        <v>43460</v>
      </c>
      <c r="AE308" s="466" t="s">
        <v>82</v>
      </c>
      <c r="AF308" s="467" t="s">
        <v>69</v>
      </c>
      <c r="AG308" s="467" t="s">
        <v>69</v>
      </c>
      <c r="AH308" s="467" t="s">
        <v>69</v>
      </c>
      <c r="AI308" s="467" t="s">
        <v>114</v>
      </c>
      <c r="AJ308" s="505">
        <v>43453</v>
      </c>
      <c r="AK308" s="467" t="s">
        <v>389</v>
      </c>
      <c r="AL308" s="467" t="s">
        <v>1152</v>
      </c>
      <c r="AM308" s="467" t="s">
        <v>69</v>
      </c>
      <c r="AN308" s="467" t="s">
        <v>1152</v>
      </c>
      <c r="AO308" s="467" t="s">
        <v>69</v>
      </c>
      <c r="AP308" s="467" t="s">
        <v>1152</v>
      </c>
      <c r="AQ308" s="467" t="s">
        <v>69</v>
      </c>
      <c r="AR308" s="466" t="s">
        <v>87</v>
      </c>
      <c r="AS308" s="466" t="s">
        <v>87</v>
      </c>
      <c r="AT308" s="467" t="s">
        <v>69</v>
      </c>
      <c r="AU308" s="504"/>
      <c r="AV308" s="467" t="s">
        <v>69</v>
      </c>
      <c r="AW308" s="467" t="s">
        <v>69</v>
      </c>
      <c r="AX308" s="467" t="s">
        <v>90</v>
      </c>
    </row>
    <row r="309" spans="1:50" ht="135" x14ac:dyDescent="0.25">
      <c r="A309" s="439">
        <v>301</v>
      </c>
      <c r="B309" s="461" t="s">
        <v>395</v>
      </c>
      <c r="C309" s="461" t="s">
        <v>283</v>
      </c>
      <c r="D309" s="461" t="s">
        <v>106</v>
      </c>
      <c r="E309" s="461" t="s">
        <v>713</v>
      </c>
      <c r="F309" s="463">
        <f>IFERROR(VLOOKUP(E309,[15]TablaRetencion!A$1:B$22,2,FALSE),"")</f>
        <v>240</v>
      </c>
      <c r="G309" s="463" t="s">
        <v>406</v>
      </c>
      <c r="H309" s="463">
        <f>IFERROR(VLOOKUP(G309,[15]TablaRetencion!H$1:I$90,2,FALSE),"")</f>
        <v>50</v>
      </c>
      <c r="I309" s="464" t="s">
        <v>814</v>
      </c>
      <c r="J309" s="507" t="s">
        <v>1800</v>
      </c>
      <c r="K309" s="508" t="s">
        <v>1801</v>
      </c>
      <c r="L309" s="461" t="s">
        <v>70</v>
      </c>
      <c r="M309" s="461" t="s">
        <v>109</v>
      </c>
      <c r="N309" s="461" t="s">
        <v>108</v>
      </c>
      <c r="O309" s="461" t="s">
        <v>73</v>
      </c>
      <c r="P309" s="461" t="s">
        <v>111</v>
      </c>
      <c r="Q309" s="461" t="s">
        <v>75</v>
      </c>
      <c r="R309" s="463" t="s">
        <v>83</v>
      </c>
      <c r="S309" s="461" t="s">
        <v>140</v>
      </c>
      <c r="T309" s="461" t="s">
        <v>79</v>
      </c>
      <c r="U309" s="461" t="s">
        <v>141</v>
      </c>
      <c r="V309" s="462" t="s">
        <v>1798</v>
      </c>
      <c r="W309" s="465">
        <f t="shared" si="43"/>
        <v>4</v>
      </c>
      <c r="X309" s="465" t="str">
        <f t="shared" si="44"/>
        <v>MEDIO</v>
      </c>
      <c r="Y309" s="465" t="s">
        <v>1799</v>
      </c>
      <c r="Z309" s="462" t="s">
        <v>1651</v>
      </c>
      <c r="AA309" s="461" t="s">
        <v>113</v>
      </c>
      <c r="AB309" s="461" t="s">
        <v>201</v>
      </c>
      <c r="AC309" s="460" t="s">
        <v>223</v>
      </c>
      <c r="AD309" s="505">
        <v>43460</v>
      </c>
      <c r="AE309" s="466" t="s">
        <v>82</v>
      </c>
      <c r="AF309" s="467" t="s">
        <v>69</v>
      </c>
      <c r="AG309" s="467" t="s">
        <v>69</v>
      </c>
      <c r="AH309" s="467" t="s">
        <v>69</v>
      </c>
      <c r="AI309" s="467" t="s">
        <v>114</v>
      </c>
      <c r="AJ309" s="505">
        <v>43453</v>
      </c>
      <c r="AK309" s="467" t="s">
        <v>389</v>
      </c>
      <c r="AL309" s="467" t="s">
        <v>1152</v>
      </c>
      <c r="AM309" s="467" t="s">
        <v>69</v>
      </c>
      <c r="AN309" s="467" t="s">
        <v>1152</v>
      </c>
      <c r="AO309" s="467" t="s">
        <v>69</v>
      </c>
      <c r="AP309" s="467" t="s">
        <v>1152</v>
      </c>
      <c r="AQ309" s="467" t="s">
        <v>69</v>
      </c>
      <c r="AR309" s="466" t="s">
        <v>87</v>
      </c>
      <c r="AS309" s="466" t="s">
        <v>87</v>
      </c>
      <c r="AT309" s="467" t="s">
        <v>69</v>
      </c>
      <c r="AU309" s="504"/>
      <c r="AV309" s="467" t="s">
        <v>69</v>
      </c>
      <c r="AW309" s="467" t="s">
        <v>69</v>
      </c>
      <c r="AX309" s="467" t="s">
        <v>90</v>
      </c>
    </row>
    <row r="310" spans="1:50" ht="135" x14ac:dyDescent="0.25">
      <c r="A310" s="439">
        <v>302</v>
      </c>
      <c r="B310" s="461" t="s">
        <v>395</v>
      </c>
      <c r="C310" s="461" t="s">
        <v>283</v>
      </c>
      <c r="D310" s="461" t="s">
        <v>106</v>
      </c>
      <c r="E310" s="461" t="s">
        <v>713</v>
      </c>
      <c r="F310" s="463">
        <f>IFERROR(VLOOKUP(E310,[15]TablaRetencion!A$1:B$22,2,FALSE),"")</f>
        <v>240</v>
      </c>
      <c r="G310" s="463" t="s">
        <v>406</v>
      </c>
      <c r="H310" s="463">
        <f>IFERROR(VLOOKUP(G310,[15]TablaRetencion!H$1:I$90,2,FALSE),"")</f>
        <v>50</v>
      </c>
      <c r="I310" s="464" t="s">
        <v>815</v>
      </c>
      <c r="J310" s="507" t="s">
        <v>1802</v>
      </c>
      <c r="K310" s="508" t="s">
        <v>1803</v>
      </c>
      <c r="L310" s="461" t="s">
        <v>70</v>
      </c>
      <c r="M310" s="461" t="s">
        <v>109</v>
      </c>
      <c r="N310" s="461" t="s">
        <v>108</v>
      </c>
      <c r="O310" s="461" t="s">
        <v>73</v>
      </c>
      <c r="P310" s="461" t="s">
        <v>111</v>
      </c>
      <c r="Q310" s="461" t="s">
        <v>75</v>
      </c>
      <c r="R310" s="463" t="s">
        <v>83</v>
      </c>
      <c r="S310" s="461" t="s">
        <v>140</v>
      </c>
      <c r="T310" s="461" t="s">
        <v>79</v>
      </c>
      <c r="U310" s="461" t="s">
        <v>141</v>
      </c>
      <c r="V310" s="462" t="s">
        <v>1798</v>
      </c>
      <c r="W310" s="465">
        <f t="shared" si="43"/>
        <v>4</v>
      </c>
      <c r="X310" s="465" t="str">
        <f t="shared" si="44"/>
        <v>MEDIO</v>
      </c>
      <c r="Y310" s="465" t="s">
        <v>1799</v>
      </c>
      <c r="Z310" s="462" t="s">
        <v>1651</v>
      </c>
      <c r="AA310" s="461" t="s">
        <v>113</v>
      </c>
      <c r="AB310" s="461" t="s">
        <v>201</v>
      </c>
      <c r="AC310" s="460" t="s">
        <v>223</v>
      </c>
      <c r="AD310" s="505">
        <v>43460</v>
      </c>
      <c r="AE310" s="466" t="s">
        <v>82</v>
      </c>
      <c r="AF310" s="467" t="s">
        <v>69</v>
      </c>
      <c r="AG310" s="467" t="s">
        <v>69</v>
      </c>
      <c r="AH310" s="467" t="s">
        <v>69</v>
      </c>
      <c r="AI310" s="467" t="s">
        <v>114</v>
      </c>
      <c r="AJ310" s="505">
        <v>43453</v>
      </c>
      <c r="AK310" s="467" t="s">
        <v>389</v>
      </c>
      <c r="AL310" s="467" t="s">
        <v>1152</v>
      </c>
      <c r="AM310" s="467" t="s">
        <v>69</v>
      </c>
      <c r="AN310" s="467" t="s">
        <v>1152</v>
      </c>
      <c r="AO310" s="467" t="s">
        <v>69</v>
      </c>
      <c r="AP310" s="467" t="s">
        <v>1152</v>
      </c>
      <c r="AQ310" s="467" t="s">
        <v>69</v>
      </c>
      <c r="AR310" s="466" t="s">
        <v>87</v>
      </c>
      <c r="AS310" s="466" t="s">
        <v>87</v>
      </c>
      <c r="AT310" s="467" t="s">
        <v>69</v>
      </c>
      <c r="AU310" s="504"/>
      <c r="AV310" s="467" t="s">
        <v>69</v>
      </c>
      <c r="AW310" s="467" t="s">
        <v>69</v>
      </c>
      <c r="AX310" s="467" t="s">
        <v>90</v>
      </c>
    </row>
    <row r="311" spans="1:50" ht="135" x14ac:dyDescent="0.25">
      <c r="A311" s="439">
        <v>303</v>
      </c>
      <c r="B311" s="461" t="s">
        <v>395</v>
      </c>
      <c r="C311" s="461" t="s">
        <v>283</v>
      </c>
      <c r="D311" s="461" t="s">
        <v>106</v>
      </c>
      <c r="E311" s="461" t="s">
        <v>713</v>
      </c>
      <c r="F311" s="463">
        <f>IFERROR(VLOOKUP(E311,[15]TablaRetencion!A$1:B$22,2,FALSE),"")</f>
        <v>240</v>
      </c>
      <c r="G311" s="463" t="s">
        <v>406</v>
      </c>
      <c r="H311" s="463">
        <f>IFERROR(VLOOKUP(G311,[15]TablaRetencion!H$1:I$90,2,FALSE),"")</f>
        <v>50</v>
      </c>
      <c r="I311" s="464" t="s">
        <v>812</v>
      </c>
      <c r="J311" s="507" t="s">
        <v>1793</v>
      </c>
      <c r="K311" s="508" t="s">
        <v>1804</v>
      </c>
      <c r="L311" s="461" t="s">
        <v>70</v>
      </c>
      <c r="M311" s="461" t="s">
        <v>109</v>
      </c>
      <c r="N311" s="461" t="s">
        <v>108</v>
      </c>
      <c r="O311" s="461" t="s">
        <v>73</v>
      </c>
      <c r="P311" s="461" t="s">
        <v>111</v>
      </c>
      <c r="Q311" s="461" t="s">
        <v>75</v>
      </c>
      <c r="R311" s="463" t="s">
        <v>83</v>
      </c>
      <c r="S311" s="461" t="s">
        <v>140</v>
      </c>
      <c r="T311" s="461" t="s">
        <v>79</v>
      </c>
      <c r="U311" s="461" t="s">
        <v>141</v>
      </c>
      <c r="V311" s="462" t="s">
        <v>1798</v>
      </c>
      <c r="W311" s="465">
        <f t="shared" si="43"/>
        <v>4</v>
      </c>
      <c r="X311" s="465" t="str">
        <f t="shared" si="44"/>
        <v>MEDIO</v>
      </c>
      <c r="Y311" s="465" t="s">
        <v>1799</v>
      </c>
      <c r="Z311" s="462" t="s">
        <v>1651</v>
      </c>
      <c r="AA311" s="461" t="s">
        <v>201</v>
      </c>
      <c r="AB311" s="461" t="s">
        <v>201</v>
      </c>
      <c r="AC311" s="460" t="s">
        <v>223</v>
      </c>
      <c r="AD311" s="505">
        <v>43460</v>
      </c>
      <c r="AE311" s="466" t="s">
        <v>82</v>
      </c>
      <c r="AF311" s="467" t="s">
        <v>69</v>
      </c>
      <c r="AG311" s="467" t="s">
        <v>69</v>
      </c>
      <c r="AH311" s="467" t="s">
        <v>69</v>
      </c>
      <c r="AI311" s="467" t="s">
        <v>114</v>
      </c>
      <c r="AJ311" s="505">
        <v>43453</v>
      </c>
      <c r="AK311" s="467" t="s">
        <v>389</v>
      </c>
      <c r="AL311" s="467" t="s">
        <v>1152</v>
      </c>
      <c r="AM311" s="467" t="s">
        <v>69</v>
      </c>
      <c r="AN311" s="467" t="s">
        <v>1152</v>
      </c>
      <c r="AO311" s="467" t="s">
        <v>69</v>
      </c>
      <c r="AP311" s="467" t="s">
        <v>1152</v>
      </c>
      <c r="AQ311" s="467" t="s">
        <v>69</v>
      </c>
      <c r="AR311" s="466" t="s">
        <v>87</v>
      </c>
      <c r="AS311" s="466" t="s">
        <v>87</v>
      </c>
      <c r="AT311" s="467" t="s">
        <v>69</v>
      </c>
      <c r="AU311" s="504"/>
      <c r="AV311" s="467" t="s">
        <v>69</v>
      </c>
      <c r="AW311" s="467" t="s">
        <v>69</v>
      </c>
      <c r="AX311" s="467" t="s">
        <v>90</v>
      </c>
    </row>
    <row r="312" spans="1:50" ht="135" x14ac:dyDescent="0.25">
      <c r="A312" s="439">
        <v>304</v>
      </c>
      <c r="B312" s="461" t="s">
        <v>395</v>
      </c>
      <c r="C312" s="461" t="s">
        <v>283</v>
      </c>
      <c r="D312" s="461" t="s">
        <v>106</v>
      </c>
      <c r="E312" s="461" t="s">
        <v>713</v>
      </c>
      <c r="F312" s="463">
        <f>IFERROR(VLOOKUP(E312,[15]TablaRetencion!A$1:B$22,2,FALSE),"")</f>
        <v>240</v>
      </c>
      <c r="G312" s="463" t="s">
        <v>406</v>
      </c>
      <c r="H312" s="463">
        <f>IFERROR(VLOOKUP(G312,[15]TablaRetencion!H$1:I$90,2,FALSE),"")</f>
        <v>50</v>
      </c>
      <c r="I312" s="464" t="s">
        <v>811</v>
      </c>
      <c r="J312" s="507" t="s">
        <v>1805</v>
      </c>
      <c r="K312" s="508" t="s">
        <v>1806</v>
      </c>
      <c r="L312" s="461" t="s">
        <v>70</v>
      </c>
      <c r="M312" s="461" t="s">
        <v>109</v>
      </c>
      <c r="N312" s="461" t="s">
        <v>108</v>
      </c>
      <c r="O312" s="461" t="s">
        <v>73</v>
      </c>
      <c r="P312" s="461" t="s">
        <v>111</v>
      </c>
      <c r="Q312" s="461" t="s">
        <v>75</v>
      </c>
      <c r="R312" s="463" t="s">
        <v>83</v>
      </c>
      <c r="S312" s="461" t="s">
        <v>140</v>
      </c>
      <c r="T312" s="461" t="s">
        <v>79</v>
      </c>
      <c r="U312" s="461" t="s">
        <v>141</v>
      </c>
      <c r="V312" s="462" t="s">
        <v>1798</v>
      </c>
      <c r="W312" s="465">
        <f t="shared" si="43"/>
        <v>4</v>
      </c>
      <c r="X312" s="465" t="str">
        <f t="shared" si="44"/>
        <v>MEDIO</v>
      </c>
      <c r="Y312" s="465" t="s">
        <v>1799</v>
      </c>
      <c r="Z312" s="462" t="s">
        <v>1651</v>
      </c>
      <c r="AA312" s="461" t="s">
        <v>186</v>
      </c>
      <c r="AB312" s="461" t="s">
        <v>201</v>
      </c>
      <c r="AC312" s="460" t="s">
        <v>223</v>
      </c>
      <c r="AD312" s="505">
        <v>43460</v>
      </c>
      <c r="AE312" s="466" t="s">
        <v>82</v>
      </c>
      <c r="AF312" s="467" t="s">
        <v>69</v>
      </c>
      <c r="AG312" s="467" t="s">
        <v>69</v>
      </c>
      <c r="AH312" s="467" t="s">
        <v>69</v>
      </c>
      <c r="AI312" s="467" t="s">
        <v>114</v>
      </c>
      <c r="AJ312" s="505">
        <v>43453</v>
      </c>
      <c r="AK312" s="467" t="s">
        <v>389</v>
      </c>
      <c r="AL312" s="467" t="s">
        <v>1152</v>
      </c>
      <c r="AM312" s="467" t="s">
        <v>69</v>
      </c>
      <c r="AN312" s="467" t="s">
        <v>1152</v>
      </c>
      <c r="AO312" s="467" t="s">
        <v>69</v>
      </c>
      <c r="AP312" s="467" t="s">
        <v>1152</v>
      </c>
      <c r="AQ312" s="467" t="s">
        <v>69</v>
      </c>
      <c r="AR312" s="466" t="s">
        <v>87</v>
      </c>
      <c r="AS312" s="466" t="s">
        <v>87</v>
      </c>
      <c r="AT312" s="467" t="s">
        <v>69</v>
      </c>
      <c r="AU312" s="504"/>
      <c r="AV312" s="467" t="s">
        <v>69</v>
      </c>
      <c r="AW312" s="467" t="s">
        <v>69</v>
      </c>
      <c r="AX312" s="467" t="s">
        <v>90</v>
      </c>
    </row>
    <row r="313" spans="1:50" ht="135" x14ac:dyDescent="0.25">
      <c r="A313" s="439">
        <v>305</v>
      </c>
      <c r="B313" s="461" t="s">
        <v>395</v>
      </c>
      <c r="C313" s="461" t="s">
        <v>283</v>
      </c>
      <c r="D313" s="461" t="s">
        <v>106</v>
      </c>
      <c r="E313" s="461" t="s">
        <v>713</v>
      </c>
      <c r="F313" s="463">
        <f>IFERROR(VLOOKUP(E313,[15]TablaRetencion!A$1:B$22,2,FALSE),"")</f>
        <v>240</v>
      </c>
      <c r="G313" s="463" t="s">
        <v>406</v>
      </c>
      <c r="H313" s="463">
        <f>IFERROR(VLOOKUP(G313,[15]TablaRetencion!H$1:I$90,2,FALSE),"")</f>
        <v>50</v>
      </c>
      <c r="I313" s="464" t="s">
        <v>811</v>
      </c>
      <c r="J313" s="507" t="s">
        <v>1805</v>
      </c>
      <c r="K313" s="508" t="s">
        <v>1806</v>
      </c>
      <c r="L313" s="461" t="s">
        <v>70</v>
      </c>
      <c r="M313" s="461" t="s">
        <v>109</v>
      </c>
      <c r="N313" s="461" t="s">
        <v>108</v>
      </c>
      <c r="O313" s="461" t="s">
        <v>73</v>
      </c>
      <c r="P313" s="461" t="s">
        <v>111</v>
      </c>
      <c r="Q313" s="461" t="s">
        <v>75</v>
      </c>
      <c r="R313" s="463" t="s">
        <v>83</v>
      </c>
      <c r="S313" s="461" t="s">
        <v>140</v>
      </c>
      <c r="T313" s="461" t="s">
        <v>79</v>
      </c>
      <c r="U313" s="461" t="s">
        <v>141</v>
      </c>
      <c r="V313" s="462" t="s">
        <v>1798</v>
      </c>
      <c r="W313" s="465">
        <f t="shared" si="43"/>
        <v>4</v>
      </c>
      <c r="X313" s="465" t="str">
        <f t="shared" si="44"/>
        <v>MEDIO</v>
      </c>
      <c r="Y313" s="465" t="s">
        <v>1799</v>
      </c>
      <c r="Z313" s="462" t="s">
        <v>1651</v>
      </c>
      <c r="AA313" s="461" t="s">
        <v>186</v>
      </c>
      <c r="AB313" s="461" t="s">
        <v>201</v>
      </c>
      <c r="AC313" s="460" t="s">
        <v>223</v>
      </c>
      <c r="AD313" s="505">
        <v>43460</v>
      </c>
      <c r="AE313" s="466" t="s">
        <v>82</v>
      </c>
      <c r="AF313" s="467" t="s">
        <v>69</v>
      </c>
      <c r="AG313" s="467" t="s">
        <v>69</v>
      </c>
      <c r="AH313" s="467" t="s">
        <v>69</v>
      </c>
      <c r="AI313" s="467" t="s">
        <v>114</v>
      </c>
      <c r="AJ313" s="505">
        <v>43453</v>
      </c>
      <c r="AK313" s="467" t="s">
        <v>389</v>
      </c>
      <c r="AL313" s="467" t="s">
        <v>1152</v>
      </c>
      <c r="AM313" s="467" t="s">
        <v>69</v>
      </c>
      <c r="AN313" s="467" t="s">
        <v>1152</v>
      </c>
      <c r="AO313" s="467" t="s">
        <v>69</v>
      </c>
      <c r="AP313" s="467" t="s">
        <v>1152</v>
      </c>
      <c r="AQ313" s="467" t="s">
        <v>69</v>
      </c>
      <c r="AR313" s="466" t="s">
        <v>87</v>
      </c>
      <c r="AS313" s="466" t="s">
        <v>87</v>
      </c>
      <c r="AT313" s="467" t="s">
        <v>69</v>
      </c>
      <c r="AU313" s="504"/>
      <c r="AV313" s="467" t="s">
        <v>69</v>
      </c>
      <c r="AW313" s="467" t="s">
        <v>69</v>
      </c>
      <c r="AX313" s="467" t="s">
        <v>90</v>
      </c>
    </row>
    <row r="314" spans="1:50" ht="135" x14ac:dyDescent="0.25">
      <c r="A314" s="439">
        <v>306</v>
      </c>
      <c r="B314" s="461" t="s">
        <v>395</v>
      </c>
      <c r="C314" s="461" t="s">
        <v>283</v>
      </c>
      <c r="D314" s="461" t="s">
        <v>106</v>
      </c>
      <c r="E314" s="461" t="s">
        <v>713</v>
      </c>
      <c r="F314" s="463">
        <f>IFERROR(VLOOKUP(E314,[15]TablaRetencion!A$1:B$22,2,FALSE),"")</f>
        <v>240</v>
      </c>
      <c r="G314" s="463" t="s">
        <v>406</v>
      </c>
      <c r="H314" s="463">
        <f>IFERROR(VLOOKUP(G314,[15]TablaRetencion!H$1:I$90,2,FALSE),"")</f>
        <v>50</v>
      </c>
      <c r="I314" s="464" t="s">
        <v>812</v>
      </c>
      <c r="J314" s="507" t="s">
        <v>1793</v>
      </c>
      <c r="K314" s="508" t="s">
        <v>1807</v>
      </c>
      <c r="L314" s="461" t="s">
        <v>70</v>
      </c>
      <c r="M314" s="461" t="s">
        <v>109</v>
      </c>
      <c r="N314" s="461" t="s">
        <v>108</v>
      </c>
      <c r="O314" s="461" t="s">
        <v>73</v>
      </c>
      <c r="P314" s="461" t="s">
        <v>111</v>
      </c>
      <c r="Q314" s="461" t="s">
        <v>75</v>
      </c>
      <c r="R314" s="463" t="s">
        <v>83</v>
      </c>
      <c r="S314" s="461" t="s">
        <v>140</v>
      </c>
      <c r="T314" s="461" t="s">
        <v>79</v>
      </c>
      <c r="U314" s="461" t="s">
        <v>141</v>
      </c>
      <c r="V314" s="462" t="s">
        <v>1798</v>
      </c>
      <c r="W314" s="465">
        <f t="shared" si="43"/>
        <v>4</v>
      </c>
      <c r="X314" s="465" t="str">
        <f t="shared" si="44"/>
        <v>MEDIO</v>
      </c>
      <c r="Y314" s="465" t="s">
        <v>1799</v>
      </c>
      <c r="Z314" s="462" t="s">
        <v>1651</v>
      </c>
      <c r="AA314" s="461" t="s">
        <v>186</v>
      </c>
      <c r="AB314" s="461" t="s">
        <v>201</v>
      </c>
      <c r="AC314" s="460" t="s">
        <v>223</v>
      </c>
      <c r="AD314" s="505">
        <v>43460</v>
      </c>
      <c r="AE314" s="466" t="s">
        <v>82</v>
      </c>
      <c r="AF314" s="467" t="s">
        <v>69</v>
      </c>
      <c r="AG314" s="467" t="s">
        <v>69</v>
      </c>
      <c r="AH314" s="467" t="s">
        <v>69</v>
      </c>
      <c r="AI314" s="467" t="s">
        <v>114</v>
      </c>
      <c r="AJ314" s="505">
        <v>43453</v>
      </c>
      <c r="AK314" s="467" t="s">
        <v>389</v>
      </c>
      <c r="AL314" s="467" t="s">
        <v>1152</v>
      </c>
      <c r="AM314" s="467" t="s">
        <v>69</v>
      </c>
      <c r="AN314" s="467" t="s">
        <v>1152</v>
      </c>
      <c r="AO314" s="467" t="s">
        <v>69</v>
      </c>
      <c r="AP314" s="467" t="s">
        <v>1152</v>
      </c>
      <c r="AQ314" s="467" t="s">
        <v>69</v>
      </c>
      <c r="AR314" s="466" t="s">
        <v>87</v>
      </c>
      <c r="AS314" s="466" t="s">
        <v>87</v>
      </c>
      <c r="AT314" s="467" t="s">
        <v>69</v>
      </c>
      <c r="AU314" s="504"/>
      <c r="AV314" s="467" t="s">
        <v>69</v>
      </c>
      <c r="AW314" s="467" t="s">
        <v>69</v>
      </c>
      <c r="AX314" s="467" t="s">
        <v>90</v>
      </c>
    </row>
    <row r="315" spans="1:50" ht="135" x14ac:dyDescent="0.25">
      <c r="A315" s="439">
        <v>307</v>
      </c>
      <c r="B315" s="461" t="s">
        <v>395</v>
      </c>
      <c r="C315" s="461" t="s">
        <v>283</v>
      </c>
      <c r="D315" s="461" t="s">
        <v>106</v>
      </c>
      <c r="E315" s="461" t="s">
        <v>713</v>
      </c>
      <c r="F315" s="463">
        <f>IFERROR(VLOOKUP(E315,[15]TablaRetencion!A$1:B$22,2,FALSE),"")</f>
        <v>240</v>
      </c>
      <c r="G315" s="463" t="s">
        <v>406</v>
      </c>
      <c r="H315" s="463">
        <f>IFERROR(VLOOKUP(G315,[15]TablaRetencion!H$1:I$90,2,FALSE),"")</f>
        <v>50</v>
      </c>
      <c r="I315" s="464" t="s">
        <v>812</v>
      </c>
      <c r="J315" s="507" t="s">
        <v>1793</v>
      </c>
      <c r="K315" s="508" t="s">
        <v>1807</v>
      </c>
      <c r="L315" s="461" t="s">
        <v>70</v>
      </c>
      <c r="M315" s="461" t="s">
        <v>109</v>
      </c>
      <c r="N315" s="461" t="s">
        <v>108</v>
      </c>
      <c r="O315" s="461" t="s">
        <v>73</v>
      </c>
      <c r="P315" s="461" t="s">
        <v>111</v>
      </c>
      <c r="Q315" s="461" t="s">
        <v>75</v>
      </c>
      <c r="R315" s="463" t="s">
        <v>83</v>
      </c>
      <c r="S315" s="461" t="s">
        <v>140</v>
      </c>
      <c r="T315" s="461" t="s">
        <v>79</v>
      </c>
      <c r="U315" s="461" t="s">
        <v>141</v>
      </c>
      <c r="V315" s="462" t="s">
        <v>1798</v>
      </c>
      <c r="W315" s="465">
        <f t="shared" si="43"/>
        <v>4</v>
      </c>
      <c r="X315" s="465" t="str">
        <f t="shared" si="44"/>
        <v>MEDIO</v>
      </c>
      <c r="Y315" s="465" t="s">
        <v>1799</v>
      </c>
      <c r="Z315" s="462" t="s">
        <v>1651</v>
      </c>
      <c r="AA315" s="461" t="s">
        <v>186</v>
      </c>
      <c r="AB315" s="461" t="s">
        <v>201</v>
      </c>
      <c r="AC315" s="460" t="s">
        <v>223</v>
      </c>
      <c r="AD315" s="505">
        <v>43460</v>
      </c>
      <c r="AE315" s="466" t="s">
        <v>82</v>
      </c>
      <c r="AF315" s="467" t="s">
        <v>69</v>
      </c>
      <c r="AG315" s="467" t="s">
        <v>69</v>
      </c>
      <c r="AH315" s="467" t="s">
        <v>69</v>
      </c>
      <c r="AI315" s="467" t="s">
        <v>114</v>
      </c>
      <c r="AJ315" s="505">
        <v>43453</v>
      </c>
      <c r="AK315" s="467" t="s">
        <v>389</v>
      </c>
      <c r="AL315" s="467" t="s">
        <v>1152</v>
      </c>
      <c r="AM315" s="467" t="s">
        <v>69</v>
      </c>
      <c r="AN315" s="467" t="s">
        <v>1152</v>
      </c>
      <c r="AO315" s="467" t="s">
        <v>69</v>
      </c>
      <c r="AP315" s="467" t="s">
        <v>1152</v>
      </c>
      <c r="AQ315" s="467" t="s">
        <v>69</v>
      </c>
      <c r="AR315" s="466" t="s">
        <v>87</v>
      </c>
      <c r="AS315" s="466" t="s">
        <v>87</v>
      </c>
      <c r="AT315" s="467" t="s">
        <v>69</v>
      </c>
      <c r="AU315" s="504"/>
      <c r="AV315" s="467" t="s">
        <v>69</v>
      </c>
      <c r="AW315" s="467" t="s">
        <v>69</v>
      </c>
      <c r="AX315" s="467" t="s">
        <v>90</v>
      </c>
    </row>
    <row r="316" spans="1:50" ht="135" x14ac:dyDescent="0.25">
      <c r="A316" s="439">
        <v>308</v>
      </c>
      <c r="B316" s="461" t="s">
        <v>395</v>
      </c>
      <c r="C316" s="461" t="s">
        <v>283</v>
      </c>
      <c r="D316" s="461" t="s">
        <v>106</v>
      </c>
      <c r="E316" s="461" t="s">
        <v>713</v>
      </c>
      <c r="F316" s="463">
        <f>IFERROR(VLOOKUP(E316,[15]TablaRetencion!A$1:B$22,2,FALSE),"")</f>
        <v>240</v>
      </c>
      <c r="G316" s="463" t="s">
        <v>406</v>
      </c>
      <c r="H316" s="463">
        <f>IFERROR(VLOOKUP(G316,[15]TablaRetencion!H$1:I$90,2,FALSE),"")</f>
        <v>50</v>
      </c>
      <c r="I316" s="464" t="s">
        <v>808</v>
      </c>
      <c r="J316" s="507" t="s">
        <v>1793</v>
      </c>
      <c r="K316" s="508" t="s">
        <v>1808</v>
      </c>
      <c r="L316" s="461" t="s">
        <v>70</v>
      </c>
      <c r="M316" s="461" t="s">
        <v>109</v>
      </c>
      <c r="N316" s="461" t="s">
        <v>108</v>
      </c>
      <c r="O316" s="461" t="s">
        <v>73</v>
      </c>
      <c r="P316" s="461" t="s">
        <v>111</v>
      </c>
      <c r="Q316" s="461" t="s">
        <v>75</v>
      </c>
      <c r="R316" s="463" t="s">
        <v>83</v>
      </c>
      <c r="S316" s="461" t="s">
        <v>140</v>
      </c>
      <c r="T316" s="461" t="s">
        <v>79</v>
      </c>
      <c r="U316" s="461" t="s">
        <v>141</v>
      </c>
      <c r="V316" s="462" t="s">
        <v>1798</v>
      </c>
      <c r="W316" s="465">
        <f t="shared" si="43"/>
        <v>4</v>
      </c>
      <c r="X316" s="465" t="str">
        <f t="shared" si="44"/>
        <v>MEDIO</v>
      </c>
      <c r="Y316" s="465" t="s">
        <v>1799</v>
      </c>
      <c r="Z316" s="462" t="s">
        <v>1651</v>
      </c>
      <c r="AA316" s="461" t="s">
        <v>113</v>
      </c>
      <c r="AB316" s="461" t="s">
        <v>201</v>
      </c>
      <c r="AC316" s="460" t="s">
        <v>223</v>
      </c>
      <c r="AD316" s="505">
        <v>43460</v>
      </c>
      <c r="AE316" s="466" t="s">
        <v>82</v>
      </c>
      <c r="AF316" s="467" t="s">
        <v>69</v>
      </c>
      <c r="AG316" s="467" t="s">
        <v>69</v>
      </c>
      <c r="AH316" s="467" t="s">
        <v>69</v>
      </c>
      <c r="AI316" s="467" t="s">
        <v>114</v>
      </c>
      <c r="AJ316" s="505">
        <v>43453</v>
      </c>
      <c r="AK316" s="467" t="s">
        <v>389</v>
      </c>
      <c r="AL316" s="467" t="s">
        <v>1152</v>
      </c>
      <c r="AM316" s="467" t="s">
        <v>69</v>
      </c>
      <c r="AN316" s="467" t="s">
        <v>1152</v>
      </c>
      <c r="AO316" s="467" t="s">
        <v>69</v>
      </c>
      <c r="AP316" s="467" t="s">
        <v>1152</v>
      </c>
      <c r="AQ316" s="467" t="s">
        <v>69</v>
      </c>
      <c r="AR316" s="466" t="s">
        <v>87</v>
      </c>
      <c r="AS316" s="466" t="s">
        <v>87</v>
      </c>
      <c r="AT316" s="467" t="s">
        <v>69</v>
      </c>
      <c r="AU316" s="504"/>
      <c r="AV316" s="467" t="s">
        <v>69</v>
      </c>
      <c r="AW316" s="467" t="s">
        <v>69</v>
      </c>
      <c r="AX316" s="467" t="s">
        <v>90</v>
      </c>
    </row>
    <row r="317" spans="1:50" ht="135" x14ac:dyDescent="0.25">
      <c r="A317" s="439">
        <v>309</v>
      </c>
      <c r="B317" s="461" t="s">
        <v>395</v>
      </c>
      <c r="C317" s="461" t="s">
        <v>283</v>
      </c>
      <c r="D317" s="461" t="s">
        <v>106</v>
      </c>
      <c r="E317" s="461" t="s">
        <v>713</v>
      </c>
      <c r="F317" s="463">
        <f>IFERROR(VLOOKUP(E317,[15]TablaRetencion!A$1:B$22,2,FALSE),"")</f>
        <v>240</v>
      </c>
      <c r="G317" s="463" t="s">
        <v>406</v>
      </c>
      <c r="H317" s="463">
        <f>IFERROR(VLOOKUP(G317,[15]TablaRetencion!H$1:I$90,2,FALSE),"")</f>
        <v>50</v>
      </c>
      <c r="I317" s="464" t="s">
        <v>808</v>
      </c>
      <c r="J317" s="507" t="s">
        <v>1793</v>
      </c>
      <c r="K317" s="508" t="s">
        <v>1809</v>
      </c>
      <c r="L317" s="461" t="s">
        <v>70</v>
      </c>
      <c r="M317" s="461" t="s">
        <v>109</v>
      </c>
      <c r="N317" s="461" t="s">
        <v>108</v>
      </c>
      <c r="O317" s="461" t="s">
        <v>73</v>
      </c>
      <c r="P317" s="461" t="s">
        <v>111</v>
      </c>
      <c r="Q317" s="461" t="s">
        <v>75</v>
      </c>
      <c r="R317" s="463" t="s">
        <v>83</v>
      </c>
      <c r="S317" s="461" t="s">
        <v>140</v>
      </c>
      <c r="T317" s="461" t="s">
        <v>79</v>
      </c>
      <c r="U317" s="461" t="s">
        <v>141</v>
      </c>
      <c r="V317" s="462" t="s">
        <v>1798</v>
      </c>
      <c r="W317" s="465">
        <f t="shared" si="43"/>
        <v>4</v>
      </c>
      <c r="X317" s="465" t="str">
        <f t="shared" si="44"/>
        <v>MEDIO</v>
      </c>
      <c r="Y317" s="465" t="s">
        <v>1799</v>
      </c>
      <c r="Z317" s="462" t="s">
        <v>1651</v>
      </c>
      <c r="AA317" s="461" t="s">
        <v>201</v>
      </c>
      <c r="AB317" s="461" t="s">
        <v>201</v>
      </c>
      <c r="AC317" s="460" t="s">
        <v>223</v>
      </c>
      <c r="AD317" s="505">
        <v>43460</v>
      </c>
      <c r="AE317" s="466" t="s">
        <v>82</v>
      </c>
      <c r="AF317" s="467" t="s">
        <v>69</v>
      </c>
      <c r="AG317" s="467" t="s">
        <v>69</v>
      </c>
      <c r="AH317" s="467" t="s">
        <v>69</v>
      </c>
      <c r="AI317" s="467" t="s">
        <v>114</v>
      </c>
      <c r="AJ317" s="505">
        <v>43453</v>
      </c>
      <c r="AK317" s="467" t="s">
        <v>389</v>
      </c>
      <c r="AL317" s="467" t="s">
        <v>1152</v>
      </c>
      <c r="AM317" s="467" t="s">
        <v>69</v>
      </c>
      <c r="AN317" s="467" t="s">
        <v>1152</v>
      </c>
      <c r="AO317" s="467" t="s">
        <v>69</v>
      </c>
      <c r="AP317" s="467" t="s">
        <v>1152</v>
      </c>
      <c r="AQ317" s="467" t="s">
        <v>69</v>
      </c>
      <c r="AR317" s="466" t="s">
        <v>87</v>
      </c>
      <c r="AS317" s="466" t="s">
        <v>87</v>
      </c>
      <c r="AT317" s="467" t="s">
        <v>69</v>
      </c>
      <c r="AU317" s="504"/>
      <c r="AV317" s="467" t="s">
        <v>69</v>
      </c>
      <c r="AW317" s="467" t="s">
        <v>69</v>
      </c>
      <c r="AX317" s="467" t="s">
        <v>90</v>
      </c>
    </row>
    <row r="318" spans="1:50" ht="135" x14ac:dyDescent="0.25">
      <c r="A318" s="439">
        <v>310</v>
      </c>
      <c r="B318" s="461" t="s">
        <v>395</v>
      </c>
      <c r="C318" s="461" t="s">
        <v>283</v>
      </c>
      <c r="D318" s="461" t="s">
        <v>106</v>
      </c>
      <c r="E318" s="461" t="s">
        <v>713</v>
      </c>
      <c r="F318" s="463">
        <f>IFERROR(VLOOKUP(E318,[15]TablaRetencion!A$1:B$22,2,FALSE),"")</f>
        <v>240</v>
      </c>
      <c r="G318" s="463" t="s">
        <v>406</v>
      </c>
      <c r="H318" s="463">
        <f>IFERROR(VLOOKUP(G318,[15]TablaRetencion!H$1:I$90,2,FALSE),"")</f>
        <v>50</v>
      </c>
      <c r="I318" s="464" t="s">
        <v>808</v>
      </c>
      <c r="J318" s="507" t="s">
        <v>1793</v>
      </c>
      <c r="K318" s="508" t="s">
        <v>1809</v>
      </c>
      <c r="L318" s="461" t="s">
        <v>70</v>
      </c>
      <c r="M318" s="461" t="s">
        <v>109</v>
      </c>
      <c r="N318" s="461" t="s">
        <v>108</v>
      </c>
      <c r="O318" s="461" t="s">
        <v>73</v>
      </c>
      <c r="P318" s="461" t="s">
        <v>111</v>
      </c>
      <c r="Q318" s="461" t="s">
        <v>75</v>
      </c>
      <c r="R318" s="463" t="s">
        <v>83</v>
      </c>
      <c r="S318" s="461" t="s">
        <v>140</v>
      </c>
      <c r="T318" s="461" t="s">
        <v>79</v>
      </c>
      <c r="U318" s="461" t="s">
        <v>141</v>
      </c>
      <c r="V318" s="462" t="s">
        <v>1798</v>
      </c>
      <c r="W318" s="465">
        <f t="shared" si="43"/>
        <v>4</v>
      </c>
      <c r="X318" s="465" t="str">
        <f t="shared" si="44"/>
        <v>MEDIO</v>
      </c>
      <c r="Y318" s="465" t="s">
        <v>1799</v>
      </c>
      <c r="Z318" s="462" t="s">
        <v>1651</v>
      </c>
      <c r="AA318" s="461" t="s">
        <v>201</v>
      </c>
      <c r="AB318" s="461" t="s">
        <v>201</v>
      </c>
      <c r="AC318" s="460" t="s">
        <v>223</v>
      </c>
      <c r="AD318" s="505">
        <v>43460</v>
      </c>
      <c r="AE318" s="466" t="s">
        <v>82</v>
      </c>
      <c r="AF318" s="467" t="s">
        <v>69</v>
      </c>
      <c r="AG318" s="467" t="s">
        <v>69</v>
      </c>
      <c r="AH318" s="467" t="s">
        <v>69</v>
      </c>
      <c r="AI318" s="467" t="s">
        <v>114</v>
      </c>
      <c r="AJ318" s="505">
        <v>43453</v>
      </c>
      <c r="AK318" s="467" t="s">
        <v>389</v>
      </c>
      <c r="AL318" s="467" t="s">
        <v>1152</v>
      </c>
      <c r="AM318" s="467" t="s">
        <v>69</v>
      </c>
      <c r="AN318" s="467" t="s">
        <v>1152</v>
      </c>
      <c r="AO318" s="467" t="s">
        <v>69</v>
      </c>
      <c r="AP318" s="467" t="s">
        <v>1152</v>
      </c>
      <c r="AQ318" s="467" t="s">
        <v>69</v>
      </c>
      <c r="AR318" s="466" t="s">
        <v>87</v>
      </c>
      <c r="AS318" s="466" t="s">
        <v>87</v>
      </c>
      <c r="AT318" s="467" t="s">
        <v>69</v>
      </c>
      <c r="AU318" s="504"/>
      <c r="AV318" s="467" t="s">
        <v>69</v>
      </c>
      <c r="AW318" s="467" t="s">
        <v>69</v>
      </c>
      <c r="AX318" s="467" t="s">
        <v>90</v>
      </c>
    </row>
    <row r="319" spans="1:50" ht="135" x14ac:dyDescent="0.25">
      <c r="A319" s="439">
        <v>311</v>
      </c>
      <c r="B319" s="461" t="s">
        <v>395</v>
      </c>
      <c r="C319" s="461" t="s">
        <v>283</v>
      </c>
      <c r="D319" s="461" t="s">
        <v>106</v>
      </c>
      <c r="E319" s="461" t="s">
        <v>713</v>
      </c>
      <c r="F319" s="463">
        <f>IFERROR(VLOOKUP(E319,[15]TablaRetencion!A$1:B$22,2,FALSE),"")</f>
        <v>240</v>
      </c>
      <c r="G319" s="463" t="s">
        <v>406</v>
      </c>
      <c r="H319" s="463">
        <f>IFERROR(VLOOKUP(G319,[15]TablaRetencion!H$1:I$90,2,FALSE),"")</f>
        <v>50</v>
      </c>
      <c r="I319" s="464" t="s">
        <v>808</v>
      </c>
      <c r="J319" s="507" t="s">
        <v>1793</v>
      </c>
      <c r="K319" s="508" t="s">
        <v>1810</v>
      </c>
      <c r="L319" s="461" t="s">
        <v>70</v>
      </c>
      <c r="M319" s="461" t="s">
        <v>109</v>
      </c>
      <c r="N319" s="461" t="s">
        <v>108</v>
      </c>
      <c r="O319" s="461" t="s">
        <v>73</v>
      </c>
      <c r="P319" s="461" t="s">
        <v>111</v>
      </c>
      <c r="Q319" s="461" t="s">
        <v>75</v>
      </c>
      <c r="R319" s="463" t="s">
        <v>83</v>
      </c>
      <c r="S319" s="461" t="s">
        <v>140</v>
      </c>
      <c r="T319" s="461" t="s">
        <v>79</v>
      </c>
      <c r="U319" s="461" t="s">
        <v>141</v>
      </c>
      <c r="V319" s="462" t="s">
        <v>1798</v>
      </c>
      <c r="W319" s="465">
        <f t="shared" si="43"/>
        <v>4</v>
      </c>
      <c r="X319" s="465" t="str">
        <f t="shared" si="44"/>
        <v>MEDIO</v>
      </c>
      <c r="Y319" s="465" t="s">
        <v>1799</v>
      </c>
      <c r="Z319" s="462" t="s">
        <v>1651</v>
      </c>
      <c r="AA319" s="461" t="s">
        <v>201</v>
      </c>
      <c r="AB319" s="461" t="s">
        <v>201</v>
      </c>
      <c r="AC319" s="460" t="s">
        <v>223</v>
      </c>
      <c r="AD319" s="505">
        <v>43460</v>
      </c>
      <c r="AE319" s="466" t="s">
        <v>82</v>
      </c>
      <c r="AF319" s="467" t="s">
        <v>69</v>
      </c>
      <c r="AG319" s="467" t="s">
        <v>69</v>
      </c>
      <c r="AH319" s="467" t="s">
        <v>69</v>
      </c>
      <c r="AI319" s="467" t="s">
        <v>114</v>
      </c>
      <c r="AJ319" s="505">
        <v>43453</v>
      </c>
      <c r="AK319" s="467" t="s">
        <v>389</v>
      </c>
      <c r="AL319" s="467" t="s">
        <v>1152</v>
      </c>
      <c r="AM319" s="467" t="s">
        <v>69</v>
      </c>
      <c r="AN319" s="467" t="s">
        <v>1152</v>
      </c>
      <c r="AO319" s="467" t="s">
        <v>69</v>
      </c>
      <c r="AP319" s="467" t="s">
        <v>1152</v>
      </c>
      <c r="AQ319" s="467" t="s">
        <v>69</v>
      </c>
      <c r="AR319" s="466" t="s">
        <v>87</v>
      </c>
      <c r="AS319" s="466" t="s">
        <v>87</v>
      </c>
      <c r="AT319" s="467" t="s">
        <v>69</v>
      </c>
      <c r="AU319" s="504"/>
      <c r="AV319" s="467" t="s">
        <v>69</v>
      </c>
      <c r="AW319" s="467" t="s">
        <v>69</v>
      </c>
      <c r="AX319" s="467" t="s">
        <v>90</v>
      </c>
    </row>
    <row r="320" spans="1:50" ht="135" x14ac:dyDescent="0.25">
      <c r="A320" s="439">
        <v>312</v>
      </c>
      <c r="B320" s="461" t="s">
        <v>395</v>
      </c>
      <c r="C320" s="461" t="s">
        <v>283</v>
      </c>
      <c r="D320" s="461" t="s">
        <v>106</v>
      </c>
      <c r="E320" s="461" t="s">
        <v>713</v>
      </c>
      <c r="F320" s="463">
        <f>IFERROR(VLOOKUP(E320,[15]TablaRetencion!A$1:B$22,2,FALSE),"")</f>
        <v>240</v>
      </c>
      <c r="G320" s="463" t="s">
        <v>406</v>
      </c>
      <c r="H320" s="463">
        <f>IFERROR(VLOOKUP(G320,[15]TablaRetencion!H$1:I$90,2,FALSE),"")</f>
        <v>50</v>
      </c>
      <c r="I320" s="464" t="s">
        <v>808</v>
      </c>
      <c r="J320" s="507" t="s">
        <v>1793</v>
      </c>
      <c r="K320" s="508" t="s">
        <v>1810</v>
      </c>
      <c r="L320" s="461" t="s">
        <v>70</v>
      </c>
      <c r="M320" s="461" t="s">
        <v>109</v>
      </c>
      <c r="N320" s="461" t="s">
        <v>108</v>
      </c>
      <c r="O320" s="461" t="s">
        <v>73</v>
      </c>
      <c r="P320" s="461" t="s">
        <v>111</v>
      </c>
      <c r="Q320" s="461" t="s">
        <v>75</v>
      </c>
      <c r="R320" s="463" t="s">
        <v>83</v>
      </c>
      <c r="S320" s="461" t="s">
        <v>140</v>
      </c>
      <c r="T320" s="461" t="s">
        <v>79</v>
      </c>
      <c r="U320" s="461" t="s">
        <v>141</v>
      </c>
      <c r="V320" s="462" t="s">
        <v>1798</v>
      </c>
      <c r="W320" s="465">
        <f t="shared" si="43"/>
        <v>4</v>
      </c>
      <c r="X320" s="465" t="str">
        <f t="shared" si="44"/>
        <v>MEDIO</v>
      </c>
      <c r="Y320" s="465" t="s">
        <v>1799</v>
      </c>
      <c r="Z320" s="462" t="s">
        <v>1651</v>
      </c>
      <c r="AA320" s="461" t="s">
        <v>201</v>
      </c>
      <c r="AB320" s="461" t="s">
        <v>201</v>
      </c>
      <c r="AC320" s="460" t="s">
        <v>223</v>
      </c>
      <c r="AD320" s="505">
        <v>43460</v>
      </c>
      <c r="AE320" s="466" t="s">
        <v>82</v>
      </c>
      <c r="AF320" s="467" t="s">
        <v>69</v>
      </c>
      <c r="AG320" s="467" t="s">
        <v>69</v>
      </c>
      <c r="AH320" s="467" t="s">
        <v>69</v>
      </c>
      <c r="AI320" s="467" t="s">
        <v>114</v>
      </c>
      <c r="AJ320" s="505">
        <v>43453</v>
      </c>
      <c r="AK320" s="467" t="s">
        <v>389</v>
      </c>
      <c r="AL320" s="467" t="s">
        <v>1152</v>
      </c>
      <c r="AM320" s="467" t="s">
        <v>69</v>
      </c>
      <c r="AN320" s="467" t="s">
        <v>1152</v>
      </c>
      <c r="AO320" s="467" t="s">
        <v>69</v>
      </c>
      <c r="AP320" s="467" t="s">
        <v>1152</v>
      </c>
      <c r="AQ320" s="467" t="s">
        <v>69</v>
      </c>
      <c r="AR320" s="466" t="s">
        <v>87</v>
      </c>
      <c r="AS320" s="466" t="s">
        <v>87</v>
      </c>
      <c r="AT320" s="467" t="s">
        <v>69</v>
      </c>
      <c r="AU320" s="504"/>
      <c r="AV320" s="467" t="s">
        <v>69</v>
      </c>
      <c r="AW320" s="467" t="s">
        <v>69</v>
      </c>
      <c r="AX320" s="467" t="s">
        <v>90</v>
      </c>
    </row>
    <row r="321" spans="1:50" ht="135" x14ac:dyDescent="0.25">
      <c r="A321" s="439">
        <v>313</v>
      </c>
      <c r="B321" s="461" t="s">
        <v>395</v>
      </c>
      <c r="C321" s="461" t="s">
        <v>283</v>
      </c>
      <c r="D321" s="461" t="s">
        <v>106</v>
      </c>
      <c r="E321" s="461" t="s">
        <v>713</v>
      </c>
      <c r="F321" s="463">
        <f>IFERROR(VLOOKUP(E321,[15]TablaRetencion!A$1:B$22,2,FALSE),"")</f>
        <v>240</v>
      </c>
      <c r="G321" s="463" t="s">
        <v>406</v>
      </c>
      <c r="H321" s="463">
        <f>IFERROR(VLOOKUP(G321,[15]TablaRetencion!H$1:I$90,2,FALSE),"")</f>
        <v>50</v>
      </c>
      <c r="I321" s="464" t="s">
        <v>808</v>
      </c>
      <c r="J321" s="507" t="s">
        <v>1793</v>
      </c>
      <c r="K321" s="508" t="s">
        <v>1811</v>
      </c>
      <c r="L321" s="461" t="s">
        <v>70</v>
      </c>
      <c r="M321" s="461" t="s">
        <v>109</v>
      </c>
      <c r="N321" s="461" t="s">
        <v>108</v>
      </c>
      <c r="O321" s="461" t="s">
        <v>73</v>
      </c>
      <c r="P321" s="461" t="s">
        <v>111</v>
      </c>
      <c r="Q321" s="461" t="s">
        <v>75</v>
      </c>
      <c r="R321" s="463" t="s">
        <v>83</v>
      </c>
      <c r="S321" s="461" t="s">
        <v>140</v>
      </c>
      <c r="T321" s="461" t="s">
        <v>79</v>
      </c>
      <c r="U321" s="461" t="s">
        <v>141</v>
      </c>
      <c r="V321" s="462" t="s">
        <v>1798</v>
      </c>
      <c r="W321" s="465">
        <f t="shared" si="43"/>
        <v>4</v>
      </c>
      <c r="X321" s="465" t="str">
        <f t="shared" si="44"/>
        <v>MEDIO</v>
      </c>
      <c r="Y321" s="465" t="s">
        <v>1799</v>
      </c>
      <c r="Z321" s="462" t="s">
        <v>1651</v>
      </c>
      <c r="AA321" s="461" t="s">
        <v>201</v>
      </c>
      <c r="AB321" s="461" t="s">
        <v>201</v>
      </c>
      <c r="AC321" s="460" t="s">
        <v>223</v>
      </c>
      <c r="AD321" s="505">
        <v>43460</v>
      </c>
      <c r="AE321" s="466" t="s">
        <v>82</v>
      </c>
      <c r="AF321" s="467" t="s">
        <v>69</v>
      </c>
      <c r="AG321" s="467" t="s">
        <v>69</v>
      </c>
      <c r="AH321" s="467" t="s">
        <v>69</v>
      </c>
      <c r="AI321" s="467" t="s">
        <v>114</v>
      </c>
      <c r="AJ321" s="505">
        <v>43453</v>
      </c>
      <c r="AK321" s="467" t="s">
        <v>389</v>
      </c>
      <c r="AL321" s="467" t="s">
        <v>1152</v>
      </c>
      <c r="AM321" s="467" t="s">
        <v>69</v>
      </c>
      <c r="AN321" s="467" t="s">
        <v>1152</v>
      </c>
      <c r="AO321" s="467" t="s">
        <v>69</v>
      </c>
      <c r="AP321" s="467" t="s">
        <v>1152</v>
      </c>
      <c r="AQ321" s="467" t="s">
        <v>69</v>
      </c>
      <c r="AR321" s="466" t="s">
        <v>87</v>
      </c>
      <c r="AS321" s="466" t="s">
        <v>87</v>
      </c>
      <c r="AT321" s="467" t="s">
        <v>69</v>
      </c>
      <c r="AU321" s="504"/>
      <c r="AV321" s="467" t="s">
        <v>69</v>
      </c>
      <c r="AW321" s="467" t="s">
        <v>69</v>
      </c>
      <c r="AX321" s="467" t="s">
        <v>90</v>
      </c>
    </row>
    <row r="322" spans="1:50" ht="135" x14ac:dyDescent="0.25">
      <c r="A322" s="439">
        <v>314</v>
      </c>
      <c r="B322" s="461" t="s">
        <v>395</v>
      </c>
      <c r="C322" s="461" t="s">
        <v>283</v>
      </c>
      <c r="D322" s="461" t="s">
        <v>106</v>
      </c>
      <c r="E322" s="461" t="s">
        <v>713</v>
      </c>
      <c r="F322" s="463">
        <f>IFERROR(VLOOKUP(E322,[15]TablaRetencion!A$1:B$22,2,FALSE),"")</f>
        <v>240</v>
      </c>
      <c r="G322" s="463" t="s">
        <v>406</v>
      </c>
      <c r="H322" s="463">
        <f>IFERROR(VLOOKUP(G322,[15]TablaRetencion!H$1:I$90,2,FALSE),"")</f>
        <v>50</v>
      </c>
      <c r="I322" s="464" t="s">
        <v>808</v>
      </c>
      <c r="J322" s="507" t="s">
        <v>1793</v>
      </c>
      <c r="K322" s="508" t="s">
        <v>1811</v>
      </c>
      <c r="L322" s="461" t="s">
        <v>70</v>
      </c>
      <c r="M322" s="461" t="s">
        <v>109</v>
      </c>
      <c r="N322" s="461" t="s">
        <v>108</v>
      </c>
      <c r="O322" s="461" t="s">
        <v>73</v>
      </c>
      <c r="P322" s="461" t="s">
        <v>111</v>
      </c>
      <c r="Q322" s="461" t="s">
        <v>75</v>
      </c>
      <c r="R322" s="463" t="s">
        <v>83</v>
      </c>
      <c r="S322" s="461" t="s">
        <v>140</v>
      </c>
      <c r="T322" s="461" t="s">
        <v>79</v>
      </c>
      <c r="U322" s="461" t="s">
        <v>141</v>
      </c>
      <c r="V322" s="462" t="s">
        <v>1798</v>
      </c>
      <c r="W322" s="465">
        <f t="shared" si="43"/>
        <v>4</v>
      </c>
      <c r="X322" s="465" t="str">
        <f t="shared" si="44"/>
        <v>MEDIO</v>
      </c>
      <c r="Y322" s="465" t="s">
        <v>1799</v>
      </c>
      <c r="Z322" s="462" t="s">
        <v>1651</v>
      </c>
      <c r="AA322" s="461" t="s">
        <v>201</v>
      </c>
      <c r="AB322" s="461" t="s">
        <v>201</v>
      </c>
      <c r="AC322" s="460" t="s">
        <v>223</v>
      </c>
      <c r="AD322" s="505">
        <v>43460</v>
      </c>
      <c r="AE322" s="466" t="s">
        <v>82</v>
      </c>
      <c r="AF322" s="467" t="s">
        <v>69</v>
      </c>
      <c r="AG322" s="467" t="s">
        <v>69</v>
      </c>
      <c r="AH322" s="467" t="s">
        <v>69</v>
      </c>
      <c r="AI322" s="467" t="s">
        <v>114</v>
      </c>
      <c r="AJ322" s="505">
        <v>43453</v>
      </c>
      <c r="AK322" s="467" t="s">
        <v>389</v>
      </c>
      <c r="AL322" s="467" t="s">
        <v>1152</v>
      </c>
      <c r="AM322" s="467" t="s">
        <v>69</v>
      </c>
      <c r="AN322" s="467" t="s">
        <v>1152</v>
      </c>
      <c r="AO322" s="467" t="s">
        <v>69</v>
      </c>
      <c r="AP322" s="467" t="s">
        <v>1152</v>
      </c>
      <c r="AQ322" s="467" t="s">
        <v>69</v>
      </c>
      <c r="AR322" s="466" t="s">
        <v>87</v>
      </c>
      <c r="AS322" s="466" t="s">
        <v>87</v>
      </c>
      <c r="AT322" s="467" t="s">
        <v>69</v>
      </c>
      <c r="AU322" s="504"/>
      <c r="AV322" s="467" t="s">
        <v>69</v>
      </c>
      <c r="AW322" s="467" t="s">
        <v>69</v>
      </c>
      <c r="AX322" s="467" t="s">
        <v>90</v>
      </c>
    </row>
    <row r="323" spans="1:50" ht="135" x14ac:dyDescent="0.25">
      <c r="A323" s="439">
        <v>315</v>
      </c>
      <c r="B323" s="461" t="s">
        <v>395</v>
      </c>
      <c r="C323" s="461" t="s">
        <v>283</v>
      </c>
      <c r="D323" s="461" t="s">
        <v>106</v>
      </c>
      <c r="E323" s="461" t="s">
        <v>713</v>
      </c>
      <c r="F323" s="463">
        <f>IFERROR(VLOOKUP(E323,[15]TablaRetencion!A$1:B$22,2,FALSE),"")</f>
        <v>240</v>
      </c>
      <c r="G323" s="463" t="s">
        <v>406</v>
      </c>
      <c r="H323" s="463">
        <f>IFERROR(VLOOKUP(G323,[15]TablaRetencion!H$1:I$90,2,FALSE),"")</f>
        <v>50</v>
      </c>
      <c r="I323" s="464" t="s">
        <v>808</v>
      </c>
      <c r="J323" s="507" t="s">
        <v>1793</v>
      </c>
      <c r="K323" s="508" t="s">
        <v>1811</v>
      </c>
      <c r="L323" s="461" t="s">
        <v>70</v>
      </c>
      <c r="M323" s="461" t="s">
        <v>109</v>
      </c>
      <c r="N323" s="461" t="s">
        <v>108</v>
      </c>
      <c r="O323" s="461" t="s">
        <v>73</v>
      </c>
      <c r="P323" s="461" t="s">
        <v>111</v>
      </c>
      <c r="Q323" s="461" t="s">
        <v>75</v>
      </c>
      <c r="R323" s="463" t="s">
        <v>83</v>
      </c>
      <c r="S323" s="461" t="s">
        <v>140</v>
      </c>
      <c r="T323" s="461" t="s">
        <v>79</v>
      </c>
      <c r="U323" s="461" t="s">
        <v>141</v>
      </c>
      <c r="V323" s="462" t="s">
        <v>1798</v>
      </c>
      <c r="W323" s="465">
        <f t="shared" si="43"/>
        <v>4</v>
      </c>
      <c r="X323" s="465" t="str">
        <f t="shared" si="44"/>
        <v>MEDIO</v>
      </c>
      <c r="Y323" s="465" t="s">
        <v>1799</v>
      </c>
      <c r="Z323" s="462" t="s">
        <v>1651</v>
      </c>
      <c r="AA323" s="461" t="s">
        <v>201</v>
      </c>
      <c r="AB323" s="461" t="s">
        <v>201</v>
      </c>
      <c r="AC323" s="460" t="s">
        <v>223</v>
      </c>
      <c r="AD323" s="505">
        <v>43460</v>
      </c>
      <c r="AE323" s="466" t="s">
        <v>82</v>
      </c>
      <c r="AF323" s="467" t="s">
        <v>69</v>
      </c>
      <c r="AG323" s="467" t="s">
        <v>69</v>
      </c>
      <c r="AH323" s="467" t="s">
        <v>69</v>
      </c>
      <c r="AI323" s="467" t="s">
        <v>114</v>
      </c>
      <c r="AJ323" s="505">
        <v>43453</v>
      </c>
      <c r="AK323" s="467" t="s">
        <v>389</v>
      </c>
      <c r="AL323" s="467" t="s">
        <v>1152</v>
      </c>
      <c r="AM323" s="467" t="s">
        <v>69</v>
      </c>
      <c r="AN323" s="467" t="s">
        <v>1152</v>
      </c>
      <c r="AO323" s="467" t="s">
        <v>69</v>
      </c>
      <c r="AP323" s="467" t="s">
        <v>1152</v>
      </c>
      <c r="AQ323" s="467" t="s">
        <v>69</v>
      </c>
      <c r="AR323" s="466" t="s">
        <v>87</v>
      </c>
      <c r="AS323" s="466" t="s">
        <v>87</v>
      </c>
      <c r="AT323" s="467" t="s">
        <v>69</v>
      </c>
      <c r="AU323" s="504"/>
      <c r="AV323" s="467" t="s">
        <v>69</v>
      </c>
      <c r="AW323" s="467" t="s">
        <v>69</v>
      </c>
      <c r="AX323" s="467" t="s">
        <v>90</v>
      </c>
    </row>
    <row r="324" spans="1:50" ht="135" x14ac:dyDescent="0.25">
      <c r="A324" s="439">
        <v>316</v>
      </c>
      <c r="B324" s="461" t="s">
        <v>395</v>
      </c>
      <c r="C324" s="461" t="s">
        <v>283</v>
      </c>
      <c r="D324" s="461" t="s">
        <v>106</v>
      </c>
      <c r="E324" s="461" t="s">
        <v>713</v>
      </c>
      <c r="F324" s="463">
        <f>IFERROR(VLOOKUP(E324,[15]TablaRetencion!A$1:B$22,2,FALSE),"")</f>
        <v>240</v>
      </c>
      <c r="G324" s="463" t="s">
        <v>406</v>
      </c>
      <c r="H324" s="463">
        <f>IFERROR(VLOOKUP(G324,[15]TablaRetencion!H$1:I$90,2,FALSE),"")</f>
        <v>50</v>
      </c>
      <c r="I324" s="464" t="s">
        <v>808</v>
      </c>
      <c r="J324" s="507" t="s">
        <v>1793</v>
      </c>
      <c r="K324" s="508" t="s">
        <v>1811</v>
      </c>
      <c r="L324" s="461" t="s">
        <v>70</v>
      </c>
      <c r="M324" s="461" t="s">
        <v>109</v>
      </c>
      <c r="N324" s="461" t="s">
        <v>108</v>
      </c>
      <c r="O324" s="461" t="s">
        <v>73</v>
      </c>
      <c r="P324" s="461" t="s">
        <v>111</v>
      </c>
      <c r="Q324" s="461" t="s">
        <v>75</v>
      </c>
      <c r="R324" s="463" t="s">
        <v>83</v>
      </c>
      <c r="S324" s="461" t="s">
        <v>140</v>
      </c>
      <c r="T324" s="461" t="s">
        <v>79</v>
      </c>
      <c r="U324" s="461" t="s">
        <v>141</v>
      </c>
      <c r="V324" s="462" t="s">
        <v>1798</v>
      </c>
      <c r="W324" s="465">
        <f t="shared" si="43"/>
        <v>4</v>
      </c>
      <c r="X324" s="465" t="str">
        <f t="shared" si="44"/>
        <v>MEDIO</v>
      </c>
      <c r="Y324" s="465" t="s">
        <v>1799</v>
      </c>
      <c r="Z324" s="462" t="s">
        <v>1651</v>
      </c>
      <c r="AA324" s="461" t="s">
        <v>201</v>
      </c>
      <c r="AB324" s="461" t="s">
        <v>201</v>
      </c>
      <c r="AC324" s="460" t="s">
        <v>223</v>
      </c>
      <c r="AD324" s="505">
        <v>43460</v>
      </c>
      <c r="AE324" s="466" t="s">
        <v>82</v>
      </c>
      <c r="AF324" s="467" t="s">
        <v>69</v>
      </c>
      <c r="AG324" s="467" t="s">
        <v>69</v>
      </c>
      <c r="AH324" s="467" t="s">
        <v>69</v>
      </c>
      <c r="AI324" s="467" t="s">
        <v>114</v>
      </c>
      <c r="AJ324" s="505">
        <v>43453</v>
      </c>
      <c r="AK324" s="467" t="s">
        <v>389</v>
      </c>
      <c r="AL324" s="467" t="s">
        <v>1152</v>
      </c>
      <c r="AM324" s="467" t="s">
        <v>69</v>
      </c>
      <c r="AN324" s="467" t="s">
        <v>1152</v>
      </c>
      <c r="AO324" s="467" t="s">
        <v>69</v>
      </c>
      <c r="AP324" s="467" t="s">
        <v>1152</v>
      </c>
      <c r="AQ324" s="467" t="s">
        <v>69</v>
      </c>
      <c r="AR324" s="466" t="s">
        <v>87</v>
      </c>
      <c r="AS324" s="466" t="s">
        <v>87</v>
      </c>
      <c r="AT324" s="467" t="s">
        <v>69</v>
      </c>
      <c r="AU324" s="504"/>
      <c r="AV324" s="467" t="s">
        <v>69</v>
      </c>
      <c r="AW324" s="467" t="s">
        <v>69</v>
      </c>
      <c r="AX324" s="467" t="s">
        <v>90</v>
      </c>
    </row>
    <row r="325" spans="1:50" ht="135" x14ac:dyDescent="0.25">
      <c r="A325" s="439">
        <v>317</v>
      </c>
      <c r="B325" s="461" t="s">
        <v>395</v>
      </c>
      <c r="C325" s="461" t="s">
        <v>283</v>
      </c>
      <c r="D325" s="461" t="s">
        <v>106</v>
      </c>
      <c r="E325" s="461" t="s">
        <v>713</v>
      </c>
      <c r="F325" s="463">
        <f>IFERROR(VLOOKUP(E325,[15]TablaRetencion!A$1:B$22,2,FALSE),"")</f>
        <v>240</v>
      </c>
      <c r="G325" s="463" t="s">
        <v>406</v>
      </c>
      <c r="H325" s="463">
        <f>IFERROR(VLOOKUP(G325,[15]TablaRetencion!H$1:I$90,2,FALSE),"")</f>
        <v>50</v>
      </c>
      <c r="I325" s="464" t="s">
        <v>808</v>
      </c>
      <c r="J325" s="507" t="s">
        <v>1793</v>
      </c>
      <c r="K325" s="508" t="s">
        <v>1812</v>
      </c>
      <c r="L325" s="461" t="s">
        <v>70</v>
      </c>
      <c r="M325" s="461" t="s">
        <v>109</v>
      </c>
      <c r="N325" s="461" t="s">
        <v>108</v>
      </c>
      <c r="O325" s="461" t="s">
        <v>73</v>
      </c>
      <c r="P325" s="461" t="s">
        <v>111</v>
      </c>
      <c r="Q325" s="461" t="s">
        <v>75</v>
      </c>
      <c r="R325" s="463" t="s">
        <v>83</v>
      </c>
      <c r="S325" s="461" t="s">
        <v>140</v>
      </c>
      <c r="T325" s="461" t="s">
        <v>79</v>
      </c>
      <c r="U325" s="461" t="s">
        <v>141</v>
      </c>
      <c r="V325" s="462" t="s">
        <v>1798</v>
      </c>
      <c r="W325" s="465">
        <f t="shared" si="43"/>
        <v>4</v>
      </c>
      <c r="X325" s="465" t="str">
        <f t="shared" si="44"/>
        <v>MEDIO</v>
      </c>
      <c r="Y325" s="465" t="s">
        <v>1799</v>
      </c>
      <c r="Z325" s="462" t="s">
        <v>1651</v>
      </c>
      <c r="AA325" s="461" t="s">
        <v>201</v>
      </c>
      <c r="AB325" s="461" t="s">
        <v>201</v>
      </c>
      <c r="AC325" s="460" t="s">
        <v>223</v>
      </c>
      <c r="AD325" s="505">
        <v>43460</v>
      </c>
      <c r="AE325" s="466" t="s">
        <v>82</v>
      </c>
      <c r="AF325" s="467" t="s">
        <v>69</v>
      </c>
      <c r="AG325" s="467" t="s">
        <v>69</v>
      </c>
      <c r="AH325" s="467" t="s">
        <v>69</v>
      </c>
      <c r="AI325" s="467" t="s">
        <v>114</v>
      </c>
      <c r="AJ325" s="505">
        <v>43453</v>
      </c>
      <c r="AK325" s="467" t="s">
        <v>389</v>
      </c>
      <c r="AL325" s="467" t="s">
        <v>1152</v>
      </c>
      <c r="AM325" s="467" t="s">
        <v>69</v>
      </c>
      <c r="AN325" s="467" t="s">
        <v>1152</v>
      </c>
      <c r="AO325" s="467" t="s">
        <v>69</v>
      </c>
      <c r="AP325" s="467" t="s">
        <v>1152</v>
      </c>
      <c r="AQ325" s="467" t="s">
        <v>69</v>
      </c>
      <c r="AR325" s="466" t="s">
        <v>87</v>
      </c>
      <c r="AS325" s="466" t="s">
        <v>87</v>
      </c>
      <c r="AT325" s="467" t="s">
        <v>69</v>
      </c>
      <c r="AU325" s="504"/>
      <c r="AV325" s="467" t="s">
        <v>69</v>
      </c>
      <c r="AW325" s="467" t="s">
        <v>69</v>
      </c>
      <c r="AX325" s="467" t="s">
        <v>90</v>
      </c>
    </row>
    <row r="326" spans="1:50" ht="135" x14ac:dyDescent="0.25">
      <c r="A326" s="439">
        <v>318</v>
      </c>
      <c r="B326" s="461" t="s">
        <v>395</v>
      </c>
      <c r="C326" s="461" t="s">
        <v>283</v>
      </c>
      <c r="D326" s="461" t="s">
        <v>106</v>
      </c>
      <c r="E326" s="461" t="s">
        <v>713</v>
      </c>
      <c r="F326" s="463">
        <f>IFERROR(VLOOKUP(E326,[15]TablaRetencion!A$1:B$22,2,FALSE),"")</f>
        <v>240</v>
      </c>
      <c r="G326" s="463" t="s">
        <v>406</v>
      </c>
      <c r="H326" s="463">
        <f>IFERROR(VLOOKUP(G326,[15]TablaRetencion!H$1:I$90,2,FALSE),"")</f>
        <v>50</v>
      </c>
      <c r="I326" s="464" t="s">
        <v>808</v>
      </c>
      <c r="J326" s="507" t="s">
        <v>1793</v>
      </c>
      <c r="K326" s="508" t="s">
        <v>1813</v>
      </c>
      <c r="L326" s="461" t="s">
        <v>70</v>
      </c>
      <c r="M326" s="461" t="s">
        <v>109</v>
      </c>
      <c r="N326" s="461" t="s">
        <v>108</v>
      </c>
      <c r="O326" s="461" t="s">
        <v>73</v>
      </c>
      <c r="P326" s="461" t="s">
        <v>111</v>
      </c>
      <c r="Q326" s="461" t="s">
        <v>75</v>
      </c>
      <c r="R326" s="463" t="s">
        <v>83</v>
      </c>
      <c r="S326" s="461" t="s">
        <v>140</v>
      </c>
      <c r="T326" s="461" t="s">
        <v>79</v>
      </c>
      <c r="U326" s="461" t="s">
        <v>141</v>
      </c>
      <c r="V326" s="462" t="s">
        <v>1798</v>
      </c>
      <c r="W326" s="465">
        <f t="shared" si="43"/>
        <v>4</v>
      </c>
      <c r="X326" s="465" t="str">
        <f t="shared" si="44"/>
        <v>MEDIO</v>
      </c>
      <c r="Y326" s="465" t="s">
        <v>1799</v>
      </c>
      <c r="Z326" s="462" t="s">
        <v>1651</v>
      </c>
      <c r="AA326" s="461" t="s">
        <v>201</v>
      </c>
      <c r="AB326" s="461" t="s">
        <v>201</v>
      </c>
      <c r="AC326" s="460" t="s">
        <v>223</v>
      </c>
      <c r="AD326" s="505">
        <v>43460</v>
      </c>
      <c r="AE326" s="466" t="s">
        <v>82</v>
      </c>
      <c r="AF326" s="467" t="s">
        <v>69</v>
      </c>
      <c r="AG326" s="467" t="s">
        <v>69</v>
      </c>
      <c r="AH326" s="467" t="s">
        <v>69</v>
      </c>
      <c r="AI326" s="467" t="s">
        <v>114</v>
      </c>
      <c r="AJ326" s="505">
        <v>43453</v>
      </c>
      <c r="AK326" s="467" t="s">
        <v>389</v>
      </c>
      <c r="AL326" s="467" t="s">
        <v>1152</v>
      </c>
      <c r="AM326" s="467" t="s">
        <v>69</v>
      </c>
      <c r="AN326" s="467" t="s">
        <v>1152</v>
      </c>
      <c r="AO326" s="467" t="s">
        <v>69</v>
      </c>
      <c r="AP326" s="467" t="s">
        <v>1152</v>
      </c>
      <c r="AQ326" s="467" t="s">
        <v>69</v>
      </c>
      <c r="AR326" s="466" t="s">
        <v>87</v>
      </c>
      <c r="AS326" s="466" t="s">
        <v>87</v>
      </c>
      <c r="AT326" s="467" t="s">
        <v>69</v>
      </c>
      <c r="AU326" s="504"/>
      <c r="AV326" s="467" t="s">
        <v>69</v>
      </c>
      <c r="AW326" s="467" t="s">
        <v>69</v>
      </c>
      <c r="AX326" s="467" t="s">
        <v>90</v>
      </c>
    </row>
    <row r="327" spans="1:50" ht="135" x14ac:dyDescent="0.25">
      <c r="A327" s="439">
        <v>319</v>
      </c>
      <c r="B327" s="461" t="s">
        <v>395</v>
      </c>
      <c r="C327" s="461" t="s">
        <v>283</v>
      </c>
      <c r="D327" s="461" t="s">
        <v>106</v>
      </c>
      <c r="E327" s="461" t="s">
        <v>713</v>
      </c>
      <c r="F327" s="463">
        <f>IFERROR(VLOOKUP(E327,[15]TablaRetencion!A$1:B$22,2,FALSE),"")</f>
        <v>240</v>
      </c>
      <c r="G327" s="463" t="s">
        <v>406</v>
      </c>
      <c r="H327" s="463">
        <f>IFERROR(VLOOKUP(G327,[15]TablaRetencion!H$1:I$90,2,FALSE),"")</f>
        <v>50</v>
      </c>
      <c r="I327" s="464" t="s">
        <v>808</v>
      </c>
      <c r="J327" s="507" t="s">
        <v>1793</v>
      </c>
      <c r="K327" s="508" t="s">
        <v>1814</v>
      </c>
      <c r="L327" s="461" t="s">
        <v>70</v>
      </c>
      <c r="M327" s="461" t="s">
        <v>109</v>
      </c>
      <c r="N327" s="461" t="s">
        <v>108</v>
      </c>
      <c r="O327" s="461" t="s">
        <v>73</v>
      </c>
      <c r="P327" s="461" t="s">
        <v>111</v>
      </c>
      <c r="Q327" s="461" t="s">
        <v>75</v>
      </c>
      <c r="R327" s="463" t="s">
        <v>83</v>
      </c>
      <c r="S327" s="461" t="s">
        <v>140</v>
      </c>
      <c r="T327" s="461" t="s">
        <v>79</v>
      </c>
      <c r="U327" s="461" t="s">
        <v>141</v>
      </c>
      <c r="V327" s="462" t="s">
        <v>1798</v>
      </c>
      <c r="W327" s="465">
        <f t="shared" si="43"/>
        <v>4</v>
      </c>
      <c r="X327" s="465" t="str">
        <f t="shared" si="44"/>
        <v>MEDIO</v>
      </c>
      <c r="Y327" s="465" t="s">
        <v>1799</v>
      </c>
      <c r="Z327" s="462" t="s">
        <v>1651</v>
      </c>
      <c r="AA327" s="461" t="s">
        <v>201</v>
      </c>
      <c r="AB327" s="461" t="s">
        <v>201</v>
      </c>
      <c r="AC327" s="460" t="s">
        <v>223</v>
      </c>
      <c r="AD327" s="505">
        <v>43460</v>
      </c>
      <c r="AE327" s="466" t="s">
        <v>82</v>
      </c>
      <c r="AF327" s="467" t="s">
        <v>69</v>
      </c>
      <c r="AG327" s="467" t="s">
        <v>69</v>
      </c>
      <c r="AH327" s="467" t="s">
        <v>69</v>
      </c>
      <c r="AI327" s="467" t="s">
        <v>114</v>
      </c>
      <c r="AJ327" s="505">
        <v>43453</v>
      </c>
      <c r="AK327" s="467" t="s">
        <v>389</v>
      </c>
      <c r="AL327" s="467" t="s">
        <v>1152</v>
      </c>
      <c r="AM327" s="467" t="s">
        <v>69</v>
      </c>
      <c r="AN327" s="467" t="s">
        <v>1152</v>
      </c>
      <c r="AO327" s="467" t="s">
        <v>69</v>
      </c>
      <c r="AP327" s="467" t="s">
        <v>1152</v>
      </c>
      <c r="AQ327" s="467" t="s">
        <v>69</v>
      </c>
      <c r="AR327" s="466" t="s">
        <v>87</v>
      </c>
      <c r="AS327" s="466" t="s">
        <v>87</v>
      </c>
      <c r="AT327" s="467" t="s">
        <v>69</v>
      </c>
      <c r="AU327" s="504"/>
      <c r="AV327" s="467" t="s">
        <v>69</v>
      </c>
      <c r="AW327" s="467" t="s">
        <v>69</v>
      </c>
      <c r="AX327" s="467" t="s">
        <v>90</v>
      </c>
    </row>
    <row r="328" spans="1:50" ht="135" x14ac:dyDescent="0.25">
      <c r="A328" s="439">
        <v>320</v>
      </c>
      <c r="B328" s="461" t="s">
        <v>395</v>
      </c>
      <c r="C328" s="461" t="s">
        <v>283</v>
      </c>
      <c r="D328" s="461" t="s">
        <v>106</v>
      </c>
      <c r="E328" s="461" t="s">
        <v>713</v>
      </c>
      <c r="F328" s="463">
        <f>IFERROR(VLOOKUP(E328,[15]TablaRetencion!A$1:B$22,2,FALSE),"")</f>
        <v>240</v>
      </c>
      <c r="G328" s="463" t="s">
        <v>406</v>
      </c>
      <c r="H328" s="463">
        <f>IFERROR(VLOOKUP(G328,[15]TablaRetencion!H$1:I$90,2,FALSE),"")</f>
        <v>50</v>
      </c>
      <c r="I328" s="464" t="s">
        <v>808</v>
      </c>
      <c r="J328" s="507" t="s">
        <v>1793</v>
      </c>
      <c r="K328" s="508" t="s">
        <v>1815</v>
      </c>
      <c r="L328" s="461" t="s">
        <v>70</v>
      </c>
      <c r="M328" s="461" t="s">
        <v>109</v>
      </c>
      <c r="N328" s="461" t="s">
        <v>108</v>
      </c>
      <c r="O328" s="461" t="s">
        <v>73</v>
      </c>
      <c r="P328" s="461" t="s">
        <v>111</v>
      </c>
      <c r="Q328" s="461" t="s">
        <v>75</v>
      </c>
      <c r="R328" s="463" t="s">
        <v>83</v>
      </c>
      <c r="S328" s="461" t="s">
        <v>140</v>
      </c>
      <c r="T328" s="461" t="s">
        <v>79</v>
      </c>
      <c r="U328" s="461" t="s">
        <v>141</v>
      </c>
      <c r="V328" s="462" t="s">
        <v>1798</v>
      </c>
      <c r="W328" s="465">
        <f t="shared" si="43"/>
        <v>4</v>
      </c>
      <c r="X328" s="465" t="str">
        <f t="shared" si="44"/>
        <v>MEDIO</v>
      </c>
      <c r="Y328" s="465" t="s">
        <v>1799</v>
      </c>
      <c r="Z328" s="462" t="s">
        <v>1651</v>
      </c>
      <c r="AA328" s="461" t="s">
        <v>201</v>
      </c>
      <c r="AB328" s="461" t="s">
        <v>201</v>
      </c>
      <c r="AC328" s="460" t="s">
        <v>223</v>
      </c>
      <c r="AD328" s="505">
        <v>43460</v>
      </c>
      <c r="AE328" s="466" t="s">
        <v>82</v>
      </c>
      <c r="AF328" s="467" t="s">
        <v>69</v>
      </c>
      <c r="AG328" s="467" t="s">
        <v>69</v>
      </c>
      <c r="AH328" s="467" t="s">
        <v>69</v>
      </c>
      <c r="AI328" s="467" t="s">
        <v>114</v>
      </c>
      <c r="AJ328" s="505">
        <v>43453</v>
      </c>
      <c r="AK328" s="467" t="s">
        <v>389</v>
      </c>
      <c r="AL328" s="467" t="s">
        <v>1152</v>
      </c>
      <c r="AM328" s="467" t="s">
        <v>69</v>
      </c>
      <c r="AN328" s="467" t="s">
        <v>1152</v>
      </c>
      <c r="AO328" s="467" t="s">
        <v>69</v>
      </c>
      <c r="AP328" s="467" t="s">
        <v>1152</v>
      </c>
      <c r="AQ328" s="467" t="s">
        <v>69</v>
      </c>
      <c r="AR328" s="466" t="s">
        <v>87</v>
      </c>
      <c r="AS328" s="466" t="s">
        <v>87</v>
      </c>
      <c r="AT328" s="467" t="s">
        <v>69</v>
      </c>
      <c r="AU328" s="504"/>
      <c r="AV328" s="467" t="s">
        <v>69</v>
      </c>
      <c r="AW328" s="467" t="s">
        <v>69</v>
      </c>
      <c r="AX328" s="467" t="s">
        <v>90</v>
      </c>
    </row>
    <row r="329" spans="1:50" ht="135" x14ac:dyDescent="0.25">
      <c r="A329" s="439">
        <v>321</v>
      </c>
      <c r="B329" s="461" t="s">
        <v>395</v>
      </c>
      <c r="C329" s="461" t="s">
        <v>283</v>
      </c>
      <c r="D329" s="461" t="s">
        <v>106</v>
      </c>
      <c r="E329" s="461" t="s">
        <v>713</v>
      </c>
      <c r="F329" s="463">
        <f>IFERROR(VLOOKUP(E329,[15]TablaRetencion!A$1:B$22,2,FALSE),"")</f>
        <v>240</v>
      </c>
      <c r="G329" s="463" t="s">
        <v>406</v>
      </c>
      <c r="H329" s="463">
        <f>IFERROR(VLOOKUP(G329,[15]TablaRetencion!H$1:I$90,2,FALSE),"")</f>
        <v>50</v>
      </c>
      <c r="I329" s="464" t="s">
        <v>808</v>
      </c>
      <c r="J329" s="507" t="s">
        <v>1793</v>
      </c>
      <c r="K329" s="508" t="s">
        <v>1816</v>
      </c>
      <c r="L329" s="461" t="s">
        <v>70</v>
      </c>
      <c r="M329" s="461" t="s">
        <v>109</v>
      </c>
      <c r="N329" s="461" t="s">
        <v>108</v>
      </c>
      <c r="O329" s="461" t="s">
        <v>73</v>
      </c>
      <c r="P329" s="461" t="s">
        <v>111</v>
      </c>
      <c r="Q329" s="461" t="s">
        <v>75</v>
      </c>
      <c r="R329" s="463" t="s">
        <v>83</v>
      </c>
      <c r="S329" s="461" t="s">
        <v>140</v>
      </c>
      <c r="T329" s="461" t="s">
        <v>79</v>
      </c>
      <c r="U329" s="461" t="s">
        <v>141</v>
      </c>
      <c r="V329" s="462" t="s">
        <v>1798</v>
      </c>
      <c r="W329" s="465">
        <f t="shared" si="43"/>
        <v>4</v>
      </c>
      <c r="X329" s="465" t="str">
        <f t="shared" si="44"/>
        <v>MEDIO</v>
      </c>
      <c r="Y329" s="465" t="s">
        <v>1799</v>
      </c>
      <c r="Z329" s="462" t="s">
        <v>1651</v>
      </c>
      <c r="AA329" s="461" t="s">
        <v>201</v>
      </c>
      <c r="AB329" s="461" t="s">
        <v>201</v>
      </c>
      <c r="AC329" s="460" t="s">
        <v>223</v>
      </c>
      <c r="AD329" s="505">
        <v>43460</v>
      </c>
      <c r="AE329" s="466" t="s">
        <v>82</v>
      </c>
      <c r="AF329" s="467" t="s">
        <v>69</v>
      </c>
      <c r="AG329" s="467" t="s">
        <v>69</v>
      </c>
      <c r="AH329" s="467" t="s">
        <v>69</v>
      </c>
      <c r="AI329" s="467" t="s">
        <v>114</v>
      </c>
      <c r="AJ329" s="505">
        <v>43453</v>
      </c>
      <c r="AK329" s="467" t="s">
        <v>389</v>
      </c>
      <c r="AL329" s="467" t="s">
        <v>1152</v>
      </c>
      <c r="AM329" s="467" t="s">
        <v>69</v>
      </c>
      <c r="AN329" s="467" t="s">
        <v>1152</v>
      </c>
      <c r="AO329" s="467" t="s">
        <v>69</v>
      </c>
      <c r="AP329" s="467" t="s">
        <v>1152</v>
      </c>
      <c r="AQ329" s="467" t="s">
        <v>69</v>
      </c>
      <c r="AR329" s="466" t="s">
        <v>87</v>
      </c>
      <c r="AS329" s="466" t="s">
        <v>87</v>
      </c>
      <c r="AT329" s="467" t="s">
        <v>69</v>
      </c>
      <c r="AU329" s="504"/>
      <c r="AV329" s="467" t="s">
        <v>69</v>
      </c>
      <c r="AW329" s="467" t="s">
        <v>69</v>
      </c>
      <c r="AX329" s="467" t="s">
        <v>90</v>
      </c>
    </row>
    <row r="330" spans="1:50" ht="135" x14ac:dyDescent="0.25">
      <c r="A330" s="439">
        <v>322</v>
      </c>
      <c r="B330" s="461" t="s">
        <v>395</v>
      </c>
      <c r="C330" s="461" t="s">
        <v>283</v>
      </c>
      <c r="D330" s="461" t="s">
        <v>106</v>
      </c>
      <c r="E330" s="461" t="s">
        <v>713</v>
      </c>
      <c r="F330" s="463">
        <f>IFERROR(VLOOKUP(E330,[15]TablaRetencion!A$1:B$22,2,FALSE),"")</f>
        <v>240</v>
      </c>
      <c r="G330" s="463" t="s">
        <v>406</v>
      </c>
      <c r="H330" s="463">
        <f>IFERROR(VLOOKUP(G330,[15]TablaRetencion!H$1:I$90,2,FALSE),"")</f>
        <v>50</v>
      </c>
      <c r="I330" s="464" t="s">
        <v>808</v>
      </c>
      <c r="J330" s="507" t="s">
        <v>1793</v>
      </c>
      <c r="K330" s="508" t="s">
        <v>1817</v>
      </c>
      <c r="L330" s="461" t="s">
        <v>70</v>
      </c>
      <c r="M330" s="461" t="s">
        <v>109</v>
      </c>
      <c r="N330" s="461" t="s">
        <v>108</v>
      </c>
      <c r="O330" s="461" t="s">
        <v>73</v>
      </c>
      <c r="P330" s="461" t="s">
        <v>111</v>
      </c>
      <c r="Q330" s="461" t="s">
        <v>75</v>
      </c>
      <c r="R330" s="463" t="s">
        <v>83</v>
      </c>
      <c r="S330" s="461" t="s">
        <v>140</v>
      </c>
      <c r="T330" s="461" t="s">
        <v>79</v>
      </c>
      <c r="U330" s="461" t="s">
        <v>141</v>
      </c>
      <c r="V330" s="462" t="s">
        <v>1798</v>
      </c>
      <c r="W330" s="465">
        <f t="shared" si="43"/>
        <v>4</v>
      </c>
      <c r="X330" s="465" t="str">
        <f t="shared" si="44"/>
        <v>MEDIO</v>
      </c>
      <c r="Y330" s="465" t="s">
        <v>1799</v>
      </c>
      <c r="Z330" s="462" t="s">
        <v>1651</v>
      </c>
      <c r="AA330" s="461" t="s">
        <v>201</v>
      </c>
      <c r="AB330" s="461" t="s">
        <v>201</v>
      </c>
      <c r="AC330" s="460" t="s">
        <v>223</v>
      </c>
      <c r="AD330" s="505">
        <v>43460</v>
      </c>
      <c r="AE330" s="466" t="s">
        <v>82</v>
      </c>
      <c r="AF330" s="467" t="s">
        <v>69</v>
      </c>
      <c r="AG330" s="467" t="s">
        <v>69</v>
      </c>
      <c r="AH330" s="467" t="s">
        <v>69</v>
      </c>
      <c r="AI330" s="467" t="s">
        <v>114</v>
      </c>
      <c r="AJ330" s="505">
        <v>43453</v>
      </c>
      <c r="AK330" s="467" t="s">
        <v>389</v>
      </c>
      <c r="AL330" s="467" t="s">
        <v>1152</v>
      </c>
      <c r="AM330" s="467" t="s">
        <v>69</v>
      </c>
      <c r="AN330" s="467" t="s">
        <v>1152</v>
      </c>
      <c r="AO330" s="467" t="s">
        <v>69</v>
      </c>
      <c r="AP330" s="467" t="s">
        <v>1152</v>
      </c>
      <c r="AQ330" s="467" t="s">
        <v>69</v>
      </c>
      <c r="AR330" s="466" t="s">
        <v>87</v>
      </c>
      <c r="AS330" s="466" t="s">
        <v>87</v>
      </c>
      <c r="AT330" s="467" t="s">
        <v>69</v>
      </c>
      <c r="AU330" s="504"/>
      <c r="AV330" s="467" t="s">
        <v>69</v>
      </c>
      <c r="AW330" s="467" t="s">
        <v>69</v>
      </c>
      <c r="AX330" s="467" t="s">
        <v>90</v>
      </c>
    </row>
    <row r="331" spans="1:50" ht="135" x14ac:dyDescent="0.25">
      <c r="A331" s="439">
        <v>323</v>
      </c>
      <c r="B331" s="461" t="s">
        <v>395</v>
      </c>
      <c r="C331" s="461" t="s">
        <v>283</v>
      </c>
      <c r="D331" s="461" t="s">
        <v>106</v>
      </c>
      <c r="E331" s="461" t="s">
        <v>713</v>
      </c>
      <c r="F331" s="463">
        <f>IFERROR(VLOOKUP(E331,[15]TablaRetencion!A$1:B$22,2,FALSE),"")</f>
        <v>240</v>
      </c>
      <c r="G331" s="463" t="s">
        <v>406</v>
      </c>
      <c r="H331" s="463">
        <f>IFERROR(VLOOKUP(G331,[15]TablaRetencion!H$1:I$90,2,FALSE),"")</f>
        <v>50</v>
      </c>
      <c r="I331" s="464" t="s">
        <v>808</v>
      </c>
      <c r="J331" s="507" t="s">
        <v>1793</v>
      </c>
      <c r="K331" s="508" t="s">
        <v>1817</v>
      </c>
      <c r="L331" s="461" t="s">
        <v>70</v>
      </c>
      <c r="M331" s="461" t="s">
        <v>109</v>
      </c>
      <c r="N331" s="461" t="s">
        <v>108</v>
      </c>
      <c r="O331" s="461" t="s">
        <v>73</v>
      </c>
      <c r="P331" s="461" t="s">
        <v>111</v>
      </c>
      <c r="Q331" s="461" t="s">
        <v>75</v>
      </c>
      <c r="R331" s="463" t="s">
        <v>83</v>
      </c>
      <c r="S331" s="461" t="s">
        <v>140</v>
      </c>
      <c r="T331" s="461" t="s">
        <v>79</v>
      </c>
      <c r="U331" s="461" t="s">
        <v>141</v>
      </c>
      <c r="V331" s="462" t="s">
        <v>1798</v>
      </c>
      <c r="W331" s="465">
        <f t="shared" si="43"/>
        <v>4</v>
      </c>
      <c r="X331" s="465" t="str">
        <f t="shared" si="44"/>
        <v>MEDIO</v>
      </c>
      <c r="Y331" s="465" t="s">
        <v>1799</v>
      </c>
      <c r="Z331" s="462" t="s">
        <v>1651</v>
      </c>
      <c r="AA331" s="461" t="s">
        <v>201</v>
      </c>
      <c r="AB331" s="461" t="s">
        <v>201</v>
      </c>
      <c r="AC331" s="460" t="s">
        <v>223</v>
      </c>
      <c r="AD331" s="505">
        <v>43460</v>
      </c>
      <c r="AE331" s="466" t="s">
        <v>82</v>
      </c>
      <c r="AF331" s="467" t="s">
        <v>69</v>
      </c>
      <c r="AG331" s="467" t="s">
        <v>69</v>
      </c>
      <c r="AH331" s="467" t="s">
        <v>69</v>
      </c>
      <c r="AI331" s="467" t="s">
        <v>114</v>
      </c>
      <c r="AJ331" s="505">
        <v>43453</v>
      </c>
      <c r="AK331" s="467" t="s">
        <v>389</v>
      </c>
      <c r="AL331" s="467" t="s">
        <v>1152</v>
      </c>
      <c r="AM331" s="467" t="s">
        <v>69</v>
      </c>
      <c r="AN331" s="467" t="s">
        <v>1152</v>
      </c>
      <c r="AO331" s="467" t="s">
        <v>69</v>
      </c>
      <c r="AP331" s="467" t="s">
        <v>1152</v>
      </c>
      <c r="AQ331" s="467" t="s">
        <v>69</v>
      </c>
      <c r="AR331" s="466" t="s">
        <v>87</v>
      </c>
      <c r="AS331" s="466" t="s">
        <v>87</v>
      </c>
      <c r="AT331" s="467" t="s">
        <v>69</v>
      </c>
      <c r="AU331" s="504"/>
      <c r="AV331" s="467" t="s">
        <v>69</v>
      </c>
      <c r="AW331" s="467" t="s">
        <v>69</v>
      </c>
      <c r="AX331" s="467" t="s">
        <v>90</v>
      </c>
    </row>
    <row r="332" spans="1:50" ht="135" x14ac:dyDescent="0.25">
      <c r="A332" s="439">
        <v>324</v>
      </c>
      <c r="B332" s="461" t="s">
        <v>395</v>
      </c>
      <c r="C332" s="461" t="s">
        <v>283</v>
      </c>
      <c r="D332" s="461" t="s">
        <v>106</v>
      </c>
      <c r="E332" s="461" t="s">
        <v>713</v>
      </c>
      <c r="F332" s="463">
        <f>IFERROR(VLOOKUP(E332,[15]TablaRetencion!A$1:B$22,2,FALSE),"")</f>
        <v>240</v>
      </c>
      <c r="G332" s="463" t="s">
        <v>406</v>
      </c>
      <c r="H332" s="463">
        <f>IFERROR(VLOOKUP(G332,[15]TablaRetencion!H$1:I$90,2,FALSE),"")</f>
        <v>50</v>
      </c>
      <c r="I332" s="464" t="s">
        <v>808</v>
      </c>
      <c r="J332" s="507" t="s">
        <v>1793</v>
      </c>
      <c r="K332" s="508" t="s">
        <v>1818</v>
      </c>
      <c r="L332" s="461" t="s">
        <v>70</v>
      </c>
      <c r="M332" s="461" t="s">
        <v>109</v>
      </c>
      <c r="N332" s="461" t="s">
        <v>108</v>
      </c>
      <c r="O332" s="461" t="s">
        <v>73</v>
      </c>
      <c r="P332" s="461" t="s">
        <v>111</v>
      </c>
      <c r="Q332" s="461" t="s">
        <v>75</v>
      </c>
      <c r="R332" s="463" t="s">
        <v>83</v>
      </c>
      <c r="S332" s="461" t="s">
        <v>140</v>
      </c>
      <c r="T332" s="461" t="s">
        <v>79</v>
      </c>
      <c r="U332" s="461" t="s">
        <v>141</v>
      </c>
      <c r="V332" s="462" t="s">
        <v>1798</v>
      </c>
      <c r="W332" s="465">
        <f t="shared" si="43"/>
        <v>4</v>
      </c>
      <c r="X332" s="465" t="str">
        <f t="shared" si="44"/>
        <v>MEDIO</v>
      </c>
      <c r="Y332" s="465" t="s">
        <v>1799</v>
      </c>
      <c r="Z332" s="462" t="s">
        <v>1651</v>
      </c>
      <c r="AA332" s="461" t="s">
        <v>201</v>
      </c>
      <c r="AB332" s="461" t="s">
        <v>201</v>
      </c>
      <c r="AC332" s="460" t="s">
        <v>223</v>
      </c>
      <c r="AD332" s="505">
        <v>43460</v>
      </c>
      <c r="AE332" s="466" t="s">
        <v>82</v>
      </c>
      <c r="AF332" s="467" t="s">
        <v>69</v>
      </c>
      <c r="AG332" s="467" t="s">
        <v>69</v>
      </c>
      <c r="AH332" s="467" t="s">
        <v>69</v>
      </c>
      <c r="AI332" s="467" t="s">
        <v>114</v>
      </c>
      <c r="AJ332" s="505">
        <v>43453</v>
      </c>
      <c r="AK332" s="467" t="s">
        <v>389</v>
      </c>
      <c r="AL332" s="467" t="s">
        <v>1152</v>
      </c>
      <c r="AM332" s="467" t="s">
        <v>69</v>
      </c>
      <c r="AN332" s="467" t="s">
        <v>1152</v>
      </c>
      <c r="AO332" s="467" t="s">
        <v>69</v>
      </c>
      <c r="AP332" s="467" t="s">
        <v>1152</v>
      </c>
      <c r="AQ332" s="467" t="s">
        <v>69</v>
      </c>
      <c r="AR332" s="466" t="s">
        <v>87</v>
      </c>
      <c r="AS332" s="466" t="s">
        <v>87</v>
      </c>
      <c r="AT332" s="467" t="s">
        <v>69</v>
      </c>
      <c r="AU332" s="504"/>
      <c r="AV332" s="467" t="s">
        <v>69</v>
      </c>
      <c r="AW332" s="467" t="s">
        <v>69</v>
      </c>
      <c r="AX332" s="467" t="s">
        <v>90</v>
      </c>
    </row>
    <row r="333" spans="1:50" ht="135" x14ac:dyDescent="0.25">
      <c r="A333" s="439">
        <v>325</v>
      </c>
      <c r="B333" s="461" t="s">
        <v>395</v>
      </c>
      <c r="C333" s="461" t="s">
        <v>283</v>
      </c>
      <c r="D333" s="461" t="s">
        <v>106</v>
      </c>
      <c r="E333" s="461" t="s">
        <v>713</v>
      </c>
      <c r="F333" s="463">
        <f>IFERROR(VLOOKUP(E333,[15]TablaRetencion!A$1:B$22,2,FALSE),"")</f>
        <v>240</v>
      </c>
      <c r="G333" s="463" t="s">
        <v>406</v>
      </c>
      <c r="H333" s="463">
        <f>IFERROR(VLOOKUP(G333,[15]TablaRetencion!H$1:I$90,2,FALSE),"")</f>
        <v>50</v>
      </c>
      <c r="I333" s="464" t="s">
        <v>808</v>
      </c>
      <c r="J333" s="507" t="s">
        <v>1793</v>
      </c>
      <c r="K333" s="508" t="s">
        <v>1818</v>
      </c>
      <c r="L333" s="461" t="s">
        <v>70</v>
      </c>
      <c r="M333" s="461" t="s">
        <v>109</v>
      </c>
      <c r="N333" s="461" t="s">
        <v>108</v>
      </c>
      <c r="O333" s="461" t="s">
        <v>73</v>
      </c>
      <c r="P333" s="461" t="s">
        <v>111</v>
      </c>
      <c r="Q333" s="461" t="s">
        <v>75</v>
      </c>
      <c r="R333" s="463" t="s">
        <v>83</v>
      </c>
      <c r="S333" s="461" t="s">
        <v>140</v>
      </c>
      <c r="T333" s="461" t="s">
        <v>79</v>
      </c>
      <c r="U333" s="461" t="s">
        <v>141</v>
      </c>
      <c r="V333" s="462" t="s">
        <v>1798</v>
      </c>
      <c r="W333" s="465">
        <f t="shared" si="43"/>
        <v>4</v>
      </c>
      <c r="X333" s="465" t="str">
        <f t="shared" si="44"/>
        <v>MEDIO</v>
      </c>
      <c r="Y333" s="465" t="s">
        <v>1799</v>
      </c>
      <c r="Z333" s="462" t="s">
        <v>1651</v>
      </c>
      <c r="AA333" s="461" t="s">
        <v>201</v>
      </c>
      <c r="AB333" s="461" t="s">
        <v>201</v>
      </c>
      <c r="AC333" s="460" t="s">
        <v>223</v>
      </c>
      <c r="AD333" s="505">
        <v>43460</v>
      </c>
      <c r="AE333" s="466" t="s">
        <v>82</v>
      </c>
      <c r="AF333" s="467" t="s">
        <v>69</v>
      </c>
      <c r="AG333" s="467" t="s">
        <v>69</v>
      </c>
      <c r="AH333" s="467" t="s">
        <v>69</v>
      </c>
      <c r="AI333" s="467" t="s">
        <v>114</v>
      </c>
      <c r="AJ333" s="505">
        <v>43453</v>
      </c>
      <c r="AK333" s="467" t="s">
        <v>389</v>
      </c>
      <c r="AL333" s="467" t="s">
        <v>1152</v>
      </c>
      <c r="AM333" s="467" t="s">
        <v>69</v>
      </c>
      <c r="AN333" s="467" t="s">
        <v>1152</v>
      </c>
      <c r="AO333" s="467" t="s">
        <v>69</v>
      </c>
      <c r="AP333" s="467" t="s">
        <v>1152</v>
      </c>
      <c r="AQ333" s="467" t="s">
        <v>69</v>
      </c>
      <c r="AR333" s="466" t="s">
        <v>87</v>
      </c>
      <c r="AS333" s="466" t="s">
        <v>87</v>
      </c>
      <c r="AT333" s="467" t="s">
        <v>69</v>
      </c>
      <c r="AU333" s="504"/>
      <c r="AV333" s="467" t="s">
        <v>69</v>
      </c>
      <c r="AW333" s="467" t="s">
        <v>69</v>
      </c>
      <c r="AX333" s="467" t="s">
        <v>90</v>
      </c>
    </row>
    <row r="334" spans="1:50" ht="135" x14ac:dyDescent="0.25">
      <c r="A334" s="439">
        <v>326</v>
      </c>
      <c r="B334" s="461" t="s">
        <v>395</v>
      </c>
      <c r="C334" s="461" t="s">
        <v>283</v>
      </c>
      <c r="D334" s="461" t="s">
        <v>106</v>
      </c>
      <c r="E334" s="461" t="s">
        <v>713</v>
      </c>
      <c r="F334" s="463">
        <f>IFERROR(VLOOKUP(E334,[15]TablaRetencion!A$1:B$22,2,FALSE),"")</f>
        <v>240</v>
      </c>
      <c r="G334" s="463" t="s">
        <v>406</v>
      </c>
      <c r="H334" s="463">
        <f>IFERROR(VLOOKUP(G334,[15]TablaRetencion!H$1:I$90,2,FALSE),"")</f>
        <v>50</v>
      </c>
      <c r="I334" s="464" t="s">
        <v>808</v>
      </c>
      <c r="J334" s="507" t="s">
        <v>1793</v>
      </c>
      <c r="K334" s="508" t="s">
        <v>1818</v>
      </c>
      <c r="L334" s="461" t="s">
        <v>70</v>
      </c>
      <c r="M334" s="461" t="s">
        <v>109</v>
      </c>
      <c r="N334" s="461" t="s">
        <v>108</v>
      </c>
      <c r="O334" s="461" t="s">
        <v>73</v>
      </c>
      <c r="P334" s="461" t="s">
        <v>111</v>
      </c>
      <c r="Q334" s="461" t="s">
        <v>75</v>
      </c>
      <c r="R334" s="463" t="s">
        <v>83</v>
      </c>
      <c r="S334" s="461" t="s">
        <v>140</v>
      </c>
      <c r="T334" s="461" t="s">
        <v>79</v>
      </c>
      <c r="U334" s="461" t="s">
        <v>141</v>
      </c>
      <c r="V334" s="462" t="s">
        <v>1798</v>
      </c>
      <c r="W334" s="465">
        <f t="shared" si="43"/>
        <v>4</v>
      </c>
      <c r="X334" s="465" t="str">
        <f t="shared" si="44"/>
        <v>MEDIO</v>
      </c>
      <c r="Y334" s="465" t="s">
        <v>1799</v>
      </c>
      <c r="Z334" s="462" t="s">
        <v>1651</v>
      </c>
      <c r="AA334" s="461" t="s">
        <v>201</v>
      </c>
      <c r="AB334" s="461" t="s">
        <v>201</v>
      </c>
      <c r="AC334" s="460" t="s">
        <v>223</v>
      </c>
      <c r="AD334" s="505">
        <v>43460</v>
      </c>
      <c r="AE334" s="466" t="s">
        <v>82</v>
      </c>
      <c r="AF334" s="467" t="s">
        <v>69</v>
      </c>
      <c r="AG334" s="467" t="s">
        <v>69</v>
      </c>
      <c r="AH334" s="467" t="s">
        <v>69</v>
      </c>
      <c r="AI334" s="467" t="s">
        <v>114</v>
      </c>
      <c r="AJ334" s="505">
        <v>43453</v>
      </c>
      <c r="AK334" s="467" t="s">
        <v>389</v>
      </c>
      <c r="AL334" s="467" t="s">
        <v>1152</v>
      </c>
      <c r="AM334" s="467" t="s">
        <v>69</v>
      </c>
      <c r="AN334" s="467" t="s">
        <v>1152</v>
      </c>
      <c r="AO334" s="467" t="s">
        <v>69</v>
      </c>
      <c r="AP334" s="467" t="s">
        <v>1152</v>
      </c>
      <c r="AQ334" s="467" t="s">
        <v>69</v>
      </c>
      <c r="AR334" s="466" t="s">
        <v>87</v>
      </c>
      <c r="AS334" s="466" t="s">
        <v>87</v>
      </c>
      <c r="AT334" s="467" t="s">
        <v>69</v>
      </c>
      <c r="AU334" s="504"/>
      <c r="AV334" s="467" t="s">
        <v>69</v>
      </c>
      <c r="AW334" s="467" t="s">
        <v>69</v>
      </c>
      <c r="AX334" s="467" t="s">
        <v>90</v>
      </c>
    </row>
    <row r="335" spans="1:50" ht="135" x14ac:dyDescent="0.25">
      <c r="A335" s="439">
        <v>327</v>
      </c>
      <c r="B335" s="461" t="s">
        <v>395</v>
      </c>
      <c r="C335" s="461" t="s">
        <v>283</v>
      </c>
      <c r="D335" s="461" t="s">
        <v>106</v>
      </c>
      <c r="E335" s="461" t="s">
        <v>713</v>
      </c>
      <c r="F335" s="463">
        <f>IFERROR(VLOOKUP(E335,[15]TablaRetencion!A$1:B$22,2,FALSE),"")</f>
        <v>240</v>
      </c>
      <c r="G335" s="463" t="s">
        <v>406</v>
      </c>
      <c r="H335" s="463">
        <f>IFERROR(VLOOKUP(G335,[15]TablaRetencion!H$1:I$90,2,FALSE),"")</f>
        <v>50</v>
      </c>
      <c r="I335" s="464" t="s">
        <v>808</v>
      </c>
      <c r="J335" s="507" t="s">
        <v>1793</v>
      </c>
      <c r="K335" s="508" t="s">
        <v>1818</v>
      </c>
      <c r="L335" s="461" t="s">
        <v>70</v>
      </c>
      <c r="M335" s="461" t="s">
        <v>109</v>
      </c>
      <c r="N335" s="461" t="s">
        <v>108</v>
      </c>
      <c r="O335" s="461" t="s">
        <v>73</v>
      </c>
      <c r="P335" s="461" t="s">
        <v>111</v>
      </c>
      <c r="Q335" s="461" t="s">
        <v>75</v>
      </c>
      <c r="R335" s="463" t="s">
        <v>83</v>
      </c>
      <c r="S335" s="461" t="s">
        <v>140</v>
      </c>
      <c r="T335" s="461" t="s">
        <v>79</v>
      </c>
      <c r="U335" s="461" t="s">
        <v>141</v>
      </c>
      <c r="V335" s="462" t="s">
        <v>1798</v>
      </c>
      <c r="W335" s="465">
        <f t="shared" si="43"/>
        <v>4</v>
      </c>
      <c r="X335" s="465" t="str">
        <f t="shared" si="44"/>
        <v>MEDIO</v>
      </c>
      <c r="Y335" s="465" t="s">
        <v>1799</v>
      </c>
      <c r="Z335" s="462" t="s">
        <v>1651</v>
      </c>
      <c r="AA335" s="461" t="s">
        <v>201</v>
      </c>
      <c r="AB335" s="461" t="s">
        <v>201</v>
      </c>
      <c r="AC335" s="460" t="s">
        <v>223</v>
      </c>
      <c r="AD335" s="505">
        <v>43460</v>
      </c>
      <c r="AE335" s="466" t="s">
        <v>82</v>
      </c>
      <c r="AF335" s="467" t="s">
        <v>69</v>
      </c>
      <c r="AG335" s="467" t="s">
        <v>69</v>
      </c>
      <c r="AH335" s="467" t="s">
        <v>69</v>
      </c>
      <c r="AI335" s="467" t="s">
        <v>114</v>
      </c>
      <c r="AJ335" s="505">
        <v>43453</v>
      </c>
      <c r="AK335" s="467" t="s">
        <v>389</v>
      </c>
      <c r="AL335" s="467" t="s">
        <v>1152</v>
      </c>
      <c r="AM335" s="467" t="s">
        <v>69</v>
      </c>
      <c r="AN335" s="467" t="s">
        <v>1152</v>
      </c>
      <c r="AO335" s="467" t="s">
        <v>69</v>
      </c>
      <c r="AP335" s="467" t="s">
        <v>1152</v>
      </c>
      <c r="AQ335" s="467" t="s">
        <v>69</v>
      </c>
      <c r="AR335" s="466" t="s">
        <v>87</v>
      </c>
      <c r="AS335" s="466" t="s">
        <v>87</v>
      </c>
      <c r="AT335" s="467" t="s">
        <v>69</v>
      </c>
      <c r="AU335" s="504"/>
      <c r="AV335" s="467" t="s">
        <v>69</v>
      </c>
      <c r="AW335" s="467" t="s">
        <v>69</v>
      </c>
      <c r="AX335" s="467" t="s">
        <v>90</v>
      </c>
    </row>
    <row r="336" spans="1:50" ht="135" x14ac:dyDescent="0.25">
      <c r="A336" s="439">
        <v>328</v>
      </c>
      <c r="B336" s="461" t="s">
        <v>395</v>
      </c>
      <c r="C336" s="461" t="s">
        <v>283</v>
      </c>
      <c r="D336" s="461" t="s">
        <v>106</v>
      </c>
      <c r="E336" s="461" t="s">
        <v>713</v>
      </c>
      <c r="F336" s="463">
        <f>IFERROR(VLOOKUP(E336,[15]TablaRetencion!A$1:B$22,2,FALSE),"")</f>
        <v>240</v>
      </c>
      <c r="G336" s="463" t="s">
        <v>406</v>
      </c>
      <c r="H336" s="463">
        <f>IFERROR(VLOOKUP(G336,[15]TablaRetencion!H$1:I$90,2,FALSE),"")</f>
        <v>50</v>
      </c>
      <c r="I336" s="464" t="s">
        <v>808</v>
      </c>
      <c r="J336" s="507" t="s">
        <v>1793</v>
      </c>
      <c r="K336" s="508" t="s">
        <v>1819</v>
      </c>
      <c r="L336" s="461" t="s">
        <v>70</v>
      </c>
      <c r="M336" s="461" t="s">
        <v>109</v>
      </c>
      <c r="N336" s="461" t="s">
        <v>108</v>
      </c>
      <c r="O336" s="461" t="s">
        <v>73</v>
      </c>
      <c r="P336" s="461" t="s">
        <v>111</v>
      </c>
      <c r="Q336" s="461" t="s">
        <v>75</v>
      </c>
      <c r="R336" s="463" t="s">
        <v>83</v>
      </c>
      <c r="S336" s="461" t="s">
        <v>140</v>
      </c>
      <c r="T336" s="461" t="s">
        <v>79</v>
      </c>
      <c r="U336" s="461" t="s">
        <v>141</v>
      </c>
      <c r="V336" s="462" t="s">
        <v>1798</v>
      </c>
      <c r="W336" s="465">
        <f t="shared" si="43"/>
        <v>4</v>
      </c>
      <c r="X336" s="465" t="str">
        <f t="shared" si="44"/>
        <v>MEDIO</v>
      </c>
      <c r="Y336" s="465" t="s">
        <v>1799</v>
      </c>
      <c r="Z336" s="462" t="s">
        <v>1651</v>
      </c>
      <c r="AA336" s="461" t="s">
        <v>201</v>
      </c>
      <c r="AB336" s="461" t="s">
        <v>201</v>
      </c>
      <c r="AC336" s="460" t="s">
        <v>223</v>
      </c>
      <c r="AD336" s="505">
        <v>43460</v>
      </c>
      <c r="AE336" s="466" t="s">
        <v>82</v>
      </c>
      <c r="AF336" s="467" t="s">
        <v>69</v>
      </c>
      <c r="AG336" s="467" t="s">
        <v>69</v>
      </c>
      <c r="AH336" s="467" t="s">
        <v>69</v>
      </c>
      <c r="AI336" s="467" t="s">
        <v>114</v>
      </c>
      <c r="AJ336" s="505">
        <v>43453</v>
      </c>
      <c r="AK336" s="467" t="s">
        <v>389</v>
      </c>
      <c r="AL336" s="467" t="s">
        <v>1152</v>
      </c>
      <c r="AM336" s="467" t="s">
        <v>69</v>
      </c>
      <c r="AN336" s="467" t="s">
        <v>1152</v>
      </c>
      <c r="AO336" s="467" t="s">
        <v>69</v>
      </c>
      <c r="AP336" s="467" t="s">
        <v>1152</v>
      </c>
      <c r="AQ336" s="467" t="s">
        <v>69</v>
      </c>
      <c r="AR336" s="466" t="s">
        <v>87</v>
      </c>
      <c r="AS336" s="466" t="s">
        <v>87</v>
      </c>
      <c r="AT336" s="467" t="s">
        <v>69</v>
      </c>
      <c r="AU336" s="504"/>
      <c r="AV336" s="467" t="s">
        <v>69</v>
      </c>
      <c r="AW336" s="467" t="s">
        <v>69</v>
      </c>
      <c r="AX336" s="467" t="s">
        <v>90</v>
      </c>
    </row>
    <row r="337" spans="1:50" ht="135" x14ac:dyDescent="0.25">
      <c r="A337" s="439">
        <v>329</v>
      </c>
      <c r="B337" s="461" t="s">
        <v>395</v>
      </c>
      <c r="C337" s="461" t="s">
        <v>283</v>
      </c>
      <c r="D337" s="461" t="s">
        <v>106</v>
      </c>
      <c r="E337" s="461" t="s">
        <v>713</v>
      </c>
      <c r="F337" s="463">
        <f>IFERROR(VLOOKUP(E337,[15]TablaRetencion!A$1:B$22,2,FALSE),"")</f>
        <v>240</v>
      </c>
      <c r="G337" s="463" t="s">
        <v>398</v>
      </c>
      <c r="H337" s="463">
        <f>IFERROR(VLOOKUP(G337,[15]TablaRetencion!H$1:I$90,2,FALSE),"")</f>
        <v>2</v>
      </c>
      <c r="I337" s="464" t="s">
        <v>804</v>
      </c>
      <c r="J337" s="507" t="s">
        <v>1820</v>
      </c>
      <c r="K337" s="508" t="s">
        <v>1821</v>
      </c>
      <c r="L337" s="461" t="s">
        <v>70</v>
      </c>
      <c r="M337" s="461" t="s">
        <v>109</v>
      </c>
      <c r="N337" s="461" t="s">
        <v>108</v>
      </c>
      <c r="O337" s="461" t="s">
        <v>73</v>
      </c>
      <c r="P337" s="461" t="s">
        <v>111</v>
      </c>
      <c r="Q337" s="461" t="s">
        <v>75</v>
      </c>
      <c r="R337" s="463" t="s">
        <v>83</v>
      </c>
      <c r="S337" s="461" t="s">
        <v>140</v>
      </c>
      <c r="T337" s="461" t="s">
        <v>79</v>
      </c>
      <c r="U337" s="461" t="s">
        <v>141</v>
      </c>
      <c r="V337" s="462" t="s">
        <v>1798</v>
      </c>
      <c r="W337" s="465">
        <f t="shared" si="43"/>
        <v>4</v>
      </c>
      <c r="X337" s="465" t="str">
        <f t="shared" si="44"/>
        <v>MEDIO</v>
      </c>
      <c r="Y337" s="465" t="s">
        <v>1799</v>
      </c>
      <c r="Z337" s="462" t="s">
        <v>1651</v>
      </c>
      <c r="AA337" s="461" t="s">
        <v>186</v>
      </c>
      <c r="AB337" s="461" t="s">
        <v>201</v>
      </c>
      <c r="AC337" s="460" t="s">
        <v>223</v>
      </c>
      <c r="AD337" s="505">
        <v>43460</v>
      </c>
      <c r="AE337" s="466" t="s">
        <v>82</v>
      </c>
      <c r="AF337" s="467" t="s">
        <v>69</v>
      </c>
      <c r="AG337" s="467" t="s">
        <v>69</v>
      </c>
      <c r="AH337" s="467" t="s">
        <v>69</v>
      </c>
      <c r="AI337" s="467" t="s">
        <v>114</v>
      </c>
      <c r="AJ337" s="505">
        <v>43453</v>
      </c>
      <c r="AK337" s="467" t="s">
        <v>389</v>
      </c>
      <c r="AL337" s="467" t="s">
        <v>1152</v>
      </c>
      <c r="AM337" s="467" t="s">
        <v>69</v>
      </c>
      <c r="AN337" s="467" t="s">
        <v>1152</v>
      </c>
      <c r="AO337" s="467" t="s">
        <v>69</v>
      </c>
      <c r="AP337" s="467" t="s">
        <v>1152</v>
      </c>
      <c r="AQ337" s="467" t="s">
        <v>69</v>
      </c>
      <c r="AR337" s="466" t="s">
        <v>87</v>
      </c>
      <c r="AS337" s="466" t="s">
        <v>87</v>
      </c>
      <c r="AT337" s="467" t="s">
        <v>69</v>
      </c>
      <c r="AU337" s="504"/>
      <c r="AV337" s="467" t="s">
        <v>69</v>
      </c>
      <c r="AW337" s="467" t="s">
        <v>69</v>
      </c>
      <c r="AX337" s="467" t="s">
        <v>90</v>
      </c>
    </row>
    <row r="338" spans="1:50" ht="135" x14ac:dyDescent="0.25">
      <c r="A338" s="439">
        <v>330</v>
      </c>
      <c r="B338" s="461" t="s">
        <v>395</v>
      </c>
      <c r="C338" s="461" t="s">
        <v>283</v>
      </c>
      <c r="D338" s="461" t="s">
        <v>106</v>
      </c>
      <c r="E338" s="461" t="s">
        <v>713</v>
      </c>
      <c r="F338" s="463">
        <f>IFERROR(VLOOKUP(E338,[15]TablaRetencion!A$1:B$22,2,FALSE),"")</f>
        <v>240</v>
      </c>
      <c r="G338" s="463" t="s">
        <v>406</v>
      </c>
      <c r="H338" s="463">
        <f>IFERROR(VLOOKUP(G338,[15]TablaRetencion!H$1:I$90,2,FALSE),"")</f>
        <v>50</v>
      </c>
      <c r="I338" s="464" t="s">
        <v>812</v>
      </c>
      <c r="J338" s="507" t="s">
        <v>1793</v>
      </c>
      <c r="K338" s="508" t="s">
        <v>1822</v>
      </c>
      <c r="L338" s="461" t="s">
        <v>70</v>
      </c>
      <c r="M338" s="461" t="s">
        <v>109</v>
      </c>
      <c r="N338" s="461" t="s">
        <v>108</v>
      </c>
      <c r="O338" s="461" t="s">
        <v>73</v>
      </c>
      <c r="P338" s="461" t="s">
        <v>111</v>
      </c>
      <c r="Q338" s="461" t="s">
        <v>75</v>
      </c>
      <c r="R338" s="463" t="s">
        <v>83</v>
      </c>
      <c r="S338" s="461" t="s">
        <v>140</v>
      </c>
      <c r="T338" s="461" t="s">
        <v>79</v>
      </c>
      <c r="U338" s="461" t="s">
        <v>141</v>
      </c>
      <c r="V338" s="462" t="s">
        <v>1798</v>
      </c>
      <c r="W338" s="465">
        <f t="shared" si="43"/>
        <v>4</v>
      </c>
      <c r="X338" s="465" t="str">
        <f t="shared" si="44"/>
        <v>MEDIO</v>
      </c>
      <c r="Y338" s="465" t="s">
        <v>1799</v>
      </c>
      <c r="Z338" s="462" t="s">
        <v>1651</v>
      </c>
      <c r="AA338" s="461" t="s">
        <v>201</v>
      </c>
      <c r="AB338" s="461" t="s">
        <v>201</v>
      </c>
      <c r="AC338" s="460" t="s">
        <v>223</v>
      </c>
      <c r="AD338" s="505">
        <v>43460</v>
      </c>
      <c r="AE338" s="466" t="s">
        <v>82</v>
      </c>
      <c r="AF338" s="467" t="s">
        <v>69</v>
      </c>
      <c r="AG338" s="467" t="s">
        <v>69</v>
      </c>
      <c r="AH338" s="467" t="s">
        <v>69</v>
      </c>
      <c r="AI338" s="467" t="s">
        <v>114</v>
      </c>
      <c r="AJ338" s="505">
        <v>43453</v>
      </c>
      <c r="AK338" s="467" t="s">
        <v>389</v>
      </c>
      <c r="AL338" s="467" t="s">
        <v>1152</v>
      </c>
      <c r="AM338" s="467" t="s">
        <v>69</v>
      </c>
      <c r="AN338" s="467" t="s">
        <v>1152</v>
      </c>
      <c r="AO338" s="467" t="s">
        <v>69</v>
      </c>
      <c r="AP338" s="467" t="s">
        <v>1152</v>
      </c>
      <c r="AQ338" s="467" t="s">
        <v>69</v>
      </c>
      <c r="AR338" s="466" t="s">
        <v>87</v>
      </c>
      <c r="AS338" s="466" t="s">
        <v>87</v>
      </c>
      <c r="AT338" s="467" t="s">
        <v>69</v>
      </c>
      <c r="AU338" s="504"/>
      <c r="AV338" s="467" t="s">
        <v>69</v>
      </c>
      <c r="AW338" s="467" t="s">
        <v>69</v>
      </c>
      <c r="AX338" s="467" t="s">
        <v>90</v>
      </c>
    </row>
    <row r="339" spans="1:50" ht="135" x14ac:dyDescent="0.25">
      <c r="A339" s="439">
        <v>331</v>
      </c>
      <c r="B339" s="461" t="s">
        <v>395</v>
      </c>
      <c r="C339" s="461" t="s">
        <v>283</v>
      </c>
      <c r="D339" s="461" t="s">
        <v>106</v>
      </c>
      <c r="E339" s="461" t="s">
        <v>713</v>
      </c>
      <c r="F339" s="463">
        <f>IFERROR(VLOOKUP(E339,[15]TablaRetencion!A$1:B$22,2,FALSE),"")</f>
        <v>240</v>
      </c>
      <c r="G339" s="463" t="s">
        <v>406</v>
      </c>
      <c r="H339" s="463">
        <f>IFERROR(VLOOKUP(G339,[15]TablaRetencion!H$1:I$90,2,FALSE),"")</f>
        <v>50</v>
      </c>
      <c r="I339" s="464" t="s">
        <v>812</v>
      </c>
      <c r="J339" s="507" t="s">
        <v>1793</v>
      </c>
      <c r="K339" s="508" t="s">
        <v>1823</v>
      </c>
      <c r="L339" s="461" t="s">
        <v>70</v>
      </c>
      <c r="M339" s="461" t="s">
        <v>109</v>
      </c>
      <c r="N339" s="461" t="s">
        <v>108</v>
      </c>
      <c r="O339" s="461" t="s">
        <v>73</v>
      </c>
      <c r="P339" s="461" t="s">
        <v>111</v>
      </c>
      <c r="Q339" s="461" t="s">
        <v>75</v>
      </c>
      <c r="R339" s="463" t="s">
        <v>83</v>
      </c>
      <c r="S339" s="461" t="s">
        <v>140</v>
      </c>
      <c r="T339" s="461" t="s">
        <v>79</v>
      </c>
      <c r="U339" s="461" t="s">
        <v>141</v>
      </c>
      <c r="V339" s="462" t="s">
        <v>1798</v>
      </c>
      <c r="W339" s="465">
        <f t="shared" si="43"/>
        <v>4</v>
      </c>
      <c r="X339" s="465" t="str">
        <f t="shared" si="44"/>
        <v>MEDIO</v>
      </c>
      <c r="Y339" s="465" t="s">
        <v>1799</v>
      </c>
      <c r="Z339" s="462" t="s">
        <v>1651</v>
      </c>
      <c r="AA339" s="461" t="s">
        <v>154</v>
      </c>
      <c r="AB339" s="461" t="s">
        <v>201</v>
      </c>
      <c r="AC339" s="460" t="s">
        <v>223</v>
      </c>
      <c r="AD339" s="505">
        <v>43460</v>
      </c>
      <c r="AE339" s="466" t="s">
        <v>82</v>
      </c>
      <c r="AF339" s="467" t="s">
        <v>69</v>
      </c>
      <c r="AG339" s="467" t="s">
        <v>69</v>
      </c>
      <c r="AH339" s="467" t="s">
        <v>69</v>
      </c>
      <c r="AI339" s="467" t="s">
        <v>114</v>
      </c>
      <c r="AJ339" s="505">
        <v>43453</v>
      </c>
      <c r="AK339" s="467" t="s">
        <v>389</v>
      </c>
      <c r="AL339" s="467" t="s">
        <v>1152</v>
      </c>
      <c r="AM339" s="467" t="s">
        <v>69</v>
      </c>
      <c r="AN339" s="467" t="s">
        <v>1152</v>
      </c>
      <c r="AO339" s="467" t="s">
        <v>69</v>
      </c>
      <c r="AP339" s="467" t="s">
        <v>1152</v>
      </c>
      <c r="AQ339" s="467" t="s">
        <v>69</v>
      </c>
      <c r="AR339" s="466" t="s">
        <v>87</v>
      </c>
      <c r="AS339" s="466" t="s">
        <v>87</v>
      </c>
      <c r="AT339" s="467" t="s">
        <v>69</v>
      </c>
      <c r="AU339" s="504"/>
      <c r="AV339" s="467" t="s">
        <v>69</v>
      </c>
      <c r="AW339" s="467" t="s">
        <v>69</v>
      </c>
      <c r="AX339" s="467" t="s">
        <v>90</v>
      </c>
    </row>
    <row r="340" spans="1:50" ht="135" x14ac:dyDescent="0.25">
      <c r="A340" s="439">
        <v>332</v>
      </c>
      <c r="B340" s="461" t="s">
        <v>395</v>
      </c>
      <c r="C340" s="461" t="s">
        <v>283</v>
      </c>
      <c r="D340" s="461" t="s">
        <v>106</v>
      </c>
      <c r="E340" s="461" t="s">
        <v>713</v>
      </c>
      <c r="F340" s="463">
        <f>IFERROR(VLOOKUP(E340,[15]TablaRetencion!A$1:B$22,2,FALSE),"")</f>
        <v>240</v>
      </c>
      <c r="G340" s="463" t="s">
        <v>406</v>
      </c>
      <c r="H340" s="463">
        <f>IFERROR(VLOOKUP(G340,[15]TablaRetencion!H$1:I$90,2,FALSE),"")</f>
        <v>50</v>
      </c>
      <c r="I340" s="464" t="s">
        <v>812</v>
      </c>
      <c r="J340" s="507" t="s">
        <v>1793</v>
      </c>
      <c r="K340" s="508" t="s">
        <v>1823</v>
      </c>
      <c r="L340" s="461" t="s">
        <v>70</v>
      </c>
      <c r="M340" s="461" t="s">
        <v>109</v>
      </c>
      <c r="N340" s="461" t="s">
        <v>108</v>
      </c>
      <c r="O340" s="461" t="s">
        <v>73</v>
      </c>
      <c r="P340" s="461" t="s">
        <v>111</v>
      </c>
      <c r="Q340" s="461" t="s">
        <v>75</v>
      </c>
      <c r="R340" s="463" t="s">
        <v>83</v>
      </c>
      <c r="S340" s="461" t="s">
        <v>140</v>
      </c>
      <c r="T340" s="461" t="s">
        <v>79</v>
      </c>
      <c r="U340" s="461" t="s">
        <v>141</v>
      </c>
      <c r="V340" s="462" t="s">
        <v>1798</v>
      </c>
      <c r="W340" s="465">
        <f t="shared" si="43"/>
        <v>4</v>
      </c>
      <c r="X340" s="465" t="str">
        <f t="shared" si="44"/>
        <v>MEDIO</v>
      </c>
      <c r="Y340" s="465" t="s">
        <v>1799</v>
      </c>
      <c r="Z340" s="462" t="s">
        <v>1651</v>
      </c>
      <c r="AA340" s="461" t="s">
        <v>154</v>
      </c>
      <c r="AB340" s="461" t="s">
        <v>201</v>
      </c>
      <c r="AC340" s="460" t="s">
        <v>223</v>
      </c>
      <c r="AD340" s="505">
        <v>43460</v>
      </c>
      <c r="AE340" s="466" t="s">
        <v>82</v>
      </c>
      <c r="AF340" s="467" t="s">
        <v>69</v>
      </c>
      <c r="AG340" s="467" t="s">
        <v>69</v>
      </c>
      <c r="AH340" s="467" t="s">
        <v>69</v>
      </c>
      <c r="AI340" s="467" t="s">
        <v>114</v>
      </c>
      <c r="AJ340" s="505">
        <v>43453</v>
      </c>
      <c r="AK340" s="467" t="s">
        <v>389</v>
      </c>
      <c r="AL340" s="467" t="s">
        <v>1152</v>
      </c>
      <c r="AM340" s="467" t="s">
        <v>69</v>
      </c>
      <c r="AN340" s="467" t="s">
        <v>1152</v>
      </c>
      <c r="AO340" s="467" t="s">
        <v>69</v>
      </c>
      <c r="AP340" s="467" t="s">
        <v>1152</v>
      </c>
      <c r="AQ340" s="467" t="s">
        <v>69</v>
      </c>
      <c r="AR340" s="466" t="s">
        <v>87</v>
      </c>
      <c r="AS340" s="466" t="s">
        <v>87</v>
      </c>
      <c r="AT340" s="467" t="s">
        <v>69</v>
      </c>
      <c r="AU340" s="504"/>
      <c r="AV340" s="467" t="s">
        <v>69</v>
      </c>
      <c r="AW340" s="467" t="s">
        <v>69</v>
      </c>
      <c r="AX340" s="467" t="s">
        <v>90</v>
      </c>
    </row>
    <row r="341" spans="1:50" ht="135" x14ac:dyDescent="0.25">
      <c r="A341" s="439">
        <v>333</v>
      </c>
      <c r="B341" s="461" t="s">
        <v>395</v>
      </c>
      <c r="C341" s="461" t="s">
        <v>283</v>
      </c>
      <c r="D341" s="461" t="s">
        <v>106</v>
      </c>
      <c r="E341" s="461" t="s">
        <v>713</v>
      </c>
      <c r="F341" s="463">
        <f>IFERROR(VLOOKUP(E341,[15]TablaRetencion!A$1:B$22,2,FALSE),"")</f>
        <v>240</v>
      </c>
      <c r="G341" s="463" t="s">
        <v>406</v>
      </c>
      <c r="H341" s="463">
        <f>IFERROR(VLOOKUP(G341,[15]TablaRetencion!H$1:I$90,2,FALSE),"")</f>
        <v>50</v>
      </c>
      <c r="I341" s="464" t="s">
        <v>812</v>
      </c>
      <c r="J341" s="507" t="s">
        <v>1793</v>
      </c>
      <c r="K341" s="508" t="s">
        <v>1824</v>
      </c>
      <c r="L341" s="461" t="s">
        <v>70</v>
      </c>
      <c r="M341" s="461" t="s">
        <v>109</v>
      </c>
      <c r="N341" s="461" t="s">
        <v>108</v>
      </c>
      <c r="O341" s="461" t="s">
        <v>73</v>
      </c>
      <c r="P341" s="461" t="s">
        <v>111</v>
      </c>
      <c r="Q341" s="461" t="s">
        <v>75</v>
      </c>
      <c r="R341" s="463" t="s">
        <v>83</v>
      </c>
      <c r="S341" s="461" t="s">
        <v>140</v>
      </c>
      <c r="T341" s="461" t="s">
        <v>79</v>
      </c>
      <c r="U341" s="461" t="s">
        <v>141</v>
      </c>
      <c r="V341" s="462" t="s">
        <v>1798</v>
      </c>
      <c r="W341" s="465">
        <f t="shared" si="43"/>
        <v>4</v>
      </c>
      <c r="X341" s="465" t="str">
        <f t="shared" si="44"/>
        <v>MEDIO</v>
      </c>
      <c r="Y341" s="465" t="s">
        <v>1799</v>
      </c>
      <c r="Z341" s="462" t="s">
        <v>1651</v>
      </c>
      <c r="AA341" s="461" t="s">
        <v>186</v>
      </c>
      <c r="AB341" s="461" t="s">
        <v>201</v>
      </c>
      <c r="AC341" s="460" t="s">
        <v>223</v>
      </c>
      <c r="AD341" s="505">
        <v>43460</v>
      </c>
      <c r="AE341" s="466" t="s">
        <v>82</v>
      </c>
      <c r="AF341" s="467" t="s">
        <v>69</v>
      </c>
      <c r="AG341" s="467" t="s">
        <v>69</v>
      </c>
      <c r="AH341" s="467" t="s">
        <v>69</v>
      </c>
      <c r="AI341" s="467" t="s">
        <v>114</v>
      </c>
      <c r="AJ341" s="505">
        <v>43453</v>
      </c>
      <c r="AK341" s="467" t="s">
        <v>389</v>
      </c>
      <c r="AL341" s="467" t="s">
        <v>1152</v>
      </c>
      <c r="AM341" s="467" t="s">
        <v>69</v>
      </c>
      <c r="AN341" s="467" t="s">
        <v>1152</v>
      </c>
      <c r="AO341" s="467" t="s">
        <v>69</v>
      </c>
      <c r="AP341" s="467" t="s">
        <v>1152</v>
      </c>
      <c r="AQ341" s="467" t="s">
        <v>69</v>
      </c>
      <c r="AR341" s="466" t="s">
        <v>87</v>
      </c>
      <c r="AS341" s="466" t="s">
        <v>87</v>
      </c>
      <c r="AT341" s="467" t="s">
        <v>69</v>
      </c>
      <c r="AU341" s="504"/>
      <c r="AV341" s="467" t="s">
        <v>69</v>
      </c>
      <c r="AW341" s="467" t="s">
        <v>69</v>
      </c>
      <c r="AX341" s="467" t="s">
        <v>90</v>
      </c>
    </row>
    <row r="342" spans="1:50" ht="135" x14ac:dyDescent="0.25">
      <c r="A342" s="439">
        <v>334</v>
      </c>
      <c r="B342" s="461" t="s">
        <v>395</v>
      </c>
      <c r="C342" s="461" t="s">
        <v>283</v>
      </c>
      <c r="D342" s="461" t="s">
        <v>106</v>
      </c>
      <c r="E342" s="461" t="s">
        <v>713</v>
      </c>
      <c r="F342" s="463">
        <f>IFERROR(VLOOKUP(E342,[15]TablaRetencion!A$1:B$22,2,FALSE),"")</f>
        <v>240</v>
      </c>
      <c r="G342" s="463" t="s">
        <v>406</v>
      </c>
      <c r="H342" s="463">
        <f>IFERROR(VLOOKUP(G342,[15]TablaRetencion!H$1:I$90,2,FALSE),"")</f>
        <v>50</v>
      </c>
      <c r="I342" s="464" t="s">
        <v>812</v>
      </c>
      <c r="J342" s="507" t="s">
        <v>1793</v>
      </c>
      <c r="K342" s="508" t="s">
        <v>1825</v>
      </c>
      <c r="L342" s="461" t="s">
        <v>70</v>
      </c>
      <c r="M342" s="461" t="s">
        <v>109</v>
      </c>
      <c r="N342" s="461" t="s">
        <v>108</v>
      </c>
      <c r="O342" s="461" t="s">
        <v>73</v>
      </c>
      <c r="P342" s="461" t="s">
        <v>111</v>
      </c>
      <c r="Q342" s="461" t="s">
        <v>75</v>
      </c>
      <c r="R342" s="463" t="s">
        <v>83</v>
      </c>
      <c r="S342" s="461" t="s">
        <v>140</v>
      </c>
      <c r="T342" s="461" t="s">
        <v>79</v>
      </c>
      <c r="U342" s="461" t="s">
        <v>141</v>
      </c>
      <c r="V342" s="462" t="s">
        <v>1798</v>
      </c>
      <c r="W342" s="465">
        <f t="shared" si="43"/>
        <v>4</v>
      </c>
      <c r="X342" s="465" t="str">
        <f t="shared" si="44"/>
        <v>MEDIO</v>
      </c>
      <c r="Y342" s="465" t="s">
        <v>1799</v>
      </c>
      <c r="Z342" s="462" t="s">
        <v>1651</v>
      </c>
      <c r="AA342" s="461" t="s">
        <v>186</v>
      </c>
      <c r="AB342" s="461" t="s">
        <v>201</v>
      </c>
      <c r="AC342" s="460" t="s">
        <v>223</v>
      </c>
      <c r="AD342" s="505">
        <v>43460</v>
      </c>
      <c r="AE342" s="466" t="s">
        <v>82</v>
      </c>
      <c r="AF342" s="467" t="s">
        <v>69</v>
      </c>
      <c r="AG342" s="467" t="s">
        <v>69</v>
      </c>
      <c r="AH342" s="467" t="s">
        <v>69</v>
      </c>
      <c r="AI342" s="467" t="s">
        <v>114</v>
      </c>
      <c r="AJ342" s="505">
        <v>43453</v>
      </c>
      <c r="AK342" s="467" t="s">
        <v>389</v>
      </c>
      <c r="AL342" s="467" t="s">
        <v>1152</v>
      </c>
      <c r="AM342" s="467" t="s">
        <v>69</v>
      </c>
      <c r="AN342" s="467" t="s">
        <v>1152</v>
      </c>
      <c r="AO342" s="467" t="s">
        <v>69</v>
      </c>
      <c r="AP342" s="467" t="s">
        <v>1152</v>
      </c>
      <c r="AQ342" s="467" t="s">
        <v>69</v>
      </c>
      <c r="AR342" s="466" t="s">
        <v>87</v>
      </c>
      <c r="AS342" s="466" t="s">
        <v>87</v>
      </c>
      <c r="AT342" s="467" t="s">
        <v>69</v>
      </c>
      <c r="AU342" s="504"/>
      <c r="AV342" s="467" t="s">
        <v>69</v>
      </c>
      <c r="AW342" s="467" t="s">
        <v>69</v>
      </c>
      <c r="AX342" s="467" t="s">
        <v>90</v>
      </c>
    </row>
    <row r="343" spans="1:50" ht="135" x14ac:dyDescent="0.25">
      <c r="A343" s="439">
        <v>335</v>
      </c>
      <c r="B343" s="461" t="s">
        <v>395</v>
      </c>
      <c r="C343" s="461" t="s">
        <v>283</v>
      </c>
      <c r="D343" s="461" t="s">
        <v>106</v>
      </c>
      <c r="E343" s="461" t="s">
        <v>713</v>
      </c>
      <c r="F343" s="463">
        <f>IFERROR(VLOOKUP(E343,[15]TablaRetencion!A$1:B$22,2,FALSE),"")</f>
        <v>240</v>
      </c>
      <c r="G343" s="463" t="s">
        <v>406</v>
      </c>
      <c r="H343" s="463">
        <f>IFERROR(VLOOKUP(G343,[15]TablaRetencion!H$1:I$90,2,FALSE),"")</f>
        <v>50</v>
      </c>
      <c r="I343" s="464" t="s">
        <v>808</v>
      </c>
      <c r="J343" s="507" t="s">
        <v>1793</v>
      </c>
      <c r="K343" s="508" t="s">
        <v>1826</v>
      </c>
      <c r="L343" s="461" t="s">
        <v>70</v>
      </c>
      <c r="M343" s="461" t="s">
        <v>109</v>
      </c>
      <c r="N343" s="461" t="s">
        <v>108</v>
      </c>
      <c r="O343" s="461" t="s">
        <v>73</v>
      </c>
      <c r="P343" s="461" t="s">
        <v>111</v>
      </c>
      <c r="Q343" s="461" t="s">
        <v>75</v>
      </c>
      <c r="R343" s="463" t="s">
        <v>83</v>
      </c>
      <c r="S343" s="461" t="s">
        <v>140</v>
      </c>
      <c r="T343" s="461" t="s">
        <v>79</v>
      </c>
      <c r="U343" s="461" t="s">
        <v>141</v>
      </c>
      <c r="V343" s="462" t="s">
        <v>1798</v>
      </c>
      <c r="W343" s="465">
        <f t="shared" si="43"/>
        <v>4</v>
      </c>
      <c r="X343" s="465" t="str">
        <f t="shared" si="44"/>
        <v>MEDIO</v>
      </c>
      <c r="Y343" s="465" t="s">
        <v>1799</v>
      </c>
      <c r="Z343" s="462" t="s">
        <v>1651</v>
      </c>
      <c r="AA343" s="461" t="s">
        <v>201</v>
      </c>
      <c r="AB343" s="461" t="s">
        <v>201</v>
      </c>
      <c r="AC343" s="460" t="s">
        <v>223</v>
      </c>
      <c r="AD343" s="505">
        <v>43460</v>
      </c>
      <c r="AE343" s="466" t="s">
        <v>82</v>
      </c>
      <c r="AF343" s="467" t="s">
        <v>69</v>
      </c>
      <c r="AG343" s="467" t="s">
        <v>69</v>
      </c>
      <c r="AH343" s="467" t="s">
        <v>69</v>
      </c>
      <c r="AI343" s="467" t="s">
        <v>114</v>
      </c>
      <c r="AJ343" s="505">
        <v>43453</v>
      </c>
      <c r="AK343" s="467" t="s">
        <v>389</v>
      </c>
      <c r="AL343" s="467" t="s">
        <v>1152</v>
      </c>
      <c r="AM343" s="467" t="s">
        <v>69</v>
      </c>
      <c r="AN343" s="467" t="s">
        <v>1152</v>
      </c>
      <c r="AO343" s="467" t="s">
        <v>69</v>
      </c>
      <c r="AP343" s="467" t="s">
        <v>1152</v>
      </c>
      <c r="AQ343" s="467" t="s">
        <v>69</v>
      </c>
      <c r="AR343" s="466" t="s">
        <v>87</v>
      </c>
      <c r="AS343" s="466" t="s">
        <v>87</v>
      </c>
      <c r="AT343" s="467" t="s">
        <v>69</v>
      </c>
      <c r="AU343" s="504"/>
      <c r="AV343" s="467" t="s">
        <v>69</v>
      </c>
      <c r="AW343" s="467" t="s">
        <v>69</v>
      </c>
      <c r="AX343" s="467" t="s">
        <v>90</v>
      </c>
    </row>
    <row r="344" spans="1:50" ht="135" x14ac:dyDescent="0.25">
      <c r="A344" s="439">
        <v>336</v>
      </c>
      <c r="B344" s="461" t="s">
        <v>395</v>
      </c>
      <c r="C344" s="461" t="s">
        <v>283</v>
      </c>
      <c r="D344" s="461" t="s">
        <v>106</v>
      </c>
      <c r="E344" s="461" t="s">
        <v>713</v>
      </c>
      <c r="F344" s="463">
        <f>IFERROR(VLOOKUP(E344,[15]TablaRetencion!A$1:B$22,2,FALSE),"")</f>
        <v>240</v>
      </c>
      <c r="G344" s="463" t="s">
        <v>406</v>
      </c>
      <c r="H344" s="463">
        <f>IFERROR(VLOOKUP(G344,[15]TablaRetencion!H$1:I$90,2,FALSE),"")</f>
        <v>50</v>
      </c>
      <c r="I344" s="464" t="s">
        <v>808</v>
      </c>
      <c r="J344" s="507" t="s">
        <v>1793</v>
      </c>
      <c r="K344" s="508" t="s">
        <v>1827</v>
      </c>
      <c r="L344" s="461" t="s">
        <v>70</v>
      </c>
      <c r="M344" s="461" t="s">
        <v>109</v>
      </c>
      <c r="N344" s="461" t="s">
        <v>108</v>
      </c>
      <c r="O344" s="461" t="s">
        <v>73</v>
      </c>
      <c r="P344" s="461" t="s">
        <v>111</v>
      </c>
      <c r="Q344" s="461" t="s">
        <v>75</v>
      </c>
      <c r="R344" s="463" t="s">
        <v>83</v>
      </c>
      <c r="S344" s="461" t="s">
        <v>140</v>
      </c>
      <c r="T344" s="461" t="s">
        <v>79</v>
      </c>
      <c r="U344" s="461" t="s">
        <v>141</v>
      </c>
      <c r="V344" s="462" t="s">
        <v>1798</v>
      </c>
      <c r="W344" s="465">
        <f t="shared" si="43"/>
        <v>4</v>
      </c>
      <c r="X344" s="465" t="str">
        <f t="shared" si="44"/>
        <v>MEDIO</v>
      </c>
      <c r="Y344" s="465" t="s">
        <v>1799</v>
      </c>
      <c r="Z344" s="462" t="s">
        <v>1651</v>
      </c>
      <c r="AA344" s="461" t="s">
        <v>201</v>
      </c>
      <c r="AB344" s="461" t="s">
        <v>201</v>
      </c>
      <c r="AC344" s="460" t="s">
        <v>223</v>
      </c>
      <c r="AD344" s="505">
        <v>43460</v>
      </c>
      <c r="AE344" s="466" t="s">
        <v>82</v>
      </c>
      <c r="AF344" s="467" t="s">
        <v>69</v>
      </c>
      <c r="AG344" s="467" t="s">
        <v>69</v>
      </c>
      <c r="AH344" s="467" t="s">
        <v>69</v>
      </c>
      <c r="AI344" s="467" t="s">
        <v>114</v>
      </c>
      <c r="AJ344" s="505">
        <v>43453</v>
      </c>
      <c r="AK344" s="467" t="s">
        <v>389</v>
      </c>
      <c r="AL344" s="467" t="s">
        <v>1152</v>
      </c>
      <c r="AM344" s="467" t="s">
        <v>69</v>
      </c>
      <c r="AN344" s="467" t="s">
        <v>1152</v>
      </c>
      <c r="AO344" s="467" t="s">
        <v>69</v>
      </c>
      <c r="AP344" s="467" t="s">
        <v>1152</v>
      </c>
      <c r="AQ344" s="467" t="s">
        <v>69</v>
      </c>
      <c r="AR344" s="466" t="s">
        <v>87</v>
      </c>
      <c r="AS344" s="466" t="s">
        <v>87</v>
      </c>
      <c r="AT344" s="467" t="s">
        <v>69</v>
      </c>
      <c r="AU344" s="504"/>
      <c r="AV344" s="467" t="s">
        <v>69</v>
      </c>
      <c r="AW344" s="467" t="s">
        <v>69</v>
      </c>
      <c r="AX344" s="467" t="s">
        <v>90</v>
      </c>
    </row>
    <row r="345" spans="1:50" ht="135" x14ac:dyDescent="0.25">
      <c r="A345" s="439">
        <v>337</v>
      </c>
      <c r="B345" s="461" t="s">
        <v>395</v>
      </c>
      <c r="C345" s="461" t="s">
        <v>283</v>
      </c>
      <c r="D345" s="461" t="s">
        <v>106</v>
      </c>
      <c r="E345" s="461" t="s">
        <v>713</v>
      </c>
      <c r="F345" s="463">
        <f>IFERROR(VLOOKUP(E345,[15]TablaRetencion!A$1:B$22,2,FALSE),"")</f>
        <v>240</v>
      </c>
      <c r="G345" s="463" t="s">
        <v>406</v>
      </c>
      <c r="H345" s="463">
        <f>IFERROR(VLOOKUP(G345,[15]TablaRetencion!H$1:I$90,2,FALSE),"")</f>
        <v>50</v>
      </c>
      <c r="I345" s="464" t="s">
        <v>808</v>
      </c>
      <c r="J345" s="507" t="s">
        <v>1793</v>
      </c>
      <c r="K345" s="508" t="s">
        <v>1828</v>
      </c>
      <c r="L345" s="461" t="s">
        <v>70</v>
      </c>
      <c r="M345" s="461" t="s">
        <v>109</v>
      </c>
      <c r="N345" s="461" t="s">
        <v>108</v>
      </c>
      <c r="O345" s="461" t="s">
        <v>73</v>
      </c>
      <c r="P345" s="461" t="s">
        <v>111</v>
      </c>
      <c r="Q345" s="461" t="s">
        <v>75</v>
      </c>
      <c r="R345" s="463" t="s">
        <v>83</v>
      </c>
      <c r="S345" s="461" t="s">
        <v>140</v>
      </c>
      <c r="T345" s="461" t="s">
        <v>79</v>
      </c>
      <c r="U345" s="461" t="s">
        <v>141</v>
      </c>
      <c r="V345" s="462" t="s">
        <v>1798</v>
      </c>
      <c r="W345" s="465">
        <f t="shared" si="43"/>
        <v>4</v>
      </c>
      <c r="X345" s="465" t="str">
        <f t="shared" si="44"/>
        <v>MEDIO</v>
      </c>
      <c r="Y345" s="465" t="s">
        <v>1799</v>
      </c>
      <c r="Z345" s="462" t="s">
        <v>1651</v>
      </c>
      <c r="AA345" s="461" t="s">
        <v>189</v>
      </c>
      <c r="AB345" s="461" t="s">
        <v>201</v>
      </c>
      <c r="AC345" s="460" t="s">
        <v>223</v>
      </c>
      <c r="AD345" s="505">
        <v>43460</v>
      </c>
      <c r="AE345" s="466" t="s">
        <v>82</v>
      </c>
      <c r="AF345" s="467" t="s">
        <v>69</v>
      </c>
      <c r="AG345" s="467" t="s">
        <v>69</v>
      </c>
      <c r="AH345" s="467" t="s">
        <v>69</v>
      </c>
      <c r="AI345" s="467" t="s">
        <v>114</v>
      </c>
      <c r="AJ345" s="505">
        <v>43453</v>
      </c>
      <c r="AK345" s="467" t="s">
        <v>389</v>
      </c>
      <c r="AL345" s="467" t="s">
        <v>1152</v>
      </c>
      <c r="AM345" s="467" t="s">
        <v>69</v>
      </c>
      <c r="AN345" s="467" t="s">
        <v>1152</v>
      </c>
      <c r="AO345" s="467" t="s">
        <v>69</v>
      </c>
      <c r="AP345" s="467" t="s">
        <v>1152</v>
      </c>
      <c r="AQ345" s="467" t="s">
        <v>69</v>
      </c>
      <c r="AR345" s="466" t="s">
        <v>87</v>
      </c>
      <c r="AS345" s="466" t="s">
        <v>87</v>
      </c>
      <c r="AT345" s="467" t="s">
        <v>69</v>
      </c>
      <c r="AU345" s="504"/>
      <c r="AV345" s="467" t="s">
        <v>69</v>
      </c>
      <c r="AW345" s="467" t="s">
        <v>69</v>
      </c>
      <c r="AX345" s="467" t="s">
        <v>90</v>
      </c>
    </row>
    <row r="346" spans="1:50" ht="135" x14ac:dyDescent="0.25">
      <c r="A346" s="439">
        <v>338</v>
      </c>
      <c r="B346" s="461" t="s">
        <v>395</v>
      </c>
      <c r="C346" s="461" t="s">
        <v>283</v>
      </c>
      <c r="D346" s="461" t="s">
        <v>106</v>
      </c>
      <c r="E346" s="461" t="s">
        <v>713</v>
      </c>
      <c r="F346" s="463">
        <f>IFERROR(VLOOKUP(E346,[15]TablaRetencion!A$1:B$22,2,FALSE),"")</f>
        <v>240</v>
      </c>
      <c r="G346" s="463" t="s">
        <v>406</v>
      </c>
      <c r="H346" s="463">
        <f>IFERROR(VLOOKUP(G346,[15]TablaRetencion!H$1:I$90,2,FALSE),"")</f>
        <v>50</v>
      </c>
      <c r="I346" s="464" t="s">
        <v>808</v>
      </c>
      <c r="J346" s="507" t="s">
        <v>1793</v>
      </c>
      <c r="K346" s="508" t="s">
        <v>1829</v>
      </c>
      <c r="L346" s="461" t="s">
        <v>70</v>
      </c>
      <c r="M346" s="461" t="s">
        <v>109</v>
      </c>
      <c r="N346" s="461" t="s">
        <v>108</v>
      </c>
      <c r="O346" s="461" t="s">
        <v>73</v>
      </c>
      <c r="P346" s="461" t="s">
        <v>111</v>
      </c>
      <c r="Q346" s="461" t="s">
        <v>75</v>
      </c>
      <c r="R346" s="463" t="s">
        <v>83</v>
      </c>
      <c r="S346" s="461" t="s">
        <v>140</v>
      </c>
      <c r="T346" s="461" t="s">
        <v>79</v>
      </c>
      <c r="U346" s="461" t="s">
        <v>141</v>
      </c>
      <c r="V346" s="462" t="s">
        <v>1798</v>
      </c>
      <c r="W346" s="465">
        <f t="shared" si="43"/>
        <v>4</v>
      </c>
      <c r="X346" s="465" t="str">
        <f t="shared" si="44"/>
        <v>MEDIO</v>
      </c>
      <c r="Y346" s="465" t="s">
        <v>1799</v>
      </c>
      <c r="Z346" s="462" t="s">
        <v>1651</v>
      </c>
      <c r="AA346" s="461" t="s">
        <v>186</v>
      </c>
      <c r="AB346" s="461" t="s">
        <v>201</v>
      </c>
      <c r="AC346" s="460" t="s">
        <v>223</v>
      </c>
      <c r="AD346" s="505">
        <v>43460</v>
      </c>
      <c r="AE346" s="466" t="s">
        <v>82</v>
      </c>
      <c r="AF346" s="467" t="s">
        <v>69</v>
      </c>
      <c r="AG346" s="467" t="s">
        <v>69</v>
      </c>
      <c r="AH346" s="467" t="s">
        <v>69</v>
      </c>
      <c r="AI346" s="467" t="s">
        <v>114</v>
      </c>
      <c r="AJ346" s="505">
        <v>43453</v>
      </c>
      <c r="AK346" s="467" t="s">
        <v>389</v>
      </c>
      <c r="AL346" s="467" t="s">
        <v>1152</v>
      </c>
      <c r="AM346" s="467" t="s">
        <v>69</v>
      </c>
      <c r="AN346" s="467" t="s">
        <v>1152</v>
      </c>
      <c r="AO346" s="467" t="s">
        <v>69</v>
      </c>
      <c r="AP346" s="467" t="s">
        <v>1152</v>
      </c>
      <c r="AQ346" s="467" t="s">
        <v>69</v>
      </c>
      <c r="AR346" s="466" t="s">
        <v>87</v>
      </c>
      <c r="AS346" s="466" t="s">
        <v>87</v>
      </c>
      <c r="AT346" s="467" t="s">
        <v>69</v>
      </c>
      <c r="AU346" s="504"/>
      <c r="AV346" s="467" t="s">
        <v>69</v>
      </c>
      <c r="AW346" s="467" t="s">
        <v>69</v>
      </c>
      <c r="AX346" s="467" t="s">
        <v>90</v>
      </c>
    </row>
    <row r="347" spans="1:50" ht="135" x14ac:dyDescent="0.25">
      <c r="A347" s="439">
        <v>339</v>
      </c>
      <c r="B347" s="461" t="s">
        <v>395</v>
      </c>
      <c r="C347" s="461" t="s">
        <v>283</v>
      </c>
      <c r="D347" s="461" t="s">
        <v>106</v>
      </c>
      <c r="E347" s="461" t="s">
        <v>713</v>
      </c>
      <c r="F347" s="463">
        <f>IFERROR(VLOOKUP(E347,[15]TablaRetencion!A$1:B$22,2,FALSE),"")</f>
        <v>240</v>
      </c>
      <c r="G347" s="463" t="s">
        <v>398</v>
      </c>
      <c r="H347" s="463">
        <f>IFERROR(VLOOKUP(G347,[15]TablaRetencion!H$1:I$90,2,FALSE),"")</f>
        <v>2</v>
      </c>
      <c r="I347" s="464" t="s">
        <v>805</v>
      </c>
      <c r="J347" s="507" t="s">
        <v>1796</v>
      </c>
      <c r="K347" s="509" t="s">
        <v>1797</v>
      </c>
      <c r="L347" s="461" t="s">
        <v>70</v>
      </c>
      <c r="M347" s="461" t="s">
        <v>109</v>
      </c>
      <c r="N347" s="461" t="s">
        <v>108</v>
      </c>
      <c r="O347" s="461" t="s">
        <v>73</v>
      </c>
      <c r="P347" s="461" t="s">
        <v>111</v>
      </c>
      <c r="Q347" s="461" t="s">
        <v>75</v>
      </c>
      <c r="R347" s="463" t="s">
        <v>83</v>
      </c>
      <c r="S347" s="461" t="s">
        <v>140</v>
      </c>
      <c r="T347" s="461" t="s">
        <v>79</v>
      </c>
      <c r="U347" s="461" t="s">
        <v>141</v>
      </c>
      <c r="V347" s="462" t="s">
        <v>1798</v>
      </c>
      <c r="W347" s="465">
        <f t="shared" si="43"/>
        <v>4</v>
      </c>
      <c r="X347" s="465" t="str">
        <f t="shared" si="44"/>
        <v>MEDIO</v>
      </c>
      <c r="Y347" s="465" t="s">
        <v>1799</v>
      </c>
      <c r="Z347" s="462" t="s">
        <v>1651</v>
      </c>
      <c r="AA347" s="461" t="s">
        <v>81</v>
      </c>
      <c r="AB347" s="461" t="s">
        <v>201</v>
      </c>
      <c r="AC347" s="460" t="s">
        <v>223</v>
      </c>
      <c r="AD347" s="505">
        <v>43460</v>
      </c>
      <c r="AE347" s="466" t="s">
        <v>82</v>
      </c>
      <c r="AF347" s="467" t="s">
        <v>69</v>
      </c>
      <c r="AG347" s="467" t="s">
        <v>69</v>
      </c>
      <c r="AH347" s="467" t="s">
        <v>69</v>
      </c>
      <c r="AI347" s="467" t="s">
        <v>114</v>
      </c>
      <c r="AJ347" s="505">
        <v>43453</v>
      </c>
      <c r="AK347" s="467" t="s">
        <v>389</v>
      </c>
      <c r="AL347" s="467" t="s">
        <v>1152</v>
      </c>
      <c r="AM347" s="467" t="s">
        <v>69</v>
      </c>
      <c r="AN347" s="467" t="s">
        <v>1152</v>
      </c>
      <c r="AO347" s="467" t="s">
        <v>69</v>
      </c>
      <c r="AP347" s="467" t="s">
        <v>1152</v>
      </c>
      <c r="AQ347" s="467" t="s">
        <v>69</v>
      </c>
      <c r="AR347" s="466" t="s">
        <v>87</v>
      </c>
      <c r="AS347" s="466" t="s">
        <v>87</v>
      </c>
      <c r="AT347" s="467" t="s">
        <v>69</v>
      </c>
      <c r="AU347" s="504"/>
      <c r="AV347" s="467" t="s">
        <v>69</v>
      </c>
      <c r="AW347" s="467" t="s">
        <v>69</v>
      </c>
      <c r="AX347" s="467" t="s">
        <v>90</v>
      </c>
    </row>
    <row r="348" spans="1:50" ht="135" x14ac:dyDescent="0.25">
      <c r="A348" s="439">
        <v>340</v>
      </c>
      <c r="B348" s="461" t="s">
        <v>395</v>
      </c>
      <c r="C348" s="461" t="s">
        <v>283</v>
      </c>
      <c r="D348" s="461" t="s">
        <v>106</v>
      </c>
      <c r="E348" s="461" t="s">
        <v>713</v>
      </c>
      <c r="F348" s="463">
        <f>IFERROR(VLOOKUP(E348,[15]TablaRetencion!A$1:B$22,2,FALSE),"")</f>
        <v>240</v>
      </c>
      <c r="G348" s="463" t="s">
        <v>398</v>
      </c>
      <c r="H348" s="463">
        <f>IFERROR(VLOOKUP(G348,[15]TablaRetencion!H$1:I$90,2,FALSE),"")</f>
        <v>2</v>
      </c>
      <c r="I348" s="464" t="s">
        <v>805</v>
      </c>
      <c r="J348" s="507" t="s">
        <v>1796</v>
      </c>
      <c r="K348" s="509" t="s">
        <v>1797</v>
      </c>
      <c r="L348" s="461" t="s">
        <v>70</v>
      </c>
      <c r="M348" s="461" t="s">
        <v>109</v>
      </c>
      <c r="N348" s="461" t="s">
        <v>108</v>
      </c>
      <c r="O348" s="461" t="s">
        <v>73</v>
      </c>
      <c r="P348" s="461" t="s">
        <v>111</v>
      </c>
      <c r="Q348" s="461" t="s">
        <v>75</v>
      </c>
      <c r="R348" s="463" t="s">
        <v>83</v>
      </c>
      <c r="S348" s="461" t="s">
        <v>140</v>
      </c>
      <c r="T348" s="461" t="s">
        <v>79</v>
      </c>
      <c r="U348" s="461" t="s">
        <v>141</v>
      </c>
      <c r="V348" s="462" t="s">
        <v>1798</v>
      </c>
      <c r="W348" s="465">
        <f t="shared" si="43"/>
        <v>4</v>
      </c>
      <c r="X348" s="465" t="str">
        <f t="shared" si="44"/>
        <v>MEDIO</v>
      </c>
      <c r="Y348" s="465" t="s">
        <v>1799</v>
      </c>
      <c r="Z348" s="462" t="s">
        <v>1651</v>
      </c>
      <c r="AA348" s="461" t="s">
        <v>81</v>
      </c>
      <c r="AB348" s="461" t="s">
        <v>201</v>
      </c>
      <c r="AC348" s="460" t="s">
        <v>223</v>
      </c>
      <c r="AD348" s="505">
        <v>43460</v>
      </c>
      <c r="AE348" s="466" t="s">
        <v>82</v>
      </c>
      <c r="AF348" s="467" t="s">
        <v>69</v>
      </c>
      <c r="AG348" s="467" t="s">
        <v>69</v>
      </c>
      <c r="AH348" s="467" t="s">
        <v>69</v>
      </c>
      <c r="AI348" s="467" t="s">
        <v>114</v>
      </c>
      <c r="AJ348" s="505">
        <v>43453</v>
      </c>
      <c r="AK348" s="467" t="s">
        <v>389</v>
      </c>
      <c r="AL348" s="467" t="s">
        <v>1152</v>
      </c>
      <c r="AM348" s="467" t="s">
        <v>69</v>
      </c>
      <c r="AN348" s="467" t="s">
        <v>1152</v>
      </c>
      <c r="AO348" s="467" t="s">
        <v>69</v>
      </c>
      <c r="AP348" s="467" t="s">
        <v>1152</v>
      </c>
      <c r="AQ348" s="467" t="s">
        <v>69</v>
      </c>
      <c r="AR348" s="466" t="s">
        <v>87</v>
      </c>
      <c r="AS348" s="466" t="s">
        <v>87</v>
      </c>
      <c r="AT348" s="467" t="s">
        <v>69</v>
      </c>
      <c r="AU348" s="504"/>
      <c r="AV348" s="467" t="s">
        <v>69</v>
      </c>
      <c r="AW348" s="467" t="s">
        <v>69</v>
      </c>
      <c r="AX348" s="467" t="s">
        <v>90</v>
      </c>
    </row>
    <row r="349" spans="1:50" ht="135" x14ac:dyDescent="0.25">
      <c r="A349" s="439">
        <v>341</v>
      </c>
      <c r="B349" s="461" t="s">
        <v>395</v>
      </c>
      <c r="C349" s="461" t="s">
        <v>283</v>
      </c>
      <c r="D349" s="461" t="s">
        <v>106</v>
      </c>
      <c r="E349" s="461" t="s">
        <v>713</v>
      </c>
      <c r="F349" s="463">
        <f>IFERROR(VLOOKUP(E349,[15]TablaRetencion!A$1:B$22,2,FALSE),"")</f>
        <v>240</v>
      </c>
      <c r="G349" s="463" t="s">
        <v>398</v>
      </c>
      <c r="H349" s="463">
        <f>IFERROR(VLOOKUP(G349,[15]TablaRetencion!H$1:I$90,2,FALSE),"")</f>
        <v>2</v>
      </c>
      <c r="I349" s="464" t="s">
        <v>805</v>
      </c>
      <c r="J349" s="507" t="s">
        <v>1796</v>
      </c>
      <c r="K349" s="509" t="s">
        <v>1797</v>
      </c>
      <c r="L349" s="461" t="s">
        <v>70</v>
      </c>
      <c r="M349" s="461" t="s">
        <v>109</v>
      </c>
      <c r="N349" s="461" t="s">
        <v>108</v>
      </c>
      <c r="O349" s="461" t="s">
        <v>73</v>
      </c>
      <c r="P349" s="461" t="s">
        <v>111</v>
      </c>
      <c r="Q349" s="461" t="s">
        <v>75</v>
      </c>
      <c r="R349" s="463" t="s">
        <v>83</v>
      </c>
      <c r="S349" s="461" t="s">
        <v>140</v>
      </c>
      <c r="T349" s="461" t="s">
        <v>79</v>
      </c>
      <c r="U349" s="461" t="s">
        <v>141</v>
      </c>
      <c r="V349" s="462" t="s">
        <v>1798</v>
      </c>
      <c r="W349" s="465">
        <f t="shared" si="43"/>
        <v>4</v>
      </c>
      <c r="X349" s="465" t="str">
        <f t="shared" si="44"/>
        <v>MEDIO</v>
      </c>
      <c r="Y349" s="465" t="s">
        <v>1799</v>
      </c>
      <c r="Z349" s="462" t="s">
        <v>1651</v>
      </c>
      <c r="AA349" s="461" t="s">
        <v>81</v>
      </c>
      <c r="AB349" s="461" t="s">
        <v>201</v>
      </c>
      <c r="AC349" s="460" t="s">
        <v>223</v>
      </c>
      <c r="AD349" s="505">
        <v>43460</v>
      </c>
      <c r="AE349" s="466" t="s">
        <v>82</v>
      </c>
      <c r="AF349" s="467" t="s">
        <v>69</v>
      </c>
      <c r="AG349" s="467" t="s">
        <v>69</v>
      </c>
      <c r="AH349" s="467" t="s">
        <v>69</v>
      </c>
      <c r="AI349" s="467" t="s">
        <v>114</v>
      </c>
      <c r="AJ349" s="505">
        <v>43453</v>
      </c>
      <c r="AK349" s="467" t="s">
        <v>389</v>
      </c>
      <c r="AL349" s="467" t="s">
        <v>1152</v>
      </c>
      <c r="AM349" s="467" t="s">
        <v>69</v>
      </c>
      <c r="AN349" s="467" t="s">
        <v>1152</v>
      </c>
      <c r="AO349" s="467" t="s">
        <v>69</v>
      </c>
      <c r="AP349" s="467" t="s">
        <v>1152</v>
      </c>
      <c r="AQ349" s="467" t="s">
        <v>69</v>
      </c>
      <c r="AR349" s="466" t="s">
        <v>87</v>
      </c>
      <c r="AS349" s="466" t="s">
        <v>87</v>
      </c>
      <c r="AT349" s="467" t="s">
        <v>69</v>
      </c>
      <c r="AU349" s="504"/>
      <c r="AV349" s="467" t="s">
        <v>69</v>
      </c>
      <c r="AW349" s="467" t="s">
        <v>69</v>
      </c>
      <c r="AX349" s="467" t="s">
        <v>90</v>
      </c>
    </row>
    <row r="350" spans="1:50" ht="135" x14ac:dyDescent="0.25">
      <c r="A350" s="439">
        <v>342</v>
      </c>
      <c r="B350" s="461" t="s">
        <v>395</v>
      </c>
      <c r="C350" s="461" t="s">
        <v>283</v>
      </c>
      <c r="D350" s="461" t="s">
        <v>106</v>
      </c>
      <c r="E350" s="461" t="s">
        <v>713</v>
      </c>
      <c r="F350" s="463">
        <f>IFERROR(VLOOKUP(E350,[15]TablaRetencion!A$1:B$22,2,FALSE),"")</f>
        <v>240</v>
      </c>
      <c r="G350" s="463" t="s">
        <v>398</v>
      </c>
      <c r="H350" s="463">
        <f>IFERROR(VLOOKUP(G350,[15]TablaRetencion!H$1:I$90,2,FALSE),"")</f>
        <v>2</v>
      </c>
      <c r="I350" s="464" t="s">
        <v>805</v>
      </c>
      <c r="J350" s="507" t="s">
        <v>1796</v>
      </c>
      <c r="K350" s="509" t="s">
        <v>1797</v>
      </c>
      <c r="L350" s="461" t="s">
        <v>70</v>
      </c>
      <c r="M350" s="461" t="s">
        <v>109</v>
      </c>
      <c r="N350" s="461" t="s">
        <v>108</v>
      </c>
      <c r="O350" s="461" t="s">
        <v>73</v>
      </c>
      <c r="P350" s="461" t="s">
        <v>111</v>
      </c>
      <c r="Q350" s="461" t="s">
        <v>75</v>
      </c>
      <c r="R350" s="463" t="s">
        <v>83</v>
      </c>
      <c r="S350" s="461" t="s">
        <v>140</v>
      </c>
      <c r="T350" s="461" t="s">
        <v>79</v>
      </c>
      <c r="U350" s="461" t="s">
        <v>141</v>
      </c>
      <c r="V350" s="462" t="s">
        <v>1798</v>
      </c>
      <c r="W350" s="465">
        <f t="shared" si="43"/>
        <v>4</v>
      </c>
      <c r="X350" s="465" t="str">
        <f t="shared" si="44"/>
        <v>MEDIO</v>
      </c>
      <c r="Y350" s="465" t="s">
        <v>1799</v>
      </c>
      <c r="Z350" s="462" t="s">
        <v>1651</v>
      </c>
      <c r="AA350" s="461" t="s">
        <v>81</v>
      </c>
      <c r="AB350" s="461" t="s">
        <v>201</v>
      </c>
      <c r="AC350" s="460" t="s">
        <v>223</v>
      </c>
      <c r="AD350" s="505">
        <v>43460</v>
      </c>
      <c r="AE350" s="466" t="s">
        <v>82</v>
      </c>
      <c r="AF350" s="467" t="s">
        <v>69</v>
      </c>
      <c r="AG350" s="467" t="s">
        <v>69</v>
      </c>
      <c r="AH350" s="467" t="s">
        <v>69</v>
      </c>
      <c r="AI350" s="467" t="s">
        <v>114</v>
      </c>
      <c r="AJ350" s="505">
        <v>43453</v>
      </c>
      <c r="AK350" s="467" t="s">
        <v>389</v>
      </c>
      <c r="AL350" s="467" t="s">
        <v>1152</v>
      </c>
      <c r="AM350" s="467" t="s">
        <v>69</v>
      </c>
      <c r="AN350" s="467" t="s">
        <v>1152</v>
      </c>
      <c r="AO350" s="467" t="s">
        <v>69</v>
      </c>
      <c r="AP350" s="467" t="s">
        <v>1152</v>
      </c>
      <c r="AQ350" s="467" t="s">
        <v>69</v>
      </c>
      <c r="AR350" s="466" t="s">
        <v>87</v>
      </c>
      <c r="AS350" s="466" t="s">
        <v>87</v>
      </c>
      <c r="AT350" s="467" t="s">
        <v>69</v>
      </c>
      <c r="AU350" s="504"/>
      <c r="AV350" s="467" t="s">
        <v>69</v>
      </c>
      <c r="AW350" s="467" t="s">
        <v>69</v>
      </c>
      <c r="AX350" s="467" t="s">
        <v>90</v>
      </c>
    </row>
    <row r="351" spans="1:50" ht="135" x14ac:dyDescent="0.25">
      <c r="A351" s="439">
        <v>343</v>
      </c>
      <c r="B351" s="461" t="s">
        <v>395</v>
      </c>
      <c r="C351" s="461" t="s">
        <v>283</v>
      </c>
      <c r="D351" s="461" t="s">
        <v>106</v>
      </c>
      <c r="E351" s="461" t="s">
        <v>713</v>
      </c>
      <c r="F351" s="463">
        <f>IFERROR(VLOOKUP(E351,[15]TablaRetencion!A$1:B$22,2,FALSE),"")</f>
        <v>240</v>
      </c>
      <c r="G351" s="463" t="s">
        <v>398</v>
      </c>
      <c r="H351" s="463">
        <f>IFERROR(VLOOKUP(G351,[15]TablaRetencion!H$1:I$90,2,FALSE),"")</f>
        <v>2</v>
      </c>
      <c r="I351" s="464" t="s">
        <v>805</v>
      </c>
      <c r="J351" s="507" t="s">
        <v>1796</v>
      </c>
      <c r="K351" s="509" t="s">
        <v>1797</v>
      </c>
      <c r="L351" s="461" t="s">
        <v>70</v>
      </c>
      <c r="M351" s="461" t="s">
        <v>109</v>
      </c>
      <c r="N351" s="461" t="s">
        <v>108</v>
      </c>
      <c r="O351" s="461" t="s">
        <v>73</v>
      </c>
      <c r="P351" s="461" t="s">
        <v>111</v>
      </c>
      <c r="Q351" s="461" t="s">
        <v>75</v>
      </c>
      <c r="R351" s="463" t="s">
        <v>83</v>
      </c>
      <c r="S351" s="461" t="s">
        <v>140</v>
      </c>
      <c r="T351" s="461" t="s">
        <v>79</v>
      </c>
      <c r="U351" s="461" t="s">
        <v>141</v>
      </c>
      <c r="V351" s="462" t="s">
        <v>1798</v>
      </c>
      <c r="W351" s="465">
        <f t="shared" ref="W351:W414" si="45">VLOOKUP(S351,Confidencialidad,2,0)+VLOOKUP(T351,Integridad,2,0)+VLOOKUP(U351,Disponibilidad,2,0)</f>
        <v>4</v>
      </c>
      <c r="X351" s="465" t="str">
        <f t="shared" ref="X351:X414" si="46">IF(AND(W351&gt;=7), "ALTA", IF(AND(W351&lt;7, W351&gt;3), "MEDIO", IF(AND(W351&lt;=3), "BAJA", " ")))</f>
        <v>MEDIO</v>
      </c>
      <c r="Y351" s="465" t="s">
        <v>1799</v>
      </c>
      <c r="Z351" s="462" t="s">
        <v>1651</v>
      </c>
      <c r="AA351" s="461" t="s">
        <v>81</v>
      </c>
      <c r="AB351" s="461" t="s">
        <v>201</v>
      </c>
      <c r="AC351" s="460" t="s">
        <v>223</v>
      </c>
      <c r="AD351" s="505">
        <v>43460</v>
      </c>
      <c r="AE351" s="466" t="s">
        <v>82</v>
      </c>
      <c r="AF351" s="467" t="s">
        <v>69</v>
      </c>
      <c r="AG351" s="467" t="s">
        <v>69</v>
      </c>
      <c r="AH351" s="467" t="s">
        <v>69</v>
      </c>
      <c r="AI351" s="467" t="s">
        <v>114</v>
      </c>
      <c r="AJ351" s="505">
        <v>43453</v>
      </c>
      <c r="AK351" s="467" t="s">
        <v>389</v>
      </c>
      <c r="AL351" s="467" t="s">
        <v>1152</v>
      </c>
      <c r="AM351" s="467" t="s">
        <v>69</v>
      </c>
      <c r="AN351" s="467" t="s">
        <v>1152</v>
      </c>
      <c r="AO351" s="467" t="s">
        <v>69</v>
      </c>
      <c r="AP351" s="467" t="s">
        <v>1152</v>
      </c>
      <c r="AQ351" s="467" t="s">
        <v>69</v>
      </c>
      <c r="AR351" s="466" t="s">
        <v>87</v>
      </c>
      <c r="AS351" s="466" t="s">
        <v>87</v>
      </c>
      <c r="AT351" s="467" t="s">
        <v>69</v>
      </c>
      <c r="AU351" s="504"/>
      <c r="AV351" s="467" t="s">
        <v>69</v>
      </c>
      <c r="AW351" s="467" t="s">
        <v>69</v>
      </c>
      <c r="AX351" s="467" t="s">
        <v>90</v>
      </c>
    </row>
    <row r="352" spans="1:50" ht="135" x14ac:dyDescent="0.25">
      <c r="A352" s="439">
        <v>344</v>
      </c>
      <c r="B352" s="461" t="s">
        <v>395</v>
      </c>
      <c r="C352" s="461" t="s">
        <v>283</v>
      </c>
      <c r="D352" s="461" t="s">
        <v>106</v>
      </c>
      <c r="E352" s="461" t="s">
        <v>713</v>
      </c>
      <c r="F352" s="463">
        <f>IFERROR(VLOOKUP(E352,[15]TablaRetencion!A$1:B$22,2,FALSE),"")</f>
        <v>240</v>
      </c>
      <c r="G352" s="463" t="s">
        <v>398</v>
      </c>
      <c r="H352" s="463">
        <f>IFERROR(VLOOKUP(G352,[15]TablaRetencion!H$1:I$90,2,FALSE),"")</f>
        <v>2</v>
      </c>
      <c r="I352" s="464" t="s">
        <v>805</v>
      </c>
      <c r="J352" s="507" t="s">
        <v>1796</v>
      </c>
      <c r="K352" s="509" t="s">
        <v>1797</v>
      </c>
      <c r="L352" s="461" t="s">
        <v>70</v>
      </c>
      <c r="M352" s="461" t="s">
        <v>109</v>
      </c>
      <c r="N352" s="461" t="s">
        <v>108</v>
      </c>
      <c r="O352" s="461" t="s">
        <v>73</v>
      </c>
      <c r="P352" s="461" t="s">
        <v>111</v>
      </c>
      <c r="Q352" s="461" t="s">
        <v>75</v>
      </c>
      <c r="R352" s="463" t="s">
        <v>83</v>
      </c>
      <c r="S352" s="461" t="s">
        <v>140</v>
      </c>
      <c r="T352" s="461" t="s">
        <v>79</v>
      </c>
      <c r="U352" s="461" t="s">
        <v>141</v>
      </c>
      <c r="V352" s="462" t="s">
        <v>1798</v>
      </c>
      <c r="W352" s="465">
        <f t="shared" si="45"/>
        <v>4</v>
      </c>
      <c r="X352" s="465" t="str">
        <f t="shared" si="46"/>
        <v>MEDIO</v>
      </c>
      <c r="Y352" s="465" t="s">
        <v>1799</v>
      </c>
      <c r="Z352" s="462" t="s">
        <v>1651</v>
      </c>
      <c r="AA352" s="461" t="s">
        <v>81</v>
      </c>
      <c r="AB352" s="461" t="s">
        <v>201</v>
      </c>
      <c r="AC352" s="460" t="s">
        <v>223</v>
      </c>
      <c r="AD352" s="505">
        <v>43460</v>
      </c>
      <c r="AE352" s="466" t="s">
        <v>82</v>
      </c>
      <c r="AF352" s="467" t="s">
        <v>69</v>
      </c>
      <c r="AG352" s="467" t="s">
        <v>69</v>
      </c>
      <c r="AH352" s="467" t="s">
        <v>69</v>
      </c>
      <c r="AI352" s="467" t="s">
        <v>114</v>
      </c>
      <c r="AJ352" s="505">
        <v>43453</v>
      </c>
      <c r="AK352" s="467" t="s">
        <v>389</v>
      </c>
      <c r="AL352" s="467" t="s">
        <v>1152</v>
      </c>
      <c r="AM352" s="467" t="s">
        <v>69</v>
      </c>
      <c r="AN352" s="467" t="s">
        <v>1152</v>
      </c>
      <c r="AO352" s="467" t="s">
        <v>69</v>
      </c>
      <c r="AP352" s="467" t="s">
        <v>1152</v>
      </c>
      <c r="AQ352" s="467" t="s">
        <v>69</v>
      </c>
      <c r="AR352" s="466" t="s">
        <v>87</v>
      </c>
      <c r="AS352" s="466" t="s">
        <v>87</v>
      </c>
      <c r="AT352" s="467" t="s">
        <v>69</v>
      </c>
      <c r="AU352" s="504"/>
      <c r="AV352" s="467" t="s">
        <v>69</v>
      </c>
      <c r="AW352" s="467" t="s">
        <v>69</v>
      </c>
      <c r="AX352" s="467" t="s">
        <v>90</v>
      </c>
    </row>
    <row r="353" spans="1:50" ht="135" x14ac:dyDescent="0.25">
      <c r="A353" s="439">
        <v>345</v>
      </c>
      <c r="B353" s="461" t="s">
        <v>395</v>
      </c>
      <c r="C353" s="461" t="s">
        <v>283</v>
      </c>
      <c r="D353" s="461" t="s">
        <v>106</v>
      </c>
      <c r="E353" s="461" t="s">
        <v>713</v>
      </c>
      <c r="F353" s="463">
        <f>IFERROR(VLOOKUP(E353,[15]TablaRetencion!A$1:B$22,2,FALSE),"")</f>
        <v>240</v>
      </c>
      <c r="G353" s="463" t="s">
        <v>398</v>
      </c>
      <c r="H353" s="463">
        <f>IFERROR(VLOOKUP(G353,[15]TablaRetencion!H$1:I$90,2,FALSE),"")</f>
        <v>2</v>
      </c>
      <c r="I353" s="464" t="s">
        <v>805</v>
      </c>
      <c r="J353" s="507" t="s">
        <v>1796</v>
      </c>
      <c r="K353" s="509" t="s">
        <v>1797</v>
      </c>
      <c r="L353" s="461" t="s">
        <v>70</v>
      </c>
      <c r="M353" s="461" t="s">
        <v>109</v>
      </c>
      <c r="N353" s="461" t="s">
        <v>108</v>
      </c>
      <c r="O353" s="461" t="s">
        <v>73</v>
      </c>
      <c r="P353" s="461" t="s">
        <v>111</v>
      </c>
      <c r="Q353" s="461" t="s">
        <v>75</v>
      </c>
      <c r="R353" s="463" t="s">
        <v>83</v>
      </c>
      <c r="S353" s="461" t="s">
        <v>140</v>
      </c>
      <c r="T353" s="461" t="s">
        <v>79</v>
      </c>
      <c r="U353" s="461" t="s">
        <v>141</v>
      </c>
      <c r="V353" s="462" t="s">
        <v>1798</v>
      </c>
      <c r="W353" s="465">
        <f t="shared" si="45"/>
        <v>4</v>
      </c>
      <c r="X353" s="465" t="str">
        <f t="shared" si="46"/>
        <v>MEDIO</v>
      </c>
      <c r="Y353" s="465" t="s">
        <v>1799</v>
      </c>
      <c r="Z353" s="462" t="s">
        <v>1651</v>
      </c>
      <c r="AA353" s="461" t="s">
        <v>81</v>
      </c>
      <c r="AB353" s="461" t="s">
        <v>201</v>
      </c>
      <c r="AC353" s="460" t="s">
        <v>223</v>
      </c>
      <c r="AD353" s="505">
        <v>43460</v>
      </c>
      <c r="AE353" s="466" t="s">
        <v>82</v>
      </c>
      <c r="AF353" s="467" t="s">
        <v>69</v>
      </c>
      <c r="AG353" s="467" t="s">
        <v>69</v>
      </c>
      <c r="AH353" s="467" t="s">
        <v>69</v>
      </c>
      <c r="AI353" s="467" t="s">
        <v>114</v>
      </c>
      <c r="AJ353" s="505">
        <v>43453</v>
      </c>
      <c r="AK353" s="467" t="s">
        <v>389</v>
      </c>
      <c r="AL353" s="467" t="s">
        <v>1152</v>
      </c>
      <c r="AM353" s="467" t="s">
        <v>69</v>
      </c>
      <c r="AN353" s="467" t="s">
        <v>1152</v>
      </c>
      <c r="AO353" s="467" t="s">
        <v>69</v>
      </c>
      <c r="AP353" s="467" t="s">
        <v>1152</v>
      </c>
      <c r="AQ353" s="467" t="s">
        <v>69</v>
      </c>
      <c r="AR353" s="466" t="s">
        <v>87</v>
      </c>
      <c r="AS353" s="466" t="s">
        <v>87</v>
      </c>
      <c r="AT353" s="467" t="s">
        <v>69</v>
      </c>
      <c r="AU353" s="504"/>
      <c r="AV353" s="467" t="s">
        <v>69</v>
      </c>
      <c r="AW353" s="467" t="s">
        <v>69</v>
      </c>
      <c r="AX353" s="467" t="s">
        <v>90</v>
      </c>
    </row>
    <row r="354" spans="1:50" ht="135" x14ac:dyDescent="0.25">
      <c r="A354" s="439">
        <v>346</v>
      </c>
      <c r="B354" s="461" t="s">
        <v>395</v>
      </c>
      <c r="C354" s="461" t="s">
        <v>283</v>
      </c>
      <c r="D354" s="461" t="s">
        <v>106</v>
      </c>
      <c r="E354" s="461" t="s">
        <v>713</v>
      </c>
      <c r="F354" s="463">
        <f>IFERROR(VLOOKUP(E354,[15]TablaRetencion!A$1:B$22,2,FALSE),"")</f>
        <v>240</v>
      </c>
      <c r="G354" s="463" t="s">
        <v>398</v>
      </c>
      <c r="H354" s="463">
        <f>IFERROR(VLOOKUP(G354,[15]TablaRetencion!H$1:I$90,2,FALSE),"")</f>
        <v>2</v>
      </c>
      <c r="I354" s="464" t="s">
        <v>805</v>
      </c>
      <c r="J354" s="507" t="s">
        <v>1796</v>
      </c>
      <c r="K354" s="509" t="s">
        <v>1797</v>
      </c>
      <c r="L354" s="461" t="s">
        <v>70</v>
      </c>
      <c r="M354" s="461" t="s">
        <v>109</v>
      </c>
      <c r="N354" s="461" t="s">
        <v>108</v>
      </c>
      <c r="O354" s="461" t="s">
        <v>73</v>
      </c>
      <c r="P354" s="461" t="s">
        <v>111</v>
      </c>
      <c r="Q354" s="461" t="s">
        <v>75</v>
      </c>
      <c r="R354" s="463" t="s">
        <v>83</v>
      </c>
      <c r="S354" s="461" t="s">
        <v>140</v>
      </c>
      <c r="T354" s="461" t="s">
        <v>79</v>
      </c>
      <c r="U354" s="461" t="s">
        <v>141</v>
      </c>
      <c r="V354" s="462" t="s">
        <v>1798</v>
      </c>
      <c r="W354" s="465">
        <f t="shared" si="45"/>
        <v>4</v>
      </c>
      <c r="X354" s="465" t="str">
        <f t="shared" si="46"/>
        <v>MEDIO</v>
      </c>
      <c r="Y354" s="465" t="s">
        <v>1799</v>
      </c>
      <c r="Z354" s="462" t="s">
        <v>1651</v>
      </c>
      <c r="AA354" s="461" t="s">
        <v>81</v>
      </c>
      <c r="AB354" s="461" t="s">
        <v>201</v>
      </c>
      <c r="AC354" s="460" t="s">
        <v>223</v>
      </c>
      <c r="AD354" s="505">
        <v>43460</v>
      </c>
      <c r="AE354" s="466" t="s">
        <v>82</v>
      </c>
      <c r="AF354" s="467" t="s">
        <v>69</v>
      </c>
      <c r="AG354" s="467" t="s">
        <v>69</v>
      </c>
      <c r="AH354" s="467" t="s">
        <v>69</v>
      </c>
      <c r="AI354" s="467" t="s">
        <v>114</v>
      </c>
      <c r="AJ354" s="505">
        <v>43453</v>
      </c>
      <c r="AK354" s="467" t="s">
        <v>389</v>
      </c>
      <c r="AL354" s="467" t="s">
        <v>1152</v>
      </c>
      <c r="AM354" s="467" t="s">
        <v>69</v>
      </c>
      <c r="AN354" s="467" t="s">
        <v>1152</v>
      </c>
      <c r="AO354" s="467" t="s">
        <v>69</v>
      </c>
      <c r="AP354" s="467" t="s">
        <v>1152</v>
      </c>
      <c r="AQ354" s="467" t="s">
        <v>69</v>
      </c>
      <c r="AR354" s="466" t="s">
        <v>87</v>
      </c>
      <c r="AS354" s="466" t="s">
        <v>87</v>
      </c>
      <c r="AT354" s="467" t="s">
        <v>69</v>
      </c>
      <c r="AU354" s="504"/>
      <c r="AV354" s="467" t="s">
        <v>69</v>
      </c>
      <c r="AW354" s="467" t="s">
        <v>69</v>
      </c>
      <c r="AX354" s="467" t="s">
        <v>90</v>
      </c>
    </row>
    <row r="355" spans="1:50" ht="135" x14ac:dyDescent="0.25">
      <c r="A355" s="439">
        <v>347</v>
      </c>
      <c r="B355" s="461" t="s">
        <v>395</v>
      </c>
      <c r="C355" s="461" t="s">
        <v>283</v>
      </c>
      <c r="D355" s="461" t="s">
        <v>106</v>
      </c>
      <c r="E355" s="461" t="s">
        <v>713</v>
      </c>
      <c r="F355" s="463">
        <f>IFERROR(VLOOKUP(E355,[15]TablaRetencion!A$1:B$22,2,FALSE),"")</f>
        <v>240</v>
      </c>
      <c r="G355" s="463" t="s">
        <v>398</v>
      </c>
      <c r="H355" s="463">
        <f>IFERROR(VLOOKUP(G355,[15]TablaRetencion!H$1:I$90,2,FALSE),"")</f>
        <v>2</v>
      </c>
      <c r="I355" s="464" t="s">
        <v>805</v>
      </c>
      <c r="J355" s="507" t="s">
        <v>1796</v>
      </c>
      <c r="K355" s="509" t="s">
        <v>1797</v>
      </c>
      <c r="L355" s="461" t="s">
        <v>70</v>
      </c>
      <c r="M355" s="461" t="s">
        <v>109</v>
      </c>
      <c r="N355" s="461" t="s">
        <v>108</v>
      </c>
      <c r="O355" s="461" t="s">
        <v>73</v>
      </c>
      <c r="P355" s="461" t="s">
        <v>111</v>
      </c>
      <c r="Q355" s="461" t="s">
        <v>75</v>
      </c>
      <c r="R355" s="463" t="s">
        <v>83</v>
      </c>
      <c r="S355" s="461" t="s">
        <v>140</v>
      </c>
      <c r="T355" s="461" t="s">
        <v>79</v>
      </c>
      <c r="U355" s="461" t="s">
        <v>141</v>
      </c>
      <c r="V355" s="462" t="s">
        <v>1798</v>
      </c>
      <c r="W355" s="465">
        <f t="shared" si="45"/>
        <v>4</v>
      </c>
      <c r="X355" s="465" t="str">
        <f t="shared" si="46"/>
        <v>MEDIO</v>
      </c>
      <c r="Y355" s="465" t="s">
        <v>1799</v>
      </c>
      <c r="Z355" s="462" t="s">
        <v>1651</v>
      </c>
      <c r="AA355" s="461" t="s">
        <v>81</v>
      </c>
      <c r="AB355" s="461" t="s">
        <v>201</v>
      </c>
      <c r="AC355" s="460" t="s">
        <v>223</v>
      </c>
      <c r="AD355" s="505">
        <v>43460</v>
      </c>
      <c r="AE355" s="466" t="s">
        <v>82</v>
      </c>
      <c r="AF355" s="467" t="s">
        <v>69</v>
      </c>
      <c r="AG355" s="467" t="s">
        <v>69</v>
      </c>
      <c r="AH355" s="467" t="s">
        <v>69</v>
      </c>
      <c r="AI355" s="467" t="s">
        <v>114</v>
      </c>
      <c r="AJ355" s="505">
        <v>43453</v>
      </c>
      <c r="AK355" s="467" t="s">
        <v>389</v>
      </c>
      <c r="AL355" s="467" t="s">
        <v>1152</v>
      </c>
      <c r="AM355" s="467" t="s">
        <v>69</v>
      </c>
      <c r="AN355" s="467" t="s">
        <v>1152</v>
      </c>
      <c r="AO355" s="467" t="s">
        <v>69</v>
      </c>
      <c r="AP355" s="467" t="s">
        <v>1152</v>
      </c>
      <c r="AQ355" s="467" t="s">
        <v>69</v>
      </c>
      <c r="AR355" s="466" t="s">
        <v>87</v>
      </c>
      <c r="AS355" s="466" t="s">
        <v>87</v>
      </c>
      <c r="AT355" s="467" t="s">
        <v>69</v>
      </c>
      <c r="AU355" s="504"/>
      <c r="AV355" s="467" t="s">
        <v>69</v>
      </c>
      <c r="AW355" s="467" t="s">
        <v>69</v>
      </c>
      <c r="AX355" s="467" t="s">
        <v>90</v>
      </c>
    </row>
    <row r="356" spans="1:50" ht="135" x14ac:dyDescent="0.25">
      <c r="A356" s="439">
        <v>348</v>
      </c>
      <c r="B356" s="461" t="s">
        <v>395</v>
      </c>
      <c r="C356" s="461" t="s">
        <v>283</v>
      </c>
      <c r="D356" s="461" t="s">
        <v>106</v>
      </c>
      <c r="E356" s="461" t="s">
        <v>713</v>
      </c>
      <c r="F356" s="463">
        <f>IFERROR(VLOOKUP(E356,[15]TablaRetencion!A$1:B$22,2,FALSE),"")</f>
        <v>240</v>
      </c>
      <c r="G356" s="463" t="s">
        <v>398</v>
      </c>
      <c r="H356" s="463">
        <f>IFERROR(VLOOKUP(G356,[15]TablaRetencion!H$1:I$90,2,FALSE),"")</f>
        <v>2</v>
      </c>
      <c r="I356" s="464" t="s">
        <v>805</v>
      </c>
      <c r="J356" s="507" t="s">
        <v>1796</v>
      </c>
      <c r="K356" s="509" t="s">
        <v>1797</v>
      </c>
      <c r="L356" s="461" t="s">
        <v>70</v>
      </c>
      <c r="M356" s="461" t="s">
        <v>109</v>
      </c>
      <c r="N356" s="461" t="s">
        <v>108</v>
      </c>
      <c r="O356" s="461" t="s">
        <v>73</v>
      </c>
      <c r="P356" s="461" t="s">
        <v>111</v>
      </c>
      <c r="Q356" s="461" t="s">
        <v>75</v>
      </c>
      <c r="R356" s="463" t="s">
        <v>83</v>
      </c>
      <c r="S356" s="461" t="s">
        <v>140</v>
      </c>
      <c r="T356" s="461" t="s">
        <v>79</v>
      </c>
      <c r="U356" s="461" t="s">
        <v>141</v>
      </c>
      <c r="V356" s="462" t="s">
        <v>1798</v>
      </c>
      <c r="W356" s="465">
        <f t="shared" si="45"/>
        <v>4</v>
      </c>
      <c r="X356" s="465" t="str">
        <f t="shared" si="46"/>
        <v>MEDIO</v>
      </c>
      <c r="Y356" s="465" t="s">
        <v>1799</v>
      </c>
      <c r="Z356" s="462" t="s">
        <v>1651</v>
      </c>
      <c r="AA356" s="461" t="s">
        <v>81</v>
      </c>
      <c r="AB356" s="461" t="s">
        <v>201</v>
      </c>
      <c r="AC356" s="460" t="s">
        <v>223</v>
      </c>
      <c r="AD356" s="505">
        <v>43460</v>
      </c>
      <c r="AE356" s="466" t="s">
        <v>82</v>
      </c>
      <c r="AF356" s="467" t="s">
        <v>69</v>
      </c>
      <c r="AG356" s="467" t="s">
        <v>69</v>
      </c>
      <c r="AH356" s="467" t="s">
        <v>69</v>
      </c>
      <c r="AI356" s="467" t="s">
        <v>114</v>
      </c>
      <c r="AJ356" s="505">
        <v>43453</v>
      </c>
      <c r="AK356" s="467" t="s">
        <v>389</v>
      </c>
      <c r="AL356" s="467" t="s">
        <v>1152</v>
      </c>
      <c r="AM356" s="467" t="s">
        <v>69</v>
      </c>
      <c r="AN356" s="467" t="s">
        <v>1152</v>
      </c>
      <c r="AO356" s="467" t="s">
        <v>69</v>
      </c>
      <c r="AP356" s="467" t="s">
        <v>1152</v>
      </c>
      <c r="AQ356" s="467" t="s">
        <v>69</v>
      </c>
      <c r="AR356" s="466" t="s">
        <v>87</v>
      </c>
      <c r="AS356" s="466" t="s">
        <v>87</v>
      </c>
      <c r="AT356" s="467" t="s">
        <v>69</v>
      </c>
      <c r="AU356" s="504"/>
      <c r="AV356" s="467" t="s">
        <v>69</v>
      </c>
      <c r="AW356" s="467" t="s">
        <v>69</v>
      </c>
      <c r="AX356" s="467" t="s">
        <v>90</v>
      </c>
    </row>
    <row r="357" spans="1:50" ht="135" x14ac:dyDescent="0.25">
      <c r="A357" s="439">
        <v>349</v>
      </c>
      <c r="B357" s="461" t="s">
        <v>395</v>
      </c>
      <c r="C357" s="461" t="s">
        <v>283</v>
      </c>
      <c r="D357" s="461" t="s">
        <v>106</v>
      </c>
      <c r="E357" s="461" t="s">
        <v>713</v>
      </c>
      <c r="F357" s="463">
        <f>IFERROR(VLOOKUP(E357,[15]TablaRetencion!A$1:B$22,2,FALSE),"")</f>
        <v>240</v>
      </c>
      <c r="G357" s="463" t="s">
        <v>398</v>
      </c>
      <c r="H357" s="463">
        <f>IFERROR(VLOOKUP(G357,[15]TablaRetencion!H$1:I$90,2,FALSE),"")</f>
        <v>2</v>
      </c>
      <c r="I357" s="464" t="s">
        <v>805</v>
      </c>
      <c r="J357" s="507" t="s">
        <v>1796</v>
      </c>
      <c r="K357" s="509" t="s">
        <v>1797</v>
      </c>
      <c r="L357" s="461" t="s">
        <v>70</v>
      </c>
      <c r="M357" s="461" t="s">
        <v>109</v>
      </c>
      <c r="N357" s="461" t="s">
        <v>108</v>
      </c>
      <c r="O357" s="461" t="s">
        <v>73</v>
      </c>
      <c r="P357" s="461" t="s">
        <v>111</v>
      </c>
      <c r="Q357" s="461" t="s">
        <v>75</v>
      </c>
      <c r="R357" s="463" t="s">
        <v>83</v>
      </c>
      <c r="S357" s="461" t="s">
        <v>140</v>
      </c>
      <c r="T357" s="461" t="s">
        <v>79</v>
      </c>
      <c r="U357" s="461" t="s">
        <v>141</v>
      </c>
      <c r="V357" s="462" t="s">
        <v>1798</v>
      </c>
      <c r="W357" s="465">
        <f t="shared" si="45"/>
        <v>4</v>
      </c>
      <c r="X357" s="465" t="str">
        <f t="shared" si="46"/>
        <v>MEDIO</v>
      </c>
      <c r="Y357" s="465" t="s">
        <v>1799</v>
      </c>
      <c r="Z357" s="462" t="s">
        <v>1651</v>
      </c>
      <c r="AA357" s="461" t="s">
        <v>81</v>
      </c>
      <c r="AB357" s="461" t="s">
        <v>201</v>
      </c>
      <c r="AC357" s="460" t="s">
        <v>223</v>
      </c>
      <c r="AD357" s="505">
        <v>43460</v>
      </c>
      <c r="AE357" s="466" t="s">
        <v>82</v>
      </c>
      <c r="AF357" s="467" t="s">
        <v>69</v>
      </c>
      <c r="AG357" s="467" t="s">
        <v>69</v>
      </c>
      <c r="AH357" s="467" t="s">
        <v>69</v>
      </c>
      <c r="AI357" s="467" t="s">
        <v>114</v>
      </c>
      <c r="AJ357" s="505">
        <v>43453</v>
      </c>
      <c r="AK357" s="467" t="s">
        <v>389</v>
      </c>
      <c r="AL357" s="467" t="s">
        <v>1152</v>
      </c>
      <c r="AM357" s="467" t="s">
        <v>69</v>
      </c>
      <c r="AN357" s="467" t="s">
        <v>1152</v>
      </c>
      <c r="AO357" s="467" t="s">
        <v>69</v>
      </c>
      <c r="AP357" s="467" t="s">
        <v>1152</v>
      </c>
      <c r="AQ357" s="467" t="s">
        <v>69</v>
      </c>
      <c r="AR357" s="466" t="s">
        <v>87</v>
      </c>
      <c r="AS357" s="466" t="s">
        <v>87</v>
      </c>
      <c r="AT357" s="467" t="s">
        <v>69</v>
      </c>
      <c r="AU357" s="504"/>
      <c r="AV357" s="467" t="s">
        <v>69</v>
      </c>
      <c r="AW357" s="467" t="s">
        <v>69</v>
      </c>
      <c r="AX357" s="467" t="s">
        <v>90</v>
      </c>
    </row>
    <row r="358" spans="1:50" ht="135" x14ac:dyDescent="0.25">
      <c r="A358" s="439">
        <v>350</v>
      </c>
      <c r="B358" s="461" t="s">
        <v>395</v>
      </c>
      <c r="C358" s="461" t="s">
        <v>283</v>
      </c>
      <c r="D358" s="461" t="s">
        <v>106</v>
      </c>
      <c r="E358" s="461" t="s">
        <v>713</v>
      </c>
      <c r="F358" s="463">
        <f>IFERROR(VLOOKUP(E358,[15]TablaRetencion!A$1:B$22,2,FALSE),"")</f>
        <v>240</v>
      </c>
      <c r="G358" s="463" t="s">
        <v>398</v>
      </c>
      <c r="H358" s="463">
        <f>IFERROR(VLOOKUP(G358,[15]TablaRetencion!H$1:I$90,2,FALSE),"")</f>
        <v>2</v>
      </c>
      <c r="I358" s="464" t="s">
        <v>805</v>
      </c>
      <c r="J358" s="507" t="s">
        <v>1796</v>
      </c>
      <c r="K358" s="509" t="s">
        <v>1830</v>
      </c>
      <c r="L358" s="461" t="s">
        <v>70</v>
      </c>
      <c r="M358" s="461" t="s">
        <v>109</v>
      </c>
      <c r="N358" s="461" t="s">
        <v>108</v>
      </c>
      <c r="O358" s="461" t="s">
        <v>73</v>
      </c>
      <c r="P358" s="461" t="s">
        <v>111</v>
      </c>
      <c r="Q358" s="461" t="s">
        <v>75</v>
      </c>
      <c r="R358" s="463" t="s">
        <v>83</v>
      </c>
      <c r="S358" s="461" t="s">
        <v>140</v>
      </c>
      <c r="T358" s="461" t="s">
        <v>79</v>
      </c>
      <c r="U358" s="461" t="s">
        <v>141</v>
      </c>
      <c r="V358" s="462" t="s">
        <v>1798</v>
      </c>
      <c r="W358" s="465">
        <f t="shared" si="45"/>
        <v>4</v>
      </c>
      <c r="X358" s="465" t="str">
        <f t="shared" si="46"/>
        <v>MEDIO</v>
      </c>
      <c r="Y358" s="465" t="s">
        <v>1799</v>
      </c>
      <c r="Z358" s="462" t="s">
        <v>1651</v>
      </c>
      <c r="AA358" s="461" t="s">
        <v>201</v>
      </c>
      <c r="AB358" s="461" t="s">
        <v>201</v>
      </c>
      <c r="AC358" s="460" t="s">
        <v>223</v>
      </c>
      <c r="AD358" s="505">
        <v>43460</v>
      </c>
      <c r="AE358" s="466" t="s">
        <v>82</v>
      </c>
      <c r="AF358" s="467" t="s">
        <v>69</v>
      </c>
      <c r="AG358" s="467" t="s">
        <v>69</v>
      </c>
      <c r="AH358" s="467" t="s">
        <v>69</v>
      </c>
      <c r="AI358" s="467" t="s">
        <v>114</v>
      </c>
      <c r="AJ358" s="505">
        <v>43453</v>
      </c>
      <c r="AK358" s="467" t="s">
        <v>389</v>
      </c>
      <c r="AL358" s="467" t="s">
        <v>1152</v>
      </c>
      <c r="AM358" s="467" t="s">
        <v>69</v>
      </c>
      <c r="AN358" s="467" t="s">
        <v>1152</v>
      </c>
      <c r="AO358" s="467" t="s">
        <v>69</v>
      </c>
      <c r="AP358" s="467" t="s">
        <v>1152</v>
      </c>
      <c r="AQ358" s="467" t="s">
        <v>69</v>
      </c>
      <c r="AR358" s="466" t="s">
        <v>87</v>
      </c>
      <c r="AS358" s="466" t="s">
        <v>87</v>
      </c>
      <c r="AT358" s="467" t="s">
        <v>69</v>
      </c>
      <c r="AU358" s="504"/>
      <c r="AV358" s="467" t="s">
        <v>69</v>
      </c>
      <c r="AW358" s="467" t="s">
        <v>69</v>
      </c>
      <c r="AX358" s="467" t="s">
        <v>90</v>
      </c>
    </row>
    <row r="359" spans="1:50" ht="135" x14ac:dyDescent="0.25">
      <c r="A359" s="439">
        <v>351</v>
      </c>
      <c r="B359" s="461" t="s">
        <v>395</v>
      </c>
      <c r="C359" s="461" t="s">
        <v>283</v>
      </c>
      <c r="D359" s="461" t="s">
        <v>106</v>
      </c>
      <c r="E359" s="461" t="s">
        <v>713</v>
      </c>
      <c r="F359" s="463">
        <f>IFERROR(VLOOKUP(E359,[15]TablaRetencion!A$1:B$22,2,FALSE),"")</f>
        <v>240</v>
      </c>
      <c r="G359" s="463" t="s">
        <v>406</v>
      </c>
      <c r="H359" s="463">
        <f>IFERROR(VLOOKUP(G359,[15]TablaRetencion!H$1:I$90,2,FALSE),"")</f>
        <v>50</v>
      </c>
      <c r="I359" s="464" t="s">
        <v>809</v>
      </c>
      <c r="J359" s="507" t="s">
        <v>1793</v>
      </c>
      <c r="K359" s="509" t="s">
        <v>1831</v>
      </c>
      <c r="L359" s="461" t="s">
        <v>70</v>
      </c>
      <c r="M359" s="461" t="s">
        <v>109</v>
      </c>
      <c r="N359" s="461" t="s">
        <v>108</v>
      </c>
      <c r="O359" s="461" t="s">
        <v>73</v>
      </c>
      <c r="P359" s="461" t="s">
        <v>111</v>
      </c>
      <c r="Q359" s="461" t="s">
        <v>75</v>
      </c>
      <c r="R359" s="463" t="s">
        <v>83</v>
      </c>
      <c r="S359" s="461" t="s">
        <v>140</v>
      </c>
      <c r="T359" s="461" t="s">
        <v>79</v>
      </c>
      <c r="U359" s="461" t="s">
        <v>141</v>
      </c>
      <c r="V359" s="462" t="s">
        <v>1798</v>
      </c>
      <c r="W359" s="465">
        <f t="shared" si="45"/>
        <v>4</v>
      </c>
      <c r="X359" s="465" t="str">
        <f t="shared" si="46"/>
        <v>MEDIO</v>
      </c>
      <c r="Y359" s="465" t="s">
        <v>1799</v>
      </c>
      <c r="Z359" s="462" t="s">
        <v>1651</v>
      </c>
      <c r="AA359" s="461" t="s">
        <v>201</v>
      </c>
      <c r="AB359" s="461" t="s">
        <v>201</v>
      </c>
      <c r="AC359" s="460" t="s">
        <v>223</v>
      </c>
      <c r="AD359" s="505">
        <v>43460</v>
      </c>
      <c r="AE359" s="466" t="s">
        <v>82</v>
      </c>
      <c r="AF359" s="467" t="s">
        <v>69</v>
      </c>
      <c r="AG359" s="467" t="s">
        <v>69</v>
      </c>
      <c r="AH359" s="467" t="s">
        <v>69</v>
      </c>
      <c r="AI359" s="467" t="s">
        <v>114</v>
      </c>
      <c r="AJ359" s="505">
        <v>43453</v>
      </c>
      <c r="AK359" s="467" t="s">
        <v>389</v>
      </c>
      <c r="AL359" s="467" t="s">
        <v>1152</v>
      </c>
      <c r="AM359" s="467" t="s">
        <v>69</v>
      </c>
      <c r="AN359" s="467" t="s">
        <v>1152</v>
      </c>
      <c r="AO359" s="467" t="s">
        <v>69</v>
      </c>
      <c r="AP359" s="467" t="s">
        <v>1152</v>
      </c>
      <c r="AQ359" s="467" t="s">
        <v>69</v>
      </c>
      <c r="AR359" s="466" t="s">
        <v>87</v>
      </c>
      <c r="AS359" s="466" t="s">
        <v>87</v>
      </c>
      <c r="AT359" s="467" t="s">
        <v>69</v>
      </c>
      <c r="AU359" s="504"/>
      <c r="AV359" s="467" t="s">
        <v>69</v>
      </c>
      <c r="AW359" s="467" t="s">
        <v>69</v>
      </c>
      <c r="AX359" s="467" t="s">
        <v>90</v>
      </c>
    </row>
    <row r="360" spans="1:50" ht="135" x14ac:dyDescent="0.25">
      <c r="A360" s="439">
        <v>352</v>
      </c>
      <c r="B360" s="461" t="s">
        <v>395</v>
      </c>
      <c r="C360" s="461" t="s">
        <v>283</v>
      </c>
      <c r="D360" s="461" t="s">
        <v>106</v>
      </c>
      <c r="E360" s="461" t="s">
        <v>713</v>
      </c>
      <c r="F360" s="463">
        <f>IFERROR(VLOOKUP(E360,[15]TablaRetencion!A$1:B$22,2,FALSE),"")</f>
        <v>240</v>
      </c>
      <c r="G360" s="463" t="s">
        <v>406</v>
      </c>
      <c r="H360" s="463">
        <f>IFERROR(VLOOKUP(G360,[15]TablaRetencion!H$1:I$90,2,FALSE),"")</f>
        <v>50</v>
      </c>
      <c r="I360" s="464" t="s">
        <v>809</v>
      </c>
      <c r="J360" s="507" t="s">
        <v>1793</v>
      </c>
      <c r="K360" s="509" t="s">
        <v>1831</v>
      </c>
      <c r="L360" s="461" t="s">
        <v>70</v>
      </c>
      <c r="M360" s="461" t="s">
        <v>109</v>
      </c>
      <c r="N360" s="461" t="s">
        <v>108</v>
      </c>
      <c r="O360" s="461" t="s">
        <v>73</v>
      </c>
      <c r="P360" s="461" t="s">
        <v>111</v>
      </c>
      <c r="Q360" s="461" t="s">
        <v>75</v>
      </c>
      <c r="R360" s="463" t="s">
        <v>83</v>
      </c>
      <c r="S360" s="461" t="s">
        <v>140</v>
      </c>
      <c r="T360" s="461" t="s">
        <v>79</v>
      </c>
      <c r="U360" s="461" t="s">
        <v>141</v>
      </c>
      <c r="V360" s="462" t="s">
        <v>1798</v>
      </c>
      <c r="W360" s="465">
        <f t="shared" si="45"/>
        <v>4</v>
      </c>
      <c r="X360" s="465" t="str">
        <f t="shared" si="46"/>
        <v>MEDIO</v>
      </c>
      <c r="Y360" s="465" t="s">
        <v>1799</v>
      </c>
      <c r="Z360" s="462" t="s">
        <v>1651</v>
      </c>
      <c r="AA360" s="461" t="s">
        <v>201</v>
      </c>
      <c r="AB360" s="461" t="s">
        <v>201</v>
      </c>
      <c r="AC360" s="460" t="s">
        <v>223</v>
      </c>
      <c r="AD360" s="505">
        <v>43460</v>
      </c>
      <c r="AE360" s="466" t="s">
        <v>82</v>
      </c>
      <c r="AF360" s="467" t="s">
        <v>69</v>
      </c>
      <c r="AG360" s="467" t="s">
        <v>69</v>
      </c>
      <c r="AH360" s="467" t="s">
        <v>69</v>
      </c>
      <c r="AI360" s="467" t="s">
        <v>114</v>
      </c>
      <c r="AJ360" s="505">
        <v>43453</v>
      </c>
      <c r="AK360" s="467" t="s">
        <v>389</v>
      </c>
      <c r="AL360" s="467" t="s">
        <v>1152</v>
      </c>
      <c r="AM360" s="467" t="s">
        <v>69</v>
      </c>
      <c r="AN360" s="467" t="s">
        <v>1152</v>
      </c>
      <c r="AO360" s="467" t="s">
        <v>69</v>
      </c>
      <c r="AP360" s="467" t="s">
        <v>1152</v>
      </c>
      <c r="AQ360" s="467" t="s">
        <v>69</v>
      </c>
      <c r="AR360" s="466" t="s">
        <v>87</v>
      </c>
      <c r="AS360" s="466" t="s">
        <v>87</v>
      </c>
      <c r="AT360" s="467" t="s">
        <v>69</v>
      </c>
      <c r="AU360" s="504"/>
      <c r="AV360" s="467" t="s">
        <v>69</v>
      </c>
      <c r="AW360" s="467" t="s">
        <v>69</v>
      </c>
      <c r="AX360" s="467" t="s">
        <v>90</v>
      </c>
    </row>
    <row r="361" spans="1:50" ht="135" x14ac:dyDescent="0.25">
      <c r="A361" s="439">
        <v>353</v>
      </c>
      <c r="B361" s="461" t="s">
        <v>395</v>
      </c>
      <c r="C361" s="461" t="s">
        <v>283</v>
      </c>
      <c r="D361" s="461" t="s">
        <v>106</v>
      </c>
      <c r="E361" s="461" t="s">
        <v>713</v>
      </c>
      <c r="F361" s="463">
        <f>IFERROR(VLOOKUP(E361,[15]TablaRetencion!A$1:B$22,2,FALSE),"")</f>
        <v>240</v>
      </c>
      <c r="G361" s="463" t="s">
        <v>406</v>
      </c>
      <c r="H361" s="463">
        <f>IFERROR(VLOOKUP(G361,[15]TablaRetencion!H$1:I$90,2,FALSE),"")</f>
        <v>50</v>
      </c>
      <c r="I361" s="464" t="s">
        <v>812</v>
      </c>
      <c r="J361" s="507" t="s">
        <v>1793</v>
      </c>
      <c r="K361" s="509" t="s">
        <v>1832</v>
      </c>
      <c r="L361" s="461" t="s">
        <v>70</v>
      </c>
      <c r="M361" s="461" t="s">
        <v>109</v>
      </c>
      <c r="N361" s="461" t="s">
        <v>108</v>
      </c>
      <c r="O361" s="461" t="s">
        <v>73</v>
      </c>
      <c r="P361" s="461" t="s">
        <v>111</v>
      </c>
      <c r="Q361" s="461" t="s">
        <v>75</v>
      </c>
      <c r="R361" s="463" t="s">
        <v>83</v>
      </c>
      <c r="S361" s="461" t="s">
        <v>140</v>
      </c>
      <c r="T361" s="461" t="s">
        <v>79</v>
      </c>
      <c r="U361" s="461" t="s">
        <v>141</v>
      </c>
      <c r="V361" s="462" t="s">
        <v>1798</v>
      </c>
      <c r="W361" s="465">
        <f t="shared" si="45"/>
        <v>4</v>
      </c>
      <c r="X361" s="465" t="str">
        <f t="shared" si="46"/>
        <v>MEDIO</v>
      </c>
      <c r="Y361" s="465" t="s">
        <v>1799</v>
      </c>
      <c r="Z361" s="462" t="s">
        <v>1651</v>
      </c>
      <c r="AA361" s="461" t="s">
        <v>154</v>
      </c>
      <c r="AB361" s="461" t="s">
        <v>201</v>
      </c>
      <c r="AC361" s="460" t="s">
        <v>223</v>
      </c>
      <c r="AD361" s="505">
        <v>43460</v>
      </c>
      <c r="AE361" s="466" t="s">
        <v>82</v>
      </c>
      <c r="AF361" s="467" t="s">
        <v>69</v>
      </c>
      <c r="AG361" s="467" t="s">
        <v>69</v>
      </c>
      <c r="AH361" s="467" t="s">
        <v>69</v>
      </c>
      <c r="AI361" s="467" t="s">
        <v>114</v>
      </c>
      <c r="AJ361" s="505">
        <v>43453</v>
      </c>
      <c r="AK361" s="467" t="s">
        <v>389</v>
      </c>
      <c r="AL361" s="467" t="s">
        <v>1152</v>
      </c>
      <c r="AM361" s="467" t="s">
        <v>69</v>
      </c>
      <c r="AN361" s="467" t="s">
        <v>1152</v>
      </c>
      <c r="AO361" s="467" t="s">
        <v>69</v>
      </c>
      <c r="AP361" s="467" t="s">
        <v>1152</v>
      </c>
      <c r="AQ361" s="467" t="s">
        <v>69</v>
      </c>
      <c r="AR361" s="466" t="s">
        <v>87</v>
      </c>
      <c r="AS361" s="466" t="s">
        <v>87</v>
      </c>
      <c r="AT361" s="467" t="s">
        <v>69</v>
      </c>
      <c r="AU361" s="504"/>
      <c r="AV361" s="467" t="s">
        <v>69</v>
      </c>
      <c r="AW361" s="467" t="s">
        <v>69</v>
      </c>
      <c r="AX361" s="467" t="s">
        <v>90</v>
      </c>
    </row>
    <row r="362" spans="1:50" ht="135" x14ac:dyDescent="0.25">
      <c r="A362" s="439">
        <v>354</v>
      </c>
      <c r="B362" s="461" t="s">
        <v>395</v>
      </c>
      <c r="C362" s="461" t="s">
        <v>283</v>
      </c>
      <c r="D362" s="461" t="s">
        <v>106</v>
      </c>
      <c r="E362" s="461" t="s">
        <v>713</v>
      </c>
      <c r="F362" s="463">
        <f>IFERROR(VLOOKUP(E362,[15]TablaRetencion!A$1:B$22,2,FALSE),"")</f>
        <v>240</v>
      </c>
      <c r="G362" s="463" t="s">
        <v>411</v>
      </c>
      <c r="H362" s="463">
        <f>IFERROR(VLOOKUP(G362,[15]TablaRetencion!H$1:I$90,2,FALSE),"")</f>
        <v>67</v>
      </c>
      <c r="I362" s="464" t="s">
        <v>818</v>
      </c>
      <c r="J362" s="507" t="s">
        <v>1833</v>
      </c>
      <c r="K362" s="509" t="s">
        <v>1834</v>
      </c>
      <c r="L362" s="461" t="s">
        <v>70</v>
      </c>
      <c r="M362" s="461" t="s">
        <v>109</v>
      </c>
      <c r="N362" s="461" t="s">
        <v>108</v>
      </c>
      <c r="O362" s="461" t="s">
        <v>73</v>
      </c>
      <c r="P362" s="461" t="s">
        <v>111</v>
      </c>
      <c r="Q362" s="461" t="s">
        <v>75</v>
      </c>
      <c r="R362" s="463" t="s">
        <v>83</v>
      </c>
      <c r="S362" s="461" t="s">
        <v>140</v>
      </c>
      <c r="T362" s="461" t="s">
        <v>79</v>
      </c>
      <c r="U362" s="461" t="s">
        <v>141</v>
      </c>
      <c r="V362" s="462" t="s">
        <v>1798</v>
      </c>
      <c r="W362" s="465">
        <f t="shared" si="45"/>
        <v>4</v>
      </c>
      <c r="X362" s="465" t="str">
        <f t="shared" si="46"/>
        <v>MEDIO</v>
      </c>
      <c r="Y362" s="465" t="s">
        <v>1799</v>
      </c>
      <c r="Z362" s="462" t="s">
        <v>1651</v>
      </c>
      <c r="AA362" s="461" t="s">
        <v>201</v>
      </c>
      <c r="AB362" s="461" t="s">
        <v>201</v>
      </c>
      <c r="AC362" s="460" t="s">
        <v>223</v>
      </c>
      <c r="AD362" s="505">
        <v>43460</v>
      </c>
      <c r="AE362" s="466" t="s">
        <v>82</v>
      </c>
      <c r="AF362" s="467" t="s">
        <v>69</v>
      </c>
      <c r="AG362" s="467" t="s">
        <v>69</v>
      </c>
      <c r="AH362" s="467" t="s">
        <v>69</v>
      </c>
      <c r="AI362" s="467" t="s">
        <v>114</v>
      </c>
      <c r="AJ362" s="505">
        <v>43453</v>
      </c>
      <c r="AK362" s="467" t="s">
        <v>389</v>
      </c>
      <c r="AL362" s="467" t="s">
        <v>1152</v>
      </c>
      <c r="AM362" s="467" t="s">
        <v>69</v>
      </c>
      <c r="AN362" s="467" t="s">
        <v>1152</v>
      </c>
      <c r="AO362" s="467" t="s">
        <v>69</v>
      </c>
      <c r="AP362" s="467" t="s">
        <v>1152</v>
      </c>
      <c r="AQ362" s="467" t="s">
        <v>69</v>
      </c>
      <c r="AR362" s="466" t="s">
        <v>87</v>
      </c>
      <c r="AS362" s="466" t="s">
        <v>87</v>
      </c>
      <c r="AT362" s="467" t="s">
        <v>69</v>
      </c>
      <c r="AU362" s="504"/>
      <c r="AV362" s="467" t="s">
        <v>69</v>
      </c>
      <c r="AW362" s="467" t="s">
        <v>69</v>
      </c>
      <c r="AX362" s="467" t="s">
        <v>90</v>
      </c>
    </row>
    <row r="363" spans="1:50" ht="135" x14ac:dyDescent="0.25">
      <c r="A363" s="439">
        <v>355</v>
      </c>
      <c r="B363" s="461" t="s">
        <v>395</v>
      </c>
      <c r="C363" s="461" t="s">
        <v>283</v>
      </c>
      <c r="D363" s="461" t="s">
        <v>106</v>
      </c>
      <c r="E363" s="461" t="s">
        <v>713</v>
      </c>
      <c r="F363" s="463">
        <f>IFERROR(VLOOKUP(E363,[15]TablaRetencion!A$1:B$22,2,FALSE),"")</f>
        <v>240</v>
      </c>
      <c r="G363" s="463" t="s">
        <v>411</v>
      </c>
      <c r="H363" s="463">
        <f>IFERROR(VLOOKUP(G363,[15]TablaRetencion!H$1:I$90,2,FALSE),"")</f>
        <v>67</v>
      </c>
      <c r="I363" s="464" t="s">
        <v>818</v>
      </c>
      <c r="J363" s="507" t="s">
        <v>1833</v>
      </c>
      <c r="K363" s="509" t="s">
        <v>1835</v>
      </c>
      <c r="L363" s="461" t="s">
        <v>70</v>
      </c>
      <c r="M363" s="461" t="s">
        <v>109</v>
      </c>
      <c r="N363" s="461" t="s">
        <v>108</v>
      </c>
      <c r="O363" s="461" t="s">
        <v>73</v>
      </c>
      <c r="P363" s="461" t="s">
        <v>111</v>
      </c>
      <c r="Q363" s="461" t="s">
        <v>75</v>
      </c>
      <c r="R363" s="463" t="s">
        <v>83</v>
      </c>
      <c r="S363" s="461" t="s">
        <v>140</v>
      </c>
      <c r="T363" s="461" t="s">
        <v>79</v>
      </c>
      <c r="U363" s="461" t="s">
        <v>141</v>
      </c>
      <c r="V363" s="462" t="s">
        <v>1798</v>
      </c>
      <c r="W363" s="465">
        <f t="shared" si="45"/>
        <v>4</v>
      </c>
      <c r="X363" s="465" t="str">
        <f t="shared" si="46"/>
        <v>MEDIO</v>
      </c>
      <c r="Y363" s="465" t="s">
        <v>1799</v>
      </c>
      <c r="Z363" s="462" t="s">
        <v>1651</v>
      </c>
      <c r="AA363" s="461" t="s">
        <v>201</v>
      </c>
      <c r="AB363" s="461" t="s">
        <v>201</v>
      </c>
      <c r="AC363" s="460" t="s">
        <v>223</v>
      </c>
      <c r="AD363" s="505">
        <v>43460</v>
      </c>
      <c r="AE363" s="466" t="s">
        <v>82</v>
      </c>
      <c r="AF363" s="467" t="s">
        <v>69</v>
      </c>
      <c r="AG363" s="467" t="s">
        <v>69</v>
      </c>
      <c r="AH363" s="467" t="s">
        <v>69</v>
      </c>
      <c r="AI363" s="467" t="s">
        <v>114</v>
      </c>
      <c r="AJ363" s="505">
        <v>43453</v>
      </c>
      <c r="AK363" s="467" t="s">
        <v>389</v>
      </c>
      <c r="AL363" s="467" t="s">
        <v>1152</v>
      </c>
      <c r="AM363" s="467" t="s">
        <v>69</v>
      </c>
      <c r="AN363" s="467" t="s">
        <v>1152</v>
      </c>
      <c r="AO363" s="467" t="s">
        <v>69</v>
      </c>
      <c r="AP363" s="467" t="s">
        <v>1152</v>
      </c>
      <c r="AQ363" s="467" t="s">
        <v>69</v>
      </c>
      <c r="AR363" s="466" t="s">
        <v>87</v>
      </c>
      <c r="AS363" s="466" t="s">
        <v>87</v>
      </c>
      <c r="AT363" s="467" t="s">
        <v>69</v>
      </c>
      <c r="AU363" s="504"/>
      <c r="AV363" s="467" t="s">
        <v>69</v>
      </c>
      <c r="AW363" s="467" t="s">
        <v>69</v>
      </c>
      <c r="AX363" s="467" t="s">
        <v>90</v>
      </c>
    </row>
    <row r="364" spans="1:50" ht="135" x14ac:dyDescent="0.25">
      <c r="A364" s="439">
        <v>356</v>
      </c>
      <c r="B364" s="461" t="s">
        <v>395</v>
      </c>
      <c r="C364" s="461" t="s">
        <v>283</v>
      </c>
      <c r="D364" s="461" t="s">
        <v>106</v>
      </c>
      <c r="E364" s="461" t="s">
        <v>713</v>
      </c>
      <c r="F364" s="463">
        <f>IFERROR(VLOOKUP(E364,[15]TablaRetencion!A$1:B$22,2,FALSE),"")</f>
        <v>240</v>
      </c>
      <c r="G364" s="463" t="s">
        <v>411</v>
      </c>
      <c r="H364" s="463">
        <f>IFERROR(VLOOKUP(G364,[15]TablaRetencion!H$1:I$90,2,FALSE),"")</f>
        <v>67</v>
      </c>
      <c r="I364" s="464" t="s">
        <v>818</v>
      </c>
      <c r="J364" s="507" t="s">
        <v>1833</v>
      </c>
      <c r="K364" s="509" t="s">
        <v>1836</v>
      </c>
      <c r="L364" s="461" t="s">
        <v>70</v>
      </c>
      <c r="M364" s="461" t="s">
        <v>109</v>
      </c>
      <c r="N364" s="461" t="s">
        <v>108</v>
      </c>
      <c r="O364" s="461" t="s">
        <v>73</v>
      </c>
      <c r="P364" s="461" t="s">
        <v>111</v>
      </c>
      <c r="Q364" s="461" t="s">
        <v>75</v>
      </c>
      <c r="R364" s="463" t="s">
        <v>83</v>
      </c>
      <c r="S364" s="461" t="s">
        <v>140</v>
      </c>
      <c r="T364" s="461" t="s">
        <v>79</v>
      </c>
      <c r="U364" s="461" t="s">
        <v>141</v>
      </c>
      <c r="V364" s="462" t="s">
        <v>1798</v>
      </c>
      <c r="W364" s="465">
        <f t="shared" si="45"/>
        <v>4</v>
      </c>
      <c r="X364" s="465" t="str">
        <f t="shared" si="46"/>
        <v>MEDIO</v>
      </c>
      <c r="Y364" s="465" t="s">
        <v>1799</v>
      </c>
      <c r="Z364" s="462" t="s">
        <v>1651</v>
      </c>
      <c r="AA364" s="461" t="s">
        <v>201</v>
      </c>
      <c r="AB364" s="461" t="s">
        <v>201</v>
      </c>
      <c r="AC364" s="460" t="s">
        <v>223</v>
      </c>
      <c r="AD364" s="505">
        <v>43460</v>
      </c>
      <c r="AE364" s="466" t="s">
        <v>82</v>
      </c>
      <c r="AF364" s="467" t="s">
        <v>69</v>
      </c>
      <c r="AG364" s="467" t="s">
        <v>69</v>
      </c>
      <c r="AH364" s="467" t="s">
        <v>69</v>
      </c>
      <c r="AI364" s="467" t="s">
        <v>114</v>
      </c>
      <c r="AJ364" s="505">
        <v>43453</v>
      </c>
      <c r="AK364" s="467" t="s">
        <v>389</v>
      </c>
      <c r="AL364" s="467" t="s">
        <v>1152</v>
      </c>
      <c r="AM364" s="467" t="s">
        <v>69</v>
      </c>
      <c r="AN364" s="467" t="s">
        <v>1152</v>
      </c>
      <c r="AO364" s="467" t="s">
        <v>69</v>
      </c>
      <c r="AP364" s="467" t="s">
        <v>1152</v>
      </c>
      <c r="AQ364" s="467" t="s">
        <v>69</v>
      </c>
      <c r="AR364" s="466" t="s">
        <v>87</v>
      </c>
      <c r="AS364" s="466" t="s">
        <v>87</v>
      </c>
      <c r="AT364" s="467" t="s">
        <v>69</v>
      </c>
      <c r="AU364" s="504"/>
      <c r="AV364" s="467" t="s">
        <v>69</v>
      </c>
      <c r="AW364" s="467" t="s">
        <v>69</v>
      </c>
      <c r="AX364" s="467" t="s">
        <v>90</v>
      </c>
    </row>
    <row r="365" spans="1:50" ht="135" x14ac:dyDescent="0.25">
      <c r="A365" s="439">
        <v>357</v>
      </c>
      <c r="B365" s="461" t="s">
        <v>395</v>
      </c>
      <c r="C365" s="461" t="s">
        <v>283</v>
      </c>
      <c r="D365" s="461" t="s">
        <v>106</v>
      </c>
      <c r="E365" s="461" t="s">
        <v>713</v>
      </c>
      <c r="F365" s="463">
        <f>IFERROR(VLOOKUP(E365,[15]TablaRetencion!A$1:B$22,2,FALSE),"")</f>
        <v>240</v>
      </c>
      <c r="G365" s="463" t="s">
        <v>406</v>
      </c>
      <c r="H365" s="463">
        <f>IFERROR(VLOOKUP(G365,[15]TablaRetencion!H$1:I$90,2,FALSE),"")</f>
        <v>50</v>
      </c>
      <c r="I365" s="464" t="s">
        <v>812</v>
      </c>
      <c r="J365" s="507" t="s">
        <v>1793</v>
      </c>
      <c r="K365" s="509" t="s">
        <v>1837</v>
      </c>
      <c r="L365" s="461" t="s">
        <v>70</v>
      </c>
      <c r="M365" s="461" t="s">
        <v>109</v>
      </c>
      <c r="N365" s="461" t="s">
        <v>108</v>
      </c>
      <c r="O365" s="461" t="s">
        <v>73</v>
      </c>
      <c r="P365" s="461" t="s">
        <v>111</v>
      </c>
      <c r="Q365" s="461" t="s">
        <v>75</v>
      </c>
      <c r="R365" s="463" t="s">
        <v>83</v>
      </c>
      <c r="S365" s="461" t="s">
        <v>140</v>
      </c>
      <c r="T365" s="461" t="s">
        <v>79</v>
      </c>
      <c r="U365" s="461" t="s">
        <v>141</v>
      </c>
      <c r="V365" s="462" t="s">
        <v>1798</v>
      </c>
      <c r="W365" s="465">
        <f t="shared" si="45"/>
        <v>4</v>
      </c>
      <c r="X365" s="465" t="str">
        <f t="shared" si="46"/>
        <v>MEDIO</v>
      </c>
      <c r="Y365" s="465" t="s">
        <v>1799</v>
      </c>
      <c r="Z365" s="462" t="s">
        <v>1651</v>
      </c>
      <c r="AA365" s="461" t="s">
        <v>113</v>
      </c>
      <c r="AB365" s="461" t="s">
        <v>201</v>
      </c>
      <c r="AC365" s="460" t="s">
        <v>223</v>
      </c>
      <c r="AD365" s="505">
        <v>43460</v>
      </c>
      <c r="AE365" s="466" t="s">
        <v>82</v>
      </c>
      <c r="AF365" s="467" t="s">
        <v>69</v>
      </c>
      <c r="AG365" s="467" t="s">
        <v>69</v>
      </c>
      <c r="AH365" s="467" t="s">
        <v>69</v>
      </c>
      <c r="AI365" s="467" t="s">
        <v>114</v>
      </c>
      <c r="AJ365" s="505">
        <v>43453</v>
      </c>
      <c r="AK365" s="467" t="s">
        <v>389</v>
      </c>
      <c r="AL365" s="467" t="s">
        <v>1152</v>
      </c>
      <c r="AM365" s="467" t="s">
        <v>69</v>
      </c>
      <c r="AN365" s="467" t="s">
        <v>1152</v>
      </c>
      <c r="AO365" s="467" t="s">
        <v>69</v>
      </c>
      <c r="AP365" s="467" t="s">
        <v>1152</v>
      </c>
      <c r="AQ365" s="467" t="s">
        <v>69</v>
      </c>
      <c r="AR365" s="466" t="s">
        <v>87</v>
      </c>
      <c r="AS365" s="466" t="s">
        <v>87</v>
      </c>
      <c r="AT365" s="467" t="s">
        <v>69</v>
      </c>
      <c r="AU365" s="504"/>
      <c r="AV365" s="467" t="s">
        <v>69</v>
      </c>
      <c r="AW365" s="467" t="s">
        <v>69</v>
      </c>
      <c r="AX365" s="467" t="s">
        <v>90</v>
      </c>
    </row>
    <row r="366" spans="1:50" ht="135" x14ac:dyDescent="0.25">
      <c r="A366" s="439">
        <v>358</v>
      </c>
      <c r="B366" s="461" t="s">
        <v>395</v>
      </c>
      <c r="C366" s="461" t="s">
        <v>283</v>
      </c>
      <c r="D366" s="461" t="s">
        <v>106</v>
      </c>
      <c r="E366" s="461" t="s">
        <v>713</v>
      </c>
      <c r="F366" s="463">
        <f>IFERROR(VLOOKUP(E366,[15]TablaRetencion!A$1:B$22,2,FALSE),"")</f>
        <v>240</v>
      </c>
      <c r="G366" s="463" t="s">
        <v>406</v>
      </c>
      <c r="H366" s="463">
        <f>IFERROR(VLOOKUP(G366,[15]TablaRetencion!H$1:I$90,2,FALSE),"")</f>
        <v>50</v>
      </c>
      <c r="I366" s="464" t="s">
        <v>812</v>
      </c>
      <c r="J366" s="507" t="s">
        <v>1793</v>
      </c>
      <c r="K366" s="509" t="s">
        <v>1838</v>
      </c>
      <c r="L366" s="461" t="s">
        <v>70</v>
      </c>
      <c r="M366" s="461" t="s">
        <v>109</v>
      </c>
      <c r="N366" s="461" t="s">
        <v>108</v>
      </c>
      <c r="O366" s="461" t="s">
        <v>73</v>
      </c>
      <c r="P366" s="461" t="s">
        <v>111</v>
      </c>
      <c r="Q366" s="461" t="s">
        <v>75</v>
      </c>
      <c r="R366" s="463" t="s">
        <v>83</v>
      </c>
      <c r="S366" s="461" t="s">
        <v>140</v>
      </c>
      <c r="T366" s="461" t="s">
        <v>79</v>
      </c>
      <c r="U366" s="461" t="s">
        <v>141</v>
      </c>
      <c r="V366" s="462" t="s">
        <v>1798</v>
      </c>
      <c r="W366" s="465">
        <f t="shared" si="45"/>
        <v>4</v>
      </c>
      <c r="X366" s="465" t="str">
        <f t="shared" si="46"/>
        <v>MEDIO</v>
      </c>
      <c r="Y366" s="465" t="s">
        <v>1799</v>
      </c>
      <c r="Z366" s="462" t="s">
        <v>1651</v>
      </c>
      <c r="AA366" s="461" t="s">
        <v>186</v>
      </c>
      <c r="AB366" s="461" t="s">
        <v>201</v>
      </c>
      <c r="AC366" s="460" t="s">
        <v>223</v>
      </c>
      <c r="AD366" s="505">
        <v>43460</v>
      </c>
      <c r="AE366" s="466" t="s">
        <v>82</v>
      </c>
      <c r="AF366" s="467" t="s">
        <v>69</v>
      </c>
      <c r="AG366" s="467" t="s">
        <v>69</v>
      </c>
      <c r="AH366" s="467" t="s">
        <v>69</v>
      </c>
      <c r="AI366" s="467" t="s">
        <v>114</v>
      </c>
      <c r="AJ366" s="505">
        <v>43453</v>
      </c>
      <c r="AK366" s="467" t="s">
        <v>389</v>
      </c>
      <c r="AL366" s="467" t="s">
        <v>1152</v>
      </c>
      <c r="AM366" s="467" t="s">
        <v>69</v>
      </c>
      <c r="AN366" s="467" t="s">
        <v>1152</v>
      </c>
      <c r="AO366" s="467" t="s">
        <v>69</v>
      </c>
      <c r="AP366" s="467" t="s">
        <v>1152</v>
      </c>
      <c r="AQ366" s="467" t="s">
        <v>69</v>
      </c>
      <c r="AR366" s="466" t="s">
        <v>87</v>
      </c>
      <c r="AS366" s="466" t="s">
        <v>87</v>
      </c>
      <c r="AT366" s="467" t="s">
        <v>69</v>
      </c>
      <c r="AU366" s="504"/>
      <c r="AV366" s="467" t="s">
        <v>69</v>
      </c>
      <c r="AW366" s="467" t="s">
        <v>69</v>
      </c>
      <c r="AX366" s="467" t="s">
        <v>90</v>
      </c>
    </row>
    <row r="367" spans="1:50" ht="135" x14ac:dyDescent="0.25">
      <c r="A367" s="439">
        <v>359</v>
      </c>
      <c r="B367" s="461" t="s">
        <v>395</v>
      </c>
      <c r="C367" s="461" t="s">
        <v>283</v>
      </c>
      <c r="D367" s="461" t="s">
        <v>106</v>
      </c>
      <c r="E367" s="461" t="s">
        <v>713</v>
      </c>
      <c r="F367" s="463">
        <f>IFERROR(VLOOKUP(E367,[15]TablaRetencion!A$1:B$22,2,FALSE),"")</f>
        <v>240</v>
      </c>
      <c r="G367" s="463" t="s">
        <v>406</v>
      </c>
      <c r="H367" s="463">
        <f>IFERROR(VLOOKUP(G367,[15]TablaRetencion!H$1:I$90,2,FALSE),"")</f>
        <v>50</v>
      </c>
      <c r="I367" s="464" t="s">
        <v>811</v>
      </c>
      <c r="J367" s="507" t="s">
        <v>1839</v>
      </c>
      <c r="K367" s="509" t="s">
        <v>1840</v>
      </c>
      <c r="L367" s="461" t="s">
        <v>70</v>
      </c>
      <c r="M367" s="461" t="s">
        <v>109</v>
      </c>
      <c r="N367" s="461" t="s">
        <v>108</v>
      </c>
      <c r="O367" s="461" t="s">
        <v>73</v>
      </c>
      <c r="P367" s="461" t="s">
        <v>111</v>
      </c>
      <c r="Q367" s="461" t="s">
        <v>75</v>
      </c>
      <c r="R367" s="463" t="s">
        <v>83</v>
      </c>
      <c r="S367" s="461" t="s">
        <v>140</v>
      </c>
      <c r="T367" s="461" t="s">
        <v>79</v>
      </c>
      <c r="U367" s="461" t="s">
        <v>141</v>
      </c>
      <c r="V367" s="462" t="s">
        <v>1798</v>
      </c>
      <c r="W367" s="465">
        <f t="shared" si="45"/>
        <v>4</v>
      </c>
      <c r="X367" s="465" t="str">
        <f t="shared" si="46"/>
        <v>MEDIO</v>
      </c>
      <c r="Y367" s="465" t="s">
        <v>1799</v>
      </c>
      <c r="Z367" s="462" t="s">
        <v>1651</v>
      </c>
      <c r="AA367" s="461" t="s">
        <v>113</v>
      </c>
      <c r="AB367" s="461" t="s">
        <v>201</v>
      </c>
      <c r="AC367" s="460" t="s">
        <v>223</v>
      </c>
      <c r="AD367" s="505">
        <v>43460</v>
      </c>
      <c r="AE367" s="466" t="s">
        <v>82</v>
      </c>
      <c r="AF367" s="467" t="s">
        <v>69</v>
      </c>
      <c r="AG367" s="467" t="s">
        <v>69</v>
      </c>
      <c r="AH367" s="467" t="s">
        <v>69</v>
      </c>
      <c r="AI367" s="467" t="s">
        <v>114</v>
      </c>
      <c r="AJ367" s="505">
        <v>43453</v>
      </c>
      <c r="AK367" s="467" t="s">
        <v>389</v>
      </c>
      <c r="AL367" s="467" t="s">
        <v>1152</v>
      </c>
      <c r="AM367" s="467" t="s">
        <v>69</v>
      </c>
      <c r="AN367" s="467" t="s">
        <v>1152</v>
      </c>
      <c r="AO367" s="467" t="s">
        <v>69</v>
      </c>
      <c r="AP367" s="467" t="s">
        <v>1152</v>
      </c>
      <c r="AQ367" s="467" t="s">
        <v>69</v>
      </c>
      <c r="AR367" s="466" t="s">
        <v>87</v>
      </c>
      <c r="AS367" s="466" t="s">
        <v>87</v>
      </c>
      <c r="AT367" s="467" t="s">
        <v>69</v>
      </c>
      <c r="AU367" s="504"/>
      <c r="AV367" s="467" t="s">
        <v>69</v>
      </c>
      <c r="AW367" s="467" t="s">
        <v>69</v>
      </c>
      <c r="AX367" s="467" t="s">
        <v>90</v>
      </c>
    </row>
    <row r="368" spans="1:50" ht="135" x14ac:dyDescent="0.25">
      <c r="A368" s="439">
        <v>360</v>
      </c>
      <c r="B368" s="461" t="s">
        <v>395</v>
      </c>
      <c r="C368" s="461" t="s">
        <v>283</v>
      </c>
      <c r="D368" s="461" t="s">
        <v>106</v>
      </c>
      <c r="E368" s="461" t="s">
        <v>713</v>
      </c>
      <c r="F368" s="463">
        <f>IFERROR(VLOOKUP(E368,[15]TablaRetencion!A$1:B$22,2,FALSE),"")</f>
        <v>240</v>
      </c>
      <c r="G368" s="463" t="s">
        <v>406</v>
      </c>
      <c r="H368" s="463">
        <f>IFERROR(VLOOKUP(G368,[15]TablaRetencion!H$1:I$90,2,FALSE),"")</f>
        <v>50</v>
      </c>
      <c r="I368" s="464" t="s">
        <v>812</v>
      </c>
      <c r="J368" s="507" t="s">
        <v>1793</v>
      </c>
      <c r="K368" s="509" t="s">
        <v>1841</v>
      </c>
      <c r="L368" s="461" t="s">
        <v>70</v>
      </c>
      <c r="M368" s="461" t="s">
        <v>109</v>
      </c>
      <c r="N368" s="461" t="s">
        <v>108</v>
      </c>
      <c r="O368" s="461" t="s">
        <v>73</v>
      </c>
      <c r="P368" s="461" t="s">
        <v>111</v>
      </c>
      <c r="Q368" s="461" t="s">
        <v>75</v>
      </c>
      <c r="R368" s="463" t="s">
        <v>83</v>
      </c>
      <c r="S368" s="461" t="s">
        <v>140</v>
      </c>
      <c r="T368" s="461" t="s">
        <v>79</v>
      </c>
      <c r="U368" s="461" t="s">
        <v>141</v>
      </c>
      <c r="V368" s="462" t="s">
        <v>1798</v>
      </c>
      <c r="W368" s="465">
        <f t="shared" si="45"/>
        <v>4</v>
      </c>
      <c r="X368" s="465" t="str">
        <f t="shared" si="46"/>
        <v>MEDIO</v>
      </c>
      <c r="Y368" s="465" t="s">
        <v>1799</v>
      </c>
      <c r="Z368" s="462" t="s">
        <v>1651</v>
      </c>
      <c r="AA368" s="461" t="s">
        <v>189</v>
      </c>
      <c r="AB368" s="461" t="s">
        <v>201</v>
      </c>
      <c r="AC368" s="460" t="s">
        <v>223</v>
      </c>
      <c r="AD368" s="505">
        <v>43460</v>
      </c>
      <c r="AE368" s="466" t="s">
        <v>82</v>
      </c>
      <c r="AF368" s="467" t="s">
        <v>69</v>
      </c>
      <c r="AG368" s="467" t="s">
        <v>69</v>
      </c>
      <c r="AH368" s="467" t="s">
        <v>69</v>
      </c>
      <c r="AI368" s="467" t="s">
        <v>114</v>
      </c>
      <c r="AJ368" s="505">
        <v>43453</v>
      </c>
      <c r="AK368" s="467" t="s">
        <v>389</v>
      </c>
      <c r="AL368" s="467" t="s">
        <v>1152</v>
      </c>
      <c r="AM368" s="467" t="s">
        <v>69</v>
      </c>
      <c r="AN368" s="467" t="s">
        <v>1152</v>
      </c>
      <c r="AO368" s="467" t="s">
        <v>69</v>
      </c>
      <c r="AP368" s="467" t="s">
        <v>1152</v>
      </c>
      <c r="AQ368" s="467" t="s">
        <v>69</v>
      </c>
      <c r="AR368" s="466" t="s">
        <v>87</v>
      </c>
      <c r="AS368" s="466" t="s">
        <v>87</v>
      </c>
      <c r="AT368" s="467" t="s">
        <v>69</v>
      </c>
      <c r="AU368" s="504"/>
      <c r="AV368" s="467" t="s">
        <v>69</v>
      </c>
      <c r="AW368" s="467" t="s">
        <v>69</v>
      </c>
      <c r="AX368" s="467" t="s">
        <v>90</v>
      </c>
    </row>
    <row r="369" spans="1:50" ht="135" x14ac:dyDescent="0.25">
      <c r="A369" s="439">
        <v>361</v>
      </c>
      <c r="B369" s="461" t="s">
        <v>395</v>
      </c>
      <c r="C369" s="461" t="s">
        <v>283</v>
      </c>
      <c r="D369" s="461" t="s">
        <v>106</v>
      </c>
      <c r="E369" s="461" t="s">
        <v>713</v>
      </c>
      <c r="F369" s="463">
        <f>IFERROR(VLOOKUP(E369,[15]TablaRetencion!A$1:B$22,2,FALSE),"")</f>
        <v>240</v>
      </c>
      <c r="G369" s="463" t="s">
        <v>406</v>
      </c>
      <c r="H369" s="463">
        <f>IFERROR(VLOOKUP(G369,[15]TablaRetencion!H$1:I$90,2,FALSE),"")</f>
        <v>50</v>
      </c>
      <c r="I369" s="464" t="s">
        <v>808</v>
      </c>
      <c r="J369" s="507" t="s">
        <v>1793</v>
      </c>
      <c r="K369" s="509" t="s">
        <v>1842</v>
      </c>
      <c r="L369" s="461" t="s">
        <v>70</v>
      </c>
      <c r="M369" s="461" t="s">
        <v>109</v>
      </c>
      <c r="N369" s="461" t="s">
        <v>108</v>
      </c>
      <c r="O369" s="461" t="s">
        <v>73</v>
      </c>
      <c r="P369" s="461" t="s">
        <v>111</v>
      </c>
      <c r="Q369" s="461" t="s">
        <v>75</v>
      </c>
      <c r="R369" s="463" t="s">
        <v>83</v>
      </c>
      <c r="S369" s="461" t="s">
        <v>140</v>
      </c>
      <c r="T369" s="461" t="s">
        <v>79</v>
      </c>
      <c r="U369" s="461" t="s">
        <v>141</v>
      </c>
      <c r="V369" s="462" t="s">
        <v>1798</v>
      </c>
      <c r="W369" s="465">
        <f t="shared" si="45"/>
        <v>4</v>
      </c>
      <c r="X369" s="465" t="str">
        <f t="shared" si="46"/>
        <v>MEDIO</v>
      </c>
      <c r="Y369" s="465" t="s">
        <v>1799</v>
      </c>
      <c r="Z369" s="462" t="s">
        <v>1651</v>
      </c>
      <c r="AA369" s="461" t="s">
        <v>113</v>
      </c>
      <c r="AB369" s="461" t="s">
        <v>201</v>
      </c>
      <c r="AC369" s="460" t="s">
        <v>223</v>
      </c>
      <c r="AD369" s="505">
        <v>43460</v>
      </c>
      <c r="AE369" s="466" t="s">
        <v>82</v>
      </c>
      <c r="AF369" s="467" t="s">
        <v>69</v>
      </c>
      <c r="AG369" s="467" t="s">
        <v>69</v>
      </c>
      <c r="AH369" s="467" t="s">
        <v>69</v>
      </c>
      <c r="AI369" s="467" t="s">
        <v>114</v>
      </c>
      <c r="AJ369" s="505">
        <v>43453</v>
      </c>
      <c r="AK369" s="467" t="s">
        <v>389</v>
      </c>
      <c r="AL369" s="467" t="s">
        <v>1152</v>
      </c>
      <c r="AM369" s="467" t="s">
        <v>69</v>
      </c>
      <c r="AN369" s="467" t="s">
        <v>1152</v>
      </c>
      <c r="AO369" s="467" t="s">
        <v>69</v>
      </c>
      <c r="AP369" s="467" t="s">
        <v>1152</v>
      </c>
      <c r="AQ369" s="467" t="s">
        <v>69</v>
      </c>
      <c r="AR369" s="466" t="s">
        <v>87</v>
      </c>
      <c r="AS369" s="466" t="s">
        <v>87</v>
      </c>
      <c r="AT369" s="467" t="s">
        <v>69</v>
      </c>
      <c r="AU369" s="504"/>
      <c r="AV369" s="467" t="s">
        <v>69</v>
      </c>
      <c r="AW369" s="467" t="s">
        <v>69</v>
      </c>
      <c r="AX369" s="467" t="s">
        <v>90</v>
      </c>
    </row>
    <row r="370" spans="1:50" ht="135" x14ac:dyDescent="0.25">
      <c r="A370" s="439">
        <v>362</v>
      </c>
      <c r="B370" s="461" t="s">
        <v>395</v>
      </c>
      <c r="C370" s="461" t="s">
        <v>283</v>
      </c>
      <c r="D370" s="461" t="s">
        <v>106</v>
      </c>
      <c r="E370" s="461" t="s">
        <v>713</v>
      </c>
      <c r="F370" s="463">
        <f>IFERROR(VLOOKUP(E370,[15]TablaRetencion!A$1:B$22,2,FALSE),"")</f>
        <v>240</v>
      </c>
      <c r="G370" s="463" t="s">
        <v>406</v>
      </c>
      <c r="H370" s="463">
        <f>IFERROR(VLOOKUP(G370,[15]TablaRetencion!H$1:I$90,2,FALSE),"")</f>
        <v>50</v>
      </c>
      <c r="I370" s="464" t="s">
        <v>808</v>
      </c>
      <c r="J370" s="507" t="s">
        <v>1793</v>
      </c>
      <c r="K370" s="509" t="s">
        <v>1843</v>
      </c>
      <c r="L370" s="461" t="s">
        <v>70</v>
      </c>
      <c r="M370" s="461" t="s">
        <v>109</v>
      </c>
      <c r="N370" s="461" t="s">
        <v>108</v>
      </c>
      <c r="O370" s="461" t="s">
        <v>73</v>
      </c>
      <c r="P370" s="461" t="s">
        <v>111</v>
      </c>
      <c r="Q370" s="461" t="s">
        <v>75</v>
      </c>
      <c r="R370" s="463" t="s">
        <v>83</v>
      </c>
      <c r="S370" s="461" t="s">
        <v>140</v>
      </c>
      <c r="T370" s="461" t="s">
        <v>79</v>
      </c>
      <c r="U370" s="461" t="s">
        <v>141</v>
      </c>
      <c r="V370" s="462" t="s">
        <v>1798</v>
      </c>
      <c r="W370" s="465">
        <f t="shared" si="45"/>
        <v>4</v>
      </c>
      <c r="X370" s="465" t="str">
        <f t="shared" si="46"/>
        <v>MEDIO</v>
      </c>
      <c r="Y370" s="465" t="s">
        <v>1799</v>
      </c>
      <c r="Z370" s="462" t="s">
        <v>1651</v>
      </c>
      <c r="AA370" s="461" t="s">
        <v>201</v>
      </c>
      <c r="AB370" s="461" t="s">
        <v>201</v>
      </c>
      <c r="AC370" s="460" t="s">
        <v>223</v>
      </c>
      <c r="AD370" s="505">
        <v>43460</v>
      </c>
      <c r="AE370" s="466" t="s">
        <v>82</v>
      </c>
      <c r="AF370" s="467" t="s">
        <v>69</v>
      </c>
      <c r="AG370" s="467" t="s">
        <v>69</v>
      </c>
      <c r="AH370" s="467" t="s">
        <v>69</v>
      </c>
      <c r="AI370" s="467" t="s">
        <v>114</v>
      </c>
      <c r="AJ370" s="505">
        <v>43453</v>
      </c>
      <c r="AK370" s="467" t="s">
        <v>389</v>
      </c>
      <c r="AL370" s="467" t="s">
        <v>1152</v>
      </c>
      <c r="AM370" s="467" t="s">
        <v>69</v>
      </c>
      <c r="AN370" s="467" t="s">
        <v>1152</v>
      </c>
      <c r="AO370" s="467" t="s">
        <v>69</v>
      </c>
      <c r="AP370" s="467" t="s">
        <v>1152</v>
      </c>
      <c r="AQ370" s="467" t="s">
        <v>69</v>
      </c>
      <c r="AR370" s="466" t="s">
        <v>87</v>
      </c>
      <c r="AS370" s="466" t="s">
        <v>87</v>
      </c>
      <c r="AT370" s="467" t="s">
        <v>69</v>
      </c>
      <c r="AU370" s="504"/>
      <c r="AV370" s="467" t="s">
        <v>69</v>
      </c>
      <c r="AW370" s="467" t="s">
        <v>69</v>
      </c>
      <c r="AX370" s="467" t="s">
        <v>90</v>
      </c>
    </row>
    <row r="371" spans="1:50" ht="135" x14ac:dyDescent="0.25">
      <c r="A371" s="439">
        <v>363</v>
      </c>
      <c r="B371" s="461" t="s">
        <v>395</v>
      </c>
      <c r="C371" s="461" t="s">
        <v>283</v>
      </c>
      <c r="D371" s="461" t="s">
        <v>106</v>
      </c>
      <c r="E371" s="461" t="s">
        <v>713</v>
      </c>
      <c r="F371" s="463">
        <f>IFERROR(VLOOKUP(E371,[15]TablaRetencion!A$1:B$22,2,FALSE),"")</f>
        <v>240</v>
      </c>
      <c r="G371" s="463" t="s">
        <v>406</v>
      </c>
      <c r="H371" s="463">
        <f>IFERROR(VLOOKUP(G371,[15]TablaRetencion!H$1:I$90,2,FALSE),"")</f>
        <v>50</v>
      </c>
      <c r="I371" s="464" t="s">
        <v>808</v>
      </c>
      <c r="J371" s="507" t="s">
        <v>1793</v>
      </c>
      <c r="K371" s="509" t="s">
        <v>1844</v>
      </c>
      <c r="L371" s="461" t="s">
        <v>70</v>
      </c>
      <c r="M371" s="461" t="s">
        <v>109</v>
      </c>
      <c r="N371" s="461" t="s">
        <v>108</v>
      </c>
      <c r="O371" s="461" t="s">
        <v>73</v>
      </c>
      <c r="P371" s="461" t="s">
        <v>111</v>
      </c>
      <c r="Q371" s="461" t="s">
        <v>75</v>
      </c>
      <c r="R371" s="463" t="s">
        <v>83</v>
      </c>
      <c r="S371" s="461" t="s">
        <v>140</v>
      </c>
      <c r="T371" s="461" t="s">
        <v>79</v>
      </c>
      <c r="U371" s="461" t="s">
        <v>141</v>
      </c>
      <c r="V371" s="462" t="s">
        <v>1798</v>
      </c>
      <c r="W371" s="465">
        <f t="shared" si="45"/>
        <v>4</v>
      </c>
      <c r="X371" s="465" t="str">
        <f t="shared" si="46"/>
        <v>MEDIO</v>
      </c>
      <c r="Y371" s="465" t="s">
        <v>1799</v>
      </c>
      <c r="Z371" s="462" t="s">
        <v>1651</v>
      </c>
      <c r="AA371" s="461" t="s">
        <v>201</v>
      </c>
      <c r="AB371" s="461" t="s">
        <v>201</v>
      </c>
      <c r="AC371" s="460" t="s">
        <v>223</v>
      </c>
      <c r="AD371" s="505">
        <v>43460</v>
      </c>
      <c r="AE371" s="466" t="s">
        <v>82</v>
      </c>
      <c r="AF371" s="467" t="s">
        <v>69</v>
      </c>
      <c r="AG371" s="467" t="s">
        <v>69</v>
      </c>
      <c r="AH371" s="467" t="s">
        <v>69</v>
      </c>
      <c r="AI371" s="467" t="s">
        <v>114</v>
      </c>
      <c r="AJ371" s="505">
        <v>43453</v>
      </c>
      <c r="AK371" s="467" t="s">
        <v>389</v>
      </c>
      <c r="AL371" s="467" t="s">
        <v>1152</v>
      </c>
      <c r="AM371" s="467" t="s">
        <v>69</v>
      </c>
      <c r="AN371" s="467" t="s">
        <v>1152</v>
      </c>
      <c r="AO371" s="467" t="s">
        <v>69</v>
      </c>
      <c r="AP371" s="467" t="s">
        <v>1152</v>
      </c>
      <c r="AQ371" s="467" t="s">
        <v>69</v>
      </c>
      <c r="AR371" s="466" t="s">
        <v>87</v>
      </c>
      <c r="AS371" s="466" t="s">
        <v>87</v>
      </c>
      <c r="AT371" s="467" t="s">
        <v>69</v>
      </c>
      <c r="AU371" s="504"/>
      <c r="AV371" s="467" t="s">
        <v>69</v>
      </c>
      <c r="AW371" s="467" t="s">
        <v>69</v>
      </c>
      <c r="AX371" s="467" t="s">
        <v>90</v>
      </c>
    </row>
    <row r="372" spans="1:50" ht="135" x14ac:dyDescent="0.25">
      <c r="A372" s="439">
        <v>364</v>
      </c>
      <c r="B372" s="461" t="s">
        <v>395</v>
      </c>
      <c r="C372" s="461" t="s">
        <v>283</v>
      </c>
      <c r="D372" s="461" t="s">
        <v>106</v>
      </c>
      <c r="E372" s="461" t="s">
        <v>713</v>
      </c>
      <c r="F372" s="463">
        <f>IFERROR(VLOOKUP(E372,[15]TablaRetencion!A$1:B$22,2,FALSE),"")</f>
        <v>240</v>
      </c>
      <c r="G372" s="463" t="s">
        <v>406</v>
      </c>
      <c r="H372" s="463">
        <f>IFERROR(VLOOKUP(G372,[15]TablaRetencion!H$1:I$90,2,FALSE),"")</f>
        <v>50</v>
      </c>
      <c r="I372" s="464" t="s">
        <v>812</v>
      </c>
      <c r="J372" s="507" t="s">
        <v>1793</v>
      </c>
      <c r="K372" s="509" t="s">
        <v>1845</v>
      </c>
      <c r="L372" s="461" t="s">
        <v>70</v>
      </c>
      <c r="M372" s="461" t="s">
        <v>109</v>
      </c>
      <c r="N372" s="461" t="s">
        <v>108</v>
      </c>
      <c r="O372" s="461" t="s">
        <v>73</v>
      </c>
      <c r="P372" s="461" t="s">
        <v>111</v>
      </c>
      <c r="Q372" s="461" t="s">
        <v>75</v>
      </c>
      <c r="R372" s="463" t="s">
        <v>83</v>
      </c>
      <c r="S372" s="461" t="s">
        <v>140</v>
      </c>
      <c r="T372" s="461" t="s">
        <v>79</v>
      </c>
      <c r="U372" s="461" t="s">
        <v>141</v>
      </c>
      <c r="V372" s="462" t="s">
        <v>1798</v>
      </c>
      <c r="W372" s="465">
        <f t="shared" si="45"/>
        <v>4</v>
      </c>
      <c r="X372" s="465" t="str">
        <f t="shared" si="46"/>
        <v>MEDIO</v>
      </c>
      <c r="Y372" s="465" t="s">
        <v>1799</v>
      </c>
      <c r="Z372" s="462" t="s">
        <v>1651</v>
      </c>
      <c r="AA372" s="461" t="s">
        <v>201</v>
      </c>
      <c r="AB372" s="461" t="s">
        <v>201</v>
      </c>
      <c r="AC372" s="460" t="s">
        <v>223</v>
      </c>
      <c r="AD372" s="505">
        <v>43460</v>
      </c>
      <c r="AE372" s="466" t="s">
        <v>82</v>
      </c>
      <c r="AF372" s="467" t="s">
        <v>69</v>
      </c>
      <c r="AG372" s="467" t="s">
        <v>69</v>
      </c>
      <c r="AH372" s="467" t="s">
        <v>69</v>
      </c>
      <c r="AI372" s="467" t="s">
        <v>114</v>
      </c>
      <c r="AJ372" s="505">
        <v>43453</v>
      </c>
      <c r="AK372" s="467" t="s">
        <v>389</v>
      </c>
      <c r="AL372" s="467" t="s">
        <v>1152</v>
      </c>
      <c r="AM372" s="467" t="s">
        <v>69</v>
      </c>
      <c r="AN372" s="467" t="s">
        <v>1152</v>
      </c>
      <c r="AO372" s="467" t="s">
        <v>69</v>
      </c>
      <c r="AP372" s="467" t="s">
        <v>1152</v>
      </c>
      <c r="AQ372" s="467" t="s">
        <v>69</v>
      </c>
      <c r="AR372" s="466" t="s">
        <v>87</v>
      </c>
      <c r="AS372" s="466" t="s">
        <v>87</v>
      </c>
      <c r="AT372" s="467" t="s">
        <v>69</v>
      </c>
      <c r="AU372" s="504"/>
      <c r="AV372" s="467" t="s">
        <v>69</v>
      </c>
      <c r="AW372" s="467" t="s">
        <v>69</v>
      </c>
      <c r="AX372" s="467" t="s">
        <v>90</v>
      </c>
    </row>
    <row r="373" spans="1:50" ht="135" x14ac:dyDescent="0.25">
      <c r="A373" s="439">
        <v>365</v>
      </c>
      <c r="B373" s="461" t="s">
        <v>395</v>
      </c>
      <c r="C373" s="461" t="s">
        <v>283</v>
      </c>
      <c r="D373" s="461" t="s">
        <v>106</v>
      </c>
      <c r="E373" s="461" t="s">
        <v>713</v>
      </c>
      <c r="F373" s="463">
        <f>IFERROR(VLOOKUP(E373,[15]TablaRetencion!A$1:B$22,2,FALSE),"")</f>
        <v>240</v>
      </c>
      <c r="G373" s="463" t="s">
        <v>406</v>
      </c>
      <c r="H373" s="463">
        <f>IFERROR(VLOOKUP(G373,[15]TablaRetencion!H$1:I$90,2,FALSE),"")</f>
        <v>50</v>
      </c>
      <c r="I373" s="464" t="s">
        <v>812</v>
      </c>
      <c r="J373" s="507" t="s">
        <v>1793</v>
      </c>
      <c r="K373" s="509" t="s">
        <v>1846</v>
      </c>
      <c r="L373" s="461" t="s">
        <v>70</v>
      </c>
      <c r="M373" s="461" t="s">
        <v>109</v>
      </c>
      <c r="N373" s="461" t="s">
        <v>108</v>
      </c>
      <c r="O373" s="461" t="s">
        <v>73</v>
      </c>
      <c r="P373" s="461" t="s">
        <v>111</v>
      </c>
      <c r="Q373" s="461" t="s">
        <v>75</v>
      </c>
      <c r="R373" s="463" t="s">
        <v>83</v>
      </c>
      <c r="S373" s="461" t="s">
        <v>140</v>
      </c>
      <c r="T373" s="461" t="s">
        <v>79</v>
      </c>
      <c r="U373" s="461" t="s">
        <v>141</v>
      </c>
      <c r="V373" s="462" t="s">
        <v>1798</v>
      </c>
      <c r="W373" s="465">
        <f t="shared" si="45"/>
        <v>4</v>
      </c>
      <c r="X373" s="465" t="str">
        <f t="shared" si="46"/>
        <v>MEDIO</v>
      </c>
      <c r="Y373" s="465" t="s">
        <v>1799</v>
      </c>
      <c r="Z373" s="462" t="s">
        <v>1651</v>
      </c>
      <c r="AA373" s="461" t="s">
        <v>186</v>
      </c>
      <c r="AB373" s="461" t="s">
        <v>201</v>
      </c>
      <c r="AC373" s="460" t="s">
        <v>223</v>
      </c>
      <c r="AD373" s="505">
        <v>43460</v>
      </c>
      <c r="AE373" s="466" t="s">
        <v>82</v>
      </c>
      <c r="AF373" s="467" t="s">
        <v>69</v>
      </c>
      <c r="AG373" s="467" t="s">
        <v>69</v>
      </c>
      <c r="AH373" s="467" t="s">
        <v>69</v>
      </c>
      <c r="AI373" s="467" t="s">
        <v>114</v>
      </c>
      <c r="AJ373" s="505">
        <v>43453</v>
      </c>
      <c r="AK373" s="467" t="s">
        <v>389</v>
      </c>
      <c r="AL373" s="467" t="s">
        <v>1152</v>
      </c>
      <c r="AM373" s="467" t="s">
        <v>69</v>
      </c>
      <c r="AN373" s="467" t="s">
        <v>1152</v>
      </c>
      <c r="AO373" s="467" t="s">
        <v>69</v>
      </c>
      <c r="AP373" s="467" t="s">
        <v>1152</v>
      </c>
      <c r="AQ373" s="467" t="s">
        <v>69</v>
      </c>
      <c r="AR373" s="466" t="s">
        <v>87</v>
      </c>
      <c r="AS373" s="466" t="s">
        <v>87</v>
      </c>
      <c r="AT373" s="467" t="s">
        <v>69</v>
      </c>
      <c r="AU373" s="504"/>
      <c r="AV373" s="467" t="s">
        <v>69</v>
      </c>
      <c r="AW373" s="467" t="s">
        <v>69</v>
      </c>
      <c r="AX373" s="467" t="s">
        <v>90</v>
      </c>
    </row>
    <row r="374" spans="1:50" ht="135" x14ac:dyDescent="0.25">
      <c r="A374" s="439">
        <v>366</v>
      </c>
      <c r="B374" s="461" t="s">
        <v>395</v>
      </c>
      <c r="C374" s="461" t="s">
        <v>283</v>
      </c>
      <c r="D374" s="461" t="s">
        <v>106</v>
      </c>
      <c r="E374" s="461" t="s">
        <v>713</v>
      </c>
      <c r="F374" s="463">
        <f>IFERROR(VLOOKUP(E374,[15]TablaRetencion!A$1:B$22,2,FALSE),"")</f>
        <v>240</v>
      </c>
      <c r="G374" s="463" t="s">
        <v>406</v>
      </c>
      <c r="H374" s="463">
        <f>IFERROR(VLOOKUP(G374,[15]TablaRetencion!H$1:I$90,2,FALSE),"")</f>
        <v>50</v>
      </c>
      <c r="I374" s="464" t="s">
        <v>812</v>
      </c>
      <c r="J374" s="507" t="s">
        <v>1793</v>
      </c>
      <c r="K374" s="509" t="s">
        <v>1847</v>
      </c>
      <c r="L374" s="461" t="s">
        <v>70</v>
      </c>
      <c r="M374" s="461" t="s">
        <v>109</v>
      </c>
      <c r="N374" s="461" t="s">
        <v>108</v>
      </c>
      <c r="O374" s="461" t="s">
        <v>73</v>
      </c>
      <c r="P374" s="461" t="s">
        <v>111</v>
      </c>
      <c r="Q374" s="461" t="s">
        <v>75</v>
      </c>
      <c r="R374" s="463" t="s">
        <v>83</v>
      </c>
      <c r="S374" s="461" t="s">
        <v>140</v>
      </c>
      <c r="T374" s="461" t="s">
        <v>79</v>
      </c>
      <c r="U374" s="461" t="s">
        <v>141</v>
      </c>
      <c r="V374" s="462" t="s">
        <v>1798</v>
      </c>
      <c r="W374" s="465">
        <f t="shared" si="45"/>
        <v>4</v>
      </c>
      <c r="X374" s="465" t="str">
        <f t="shared" si="46"/>
        <v>MEDIO</v>
      </c>
      <c r="Y374" s="465" t="s">
        <v>1799</v>
      </c>
      <c r="Z374" s="462" t="s">
        <v>1651</v>
      </c>
      <c r="AA374" s="461" t="s">
        <v>154</v>
      </c>
      <c r="AB374" s="461" t="s">
        <v>201</v>
      </c>
      <c r="AC374" s="460" t="s">
        <v>223</v>
      </c>
      <c r="AD374" s="505">
        <v>43460</v>
      </c>
      <c r="AE374" s="466" t="s">
        <v>82</v>
      </c>
      <c r="AF374" s="467" t="s">
        <v>69</v>
      </c>
      <c r="AG374" s="467" t="s">
        <v>69</v>
      </c>
      <c r="AH374" s="467" t="s">
        <v>69</v>
      </c>
      <c r="AI374" s="467" t="s">
        <v>114</v>
      </c>
      <c r="AJ374" s="505">
        <v>43453</v>
      </c>
      <c r="AK374" s="467" t="s">
        <v>389</v>
      </c>
      <c r="AL374" s="467" t="s">
        <v>1152</v>
      </c>
      <c r="AM374" s="467" t="s">
        <v>69</v>
      </c>
      <c r="AN374" s="467" t="s">
        <v>1152</v>
      </c>
      <c r="AO374" s="467" t="s">
        <v>69</v>
      </c>
      <c r="AP374" s="467" t="s">
        <v>1152</v>
      </c>
      <c r="AQ374" s="467" t="s">
        <v>69</v>
      </c>
      <c r="AR374" s="466" t="s">
        <v>87</v>
      </c>
      <c r="AS374" s="466" t="s">
        <v>87</v>
      </c>
      <c r="AT374" s="467" t="s">
        <v>69</v>
      </c>
      <c r="AU374" s="504"/>
      <c r="AV374" s="467" t="s">
        <v>69</v>
      </c>
      <c r="AW374" s="467" t="s">
        <v>69</v>
      </c>
      <c r="AX374" s="467" t="s">
        <v>90</v>
      </c>
    </row>
    <row r="375" spans="1:50" ht="135" x14ac:dyDescent="0.25">
      <c r="A375" s="439">
        <v>367</v>
      </c>
      <c r="B375" s="461" t="s">
        <v>395</v>
      </c>
      <c r="C375" s="461" t="s">
        <v>283</v>
      </c>
      <c r="D375" s="461" t="s">
        <v>106</v>
      </c>
      <c r="E375" s="461" t="s">
        <v>713</v>
      </c>
      <c r="F375" s="463">
        <f>IFERROR(VLOOKUP(E375,[15]TablaRetencion!A$1:B$22,2,FALSE),"")</f>
        <v>240</v>
      </c>
      <c r="G375" s="464" t="s">
        <v>805</v>
      </c>
      <c r="H375" s="507" t="s">
        <v>1796</v>
      </c>
      <c r="I375" s="464" t="s">
        <v>805</v>
      </c>
      <c r="J375" s="507" t="s">
        <v>1796</v>
      </c>
      <c r="K375" s="509" t="s">
        <v>1797</v>
      </c>
      <c r="L375" s="461" t="s">
        <v>70</v>
      </c>
      <c r="M375" s="461" t="s">
        <v>109</v>
      </c>
      <c r="N375" s="461" t="s">
        <v>108</v>
      </c>
      <c r="O375" s="461" t="s">
        <v>73</v>
      </c>
      <c r="P375" s="461" t="s">
        <v>111</v>
      </c>
      <c r="Q375" s="461" t="s">
        <v>75</v>
      </c>
      <c r="R375" s="463" t="s">
        <v>83</v>
      </c>
      <c r="S375" s="461" t="s">
        <v>140</v>
      </c>
      <c r="T375" s="461" t="s">
        <v>79</v>
      </c>
      <c r="U375" s="461" t="s">
        <v>141</v>
      </c>
      <c r="V375" s="462" t="s">
        <v>1798</v>
      </c>
      <c r="W375" s="465">
        <f t="shared" si="45"/>
        <v>4</v>
      </c>
      <c r="X375" s="465" t="str">
        <f t="shared" si="46"/>
        <v>MEDIO</v>
      </c>
      <c r="Y375" s="465" t="s">
        <v>1799</v>
      </c>
      <c r="Z375" s="462" t="s">
        <v>1651</v>
      </c>
      <c r="AA375" s="461" t="s">
        <v>81</v>
      </c>
      <c r="AB375" s="461" t="s">
        <v>201</v>
      </c>
      <c r="AC375" s="460" t="s">
        <v>223</v>
      </c>
      <c r="AD375" s="505">
        <v>43460</v>
      </c>
      <c r="AE375" s="466" t="s">
        <v>82</v>
      </c>
      <c r="AF375" s="467" t="s">
        <v>69</v>
      </c>
      <c r="AG375" s="467" t="s">
        <v>69</v>
      </c>
      <c r="AH375" s="467" t="s">
        <v>69</v>
      </c>
      <c r="AI375" s="467" t="s">
        <v>114</v>
      </c>
      <c r="AJ375" s="505">
        <v>43453</v>
      </c>
      <c r="AK375" s="467" t="s">
        <v>389</v>
      </c>
      <c r="AL375" s="467" t="s">
        <v>1152</v>
      </c>
      <c r="AM375" s="467" t="s">
        <v>69</v>
      </c>
      <c r="AN375" s="467" t="s">
        <v>1152</v>
      </c>
      <c r="AO375" s="467" t="s">
        <v>69</v>
      </c>
      <c r="AP375" s="467" t="s">
        <v>1152</v>
      </c>
      <c r="AQ375" s="467" t="s">
        <v>69</v>
      </c>
      <c r="AR375" s="466" t="s">
        <v>87</v>
      </c>
      <c r="AS375" s="466" t="s">
        <v>87</v>
      </c>
      <c r="AT375" s="467" t="s">
        <v>69</v>
      </c>
      <c r="AU375" s="504"/>
      <c r="AV375" s="467" t="s">
        <v>69</v>
      </c>
      <c r="AW375" s="467" t="s">
        <v>69</v>
      </c>
      <c r="AX375" s="467" t="s">
        <v>90</v>
      </c>
    </row>
    <row r="376" spans="1:50" ht="135" x14ac:dyDescent="0.25">
      <c r="A376" s="439">
        <v>368</v>
      </c>
      <c r="B376" s="461" t="s">
        <v>395</v>
      </c>
      <c r="C376" s="461" t="s">
        <v>283</v>
      </c>
      <c r="D376" s="461" t="s">
        <v>106</v>
      </c>
      <c r="E376" s="461" t="s">
        <v>713</v>
      </c>
      <c r="F376" s="463">
        <f>IFERROR(VLOOKUP(E376,[15]TablaRetencion!A$1:B$22,2,FALSE),"")</f>
        <v>240</v>
      </c>
      <c r="G376" s="464" t="s">
        <v>805</v>
      </c>
      <c r="H376" s="507" t="s">
        <v>1796</v>
      </c>
      <c r="I376" s="464" t="s">
        <v>805</v>
      </c>
      <c r="J376" s="507" t="s">
        <v>1796</v>
      </c>
      <c r="K376" s="509" t="s">
        <v>1797</v>
      </c>
      <c r="L376" s="461" t="s">
        <v>70</v>
      </c>
      <c r="M376" s="461" t="s">
        <v>109</v>
      </c>
      <c r="N376" s="461" t="s">
        <v>108</v>
      </c>
      <c r="O376" s="461" t="s">
        <v>73</v>
      </c>
      <c r="P376" s="461" t="s">
        <v>111</v>
      </c>
      <c r="Q376" s="461" t="s">
        <v>75</v>
      </c>
      <c r="R376" s="463" t="s">
        <v>83</v>
      </c>
      <c r="S376" s="461" t="s">
        <v>140</v>
      </c>
      <c r="T376" s="461" t="s">
        <v>79</v>
      </c>
      <c r="U376" s="461" t="s">
        <v>141</v>
      </c>
      <c r="V376" s="462" t="s">
        <v>1798</v>
      </c>
      <c r="W376" s="465">
        <f t="shared" si="45"/>
        <v>4</v>
      </c>
      <c r="X376" s="465" t="str">
        <f t="shared" si="46"/>
        <v>MEDIO</v>
      </c>
      <c r="Y376" s="465" t="s">
        <v>1799</v>
      </c>
      <c r="Z376" s="462" t="s">
        <v>1651</v>
      </c>
      <c r="AA376" s="461" t="s">
        <v>81</v>
      </c>
      <c r="AB376" s="461" t="s">
        <v>201</v>
      </c>
      <c r="AC376" s="460" t="s">
        <v>223</v>
      </c>
      <c r="AD376" s="505">
        <v>43460</v>
      </c>
      <c r="AE376" s="466" t="s">
        <v>82</v>
      </c>
      <c r="AF376" s="467" t="s">
        <v>69</v>
      </c>
      <c r="AG376" s="467" t="s">
        <v>69</v>
      </c>
      <c r="AH376" s="467" t="s">
        <v>69</v>
      </c>
      <c r="AI376" s="467" t="s">
        <v>114</v>
      </c>
      <c r="AJ376" s="505">
        <v>43453</v>
      </c>
      <c r="AK376" s="467" t="s">
        <v>389</v>
      </c>
      <c r="AL376" s="467" t="s">
        <v>1152</v>
      </c>
      <c r="AM376" s="467" t="s">
        <v>69</v>
      </c>
      <c r="AN376" s="467" t="s">
        <v>1152</v>
      </c>
      <c r="AO376" s="467" t="s">
        <v>69</v>
      </c>
      <c r="AP376" s="467" t="s">
        <v>1152</v>
      </c>
      <c r="AQ376" s="467" t="s">
        <v>69</v>
      </c>
      <c r="AR376" s="466" t="s">
        <v>87</v>
      </c>
      <c r="AS376" s="466" t="s">
        <v>87</v>
      </c>
      <c r="AT376" s="467" t="s">
        <v>69</v>
      </c>
      <c r="AU376" s="504"/>
      <c r="AV376" s="467" t="s">
        <v>69</v>
      </c>
      <c r="AW376" s="467" t="s">
        <v>69</v>
      </c>
      <c r="AX376" s="467" t="s">
        <v>90</v>
      </c>
    </row>
    <row r="377" spans="1:50" ht="135" x14ac:dyDescent="0.25">
      <c r="A377" s="439">
        <v>369</v>
      </c>
      <c r="B377" s="461" t="s">
        <v>395</v>
      </c>
      <c r="C377" s="461" t="s">
        <v>283</v>
      </c>
      <c r="D377" s="461" t="s">
        <v>106</v>
      </c>
      <c r="E377" s="461" t="s">
        <v>713</v>
      </c>
      <c r="F377" s="463">
        <f>IFERROR(VLOOKUP(E377,[15]TablaRetencion!A$1:B$22,2,FALSE),"")</f>
        <v>240</v>
      </c>
      <c r="G377" s="464" t="s">
        <v>805</v>
      </c>
      <c r="H377" s="507" t="s">
        <v>1796</v>
      </c>
      <c r="I377" s="464" t="s">
        <v>805</v>
      </c>
      <c r="J377" s="507" t="s">
        <v>1796</v>
      </c>
      <c r="K377" s="509" t="s">
        <v>1797</v>
      </c>
      <c r="L377" s="461" t="s">
        <v>70</v>
      </c>
      <c r="M377" s="461" t="s">
        <v>109</v>
      </c>
      <c r="N377" s="461" t="s">
        <v>108</v>
      </c>
      <c r="O377" s="461" t="s">
        <v>73</v>
      </c>
      <c r="P377" s="461" t="s">
        <v>111</v>
      </c>
      <c r="Q377" s="461" t="s">
        <v>75</v>
      </c>
      <c r="R377" s="463" t="s">
        <v>83</v>
      </c>
      <c r="S377" s="461" t="s">
        <v>140</v>
      </c>
      <c r="T377" s="461" t="s">
        <v>79</v>
      </c>
      <c r="U377" s="461" t="s">
        <v>141</v>
      </c>
      <c r="V377" s="462" t="s">
        <v>1798</v>
      </c>
      <c r="W377" s="465">
        <f t="shared" si="45"/>
        <v>4</v>
      </c>
      <c r="X377" s="465" t="str">
        <f t="shared" si="46"/>
        <v>MEDIO</v>
      </c>
      <c r="Y377" s="465" t="s">
        <v>1799</v>
      </c>
      <c r="Z377" s="462" t="s">
        <v>1651</v>
      </c>
      <c r="AA377" s="461" t="s">
        <v>81</v>
      </c>
      <c r="AB377" s="461" t="s">
        <v>201</v>
      </c>
      <c r="AC377" s="460" t="s">
        <v>223</v>
      </c>
      <c r="AD377" s="505">
        <v>43460</v>
      </c>
      <c r="AE377" s="466" t="s">
        <v>82</v>
      </c>
      <c r="AF377" s="467" t="s">
        <v>69</v>
      </c>
      <c r="AG377" s="467" t="s">
        <v>69</v>
      </c>
      <c r="AH377" s="467" t="s">
        <v>69</v>
      </c>
      <c r="AI377" s="467" t="s">
        <v>114</v>
      </c>
      <c r="AJ377" s="505">
        <v>43453</v>
      </c>
      <c r="AK377" s="467" t="s">
        <v>389</v>
      </c>
      <c r="AL377" s="467" t="s">
        <v>1152</v>
      </c>
      <c r="AM377" s="467" t="s">
        <v>69</v>
      </c>
      <c r="AN377" s="467" t="s">
        <v>1152</v>
      </c>
      <c r="AO377" s="467" t="s">
        <v>69</v>
      </c>
      <c r="AP377" s="467" t="s">
        <v>1152</v>
      </c>
      <c r="AQ377" s="467" t="s">
        <v>69</v>
      </c>
      <c r="AR377" s="466" t="s">
        <v>87</v>
      </c>
      <c r="AS377" s="466" t="s">
        <v>87</v>
      </c>
      <c r="AT377" s="467" t="s">
        <v>69</v>
      </c>
      <c r="AU377" s="504"/>
      <c r="AV377" s="467" t="s">
        <v>69</v>
      </c>
      <c r="AW377" s="467" t="s">
        <v>69</v>
      </c>
      <c r="AX377" s="467" t="s">
        <v>90</v>
      </c>
    </row>
    <row r="378" spans="1:50" ht="135" x14ac:dyDescent="0.25">
      <c r="A378" s="439">
        <v>370</v>
      </c>
      <c r="B378" s="461" t="s">
        <v>395</v>
      </c>
      <c r="C378" s="461" t="s">
        <v>283</v>
      </c>
      <c r="D378" s="461" t="s">
        <v>106</v>
      </c>
      <c r="E378" s="461" t="s">
        <v>713</v>
      </c>
      <c r="F378" s="463">
        <f>IFERROR(VLOOKUP(E378,[15]TablaRetencion!A$1:B$22,2,FALSE),"")</f>
        <v>240</v>
      </c>
      <c r="G378" s="464" t="s">
        <v>805</v>
      </c>
      <c r="H378" s="507" t="s">
        <v>1796</v>
      </c>
      <c r="I378" s="464" t="s">
        <v>805</v>
      </c>
      <c r="J378" s="507" t="s">
        <v>1796</v>
      </c>
      <c r="K378" s="509" t="s">
        <v>1797</v>
      </c>
      <c r="L378" s="461" t="s">
        <v>70</v>
      </c>
      <c r="M378" s="461" t="s">
        <v>109</v>
      </c>
      <c r="N378" s="461" t="s">
        <v>108</v>
      </c>
      <c r="O378" s="461" t="s">
        <v>73</v>
      </c>
      <c r="P378" s="461" t="s">
        <v>111</v>
      </c>
      <c r="Q378" s="461" t="s">
        <v>75</v>
      </c>
      <c r="R378" s="463" t="s">
        <v>83</v>
      </c>
      <c r="S378" s="461" t="s">
        <v>140</v>
      </c>
      <c r="T378" s="461" t="s">
        <v>79</v>
      </c>
      <c r="U378" s="461" t="s">
        <v>141</v>
      </c>
      <c r="V378" s="462" t="s">
        <v>1798</v>
      </c>
      <c r="W378" s="465">
        <f t="shared" si="45"/>
        <v>4</v>
      </c>
      <c r="X378" s="465" t="str">
        <f t="shared" si="46"/>
        <v>MEDIO</v>
      </c>
      <c r="Y378" s="465" t="s">
        <v>1799</v>
      </c>
      <c r="Z378" s="462" t="s">
        <v>1651</v>
      </c>
      <c r="AA378" s="461" t="s">
        <v>81</v>
      </c>
      <c r="AB378" s="461" t="s">
        <v>201</v>
      </c>
      <c r="AC378" s="460" t="s">
        <v>223</v>
      </c>
      <c r="AD378" s="505">
        <v>43460</v>
      </c>
      <c r="AE378" s="466" t="s">
        <v>82</v>
      </c>
      <c r="AF378" s="467" t="s">
        <v>69</v>
      </c>
      <c r="AG378" s="467" t="s">
        <v>69</v>
      </c>
      <c r="AH378" s="467" t="s">
        <v>69</v>
      </c>
      <c r="AI378" s="467" t="s">
        <v>114</v>
      </c>
      <c r="AJ378" s="505">
        <v>43453</v>
      </c>
      <c r="AK378" s="467" t="s">
        <v>389</v>
      </c>
      <c r="AL378" s="467" t="s">
        <v>1152</v>
      </c>
      <c r="AM378" s="467" t="s">
        <v>69</v>
      </c>
      <c r="AN378" s="467" t="s">
        <v>1152</v>
      </c>
      <c r="AO378" s="467" t="s">
        <v>69</v>
      </c>
      <c r="AP378" s="467" t="s">
        <v>1152</v>
      </c>
      <c r="AQ378" s="467" t="s">
        <v>69</v>
      </c>
      <c r="AR378" s="466" t="s">
        <v>87</v>
      </c>
      <c r="AS378" s="466" t="s">
        <v>87</v>
      </c>
      <c r="AT378" s="467" t="s">
        <v>69</v>
      </c>
      <c r="AU378" s="504"/>
      <c r="AV378" s="467" t="s">
        <v>69</v>
      </c>
      <c r="AW378" s="467" t="s">
        <v>69</v>
      </c>
      <c r="AX378" s="467" t="s">
        <v>90</v>
      </c>
    </row>
    <row r="379" spans="1:50" ht="135" x14ac:dyDescent="0.25">
      <c r="A379" s="439">
        <v>371</v>
      </c>
      <c r="B379" s="461" t="s">
        <v>395</v>
      </c>
      <c r="C379" s="461" t="s">
        <v>283</v>
      </c>
      <c r="D379" s="461" t="s">
        <v>106</v>
      </c>
      <c r="E379" s="461" t="s">
        <v>713</v>
      </c>
      <c r="F379" s="463">
        <f>IFERROR(VLOOKUP(E379,[15]TablaRetencion!A$1:B$22,2,FALSE),"")</f>
        <v>240</v>
      </c>
      <c r="G379" s="464" t="s">
        <v>805</v>
      </c>
      <c r="H379" s="507" t="s">
        <v>1796</v>
      </c>
      <c r="I379" s="464" t="s">
        <v>805</v>
      </c>
      <c r="J379" s="507" t="s">
        <v>1796</v>
      </c>
      <c r="K379" s="509" t="s">
        <v>1797</v>
      </c>
      <c r="L379" s="461" t="s">
        <v>70</v>
      </c>
      <c r="M379" s="461" t="s">
        <v>109</v>
      </c>
      <c r="N379" s="461" t="s">
        <v>108</v>
      </c>
      <c r="O379" s="461" t="s">
        <v>73</v>
      </c>
      <c r="P379" s="461" t="s">
        <v>111</v>
      </c>
      <c r="Q379" s="461" t="s">
        <v>75</v>
      </c>
      <c r="R379" s="463" t="s">
        <v>83</v>
      </c>
      <c r="S379" s="461" t="s">
        <v>140</v>
      </c>
      <c r="T379" s="461" t="s">
        <v>79</v>
      </c>
      <c r="U379" s="461" t="s">
        <v>141</v>
      </c>
      <c r="V379" s="462" t="s">
        <v>1798</v>
      </c>
      <c r="W379" s="465">
        <f t="shared" si="45"/>
        <v>4</v>
      </c>
      <c r="X379" s="465" t="str">
        <f t="shared" si="46"/>
        <v>MEDIO</v>
      </c>
      <c r="Y379" s="465" t="s">
        <v>1799</v>
      </c>
      <c r="Z379" s="462" t="s">
        <v>1651</v>
      </c>
      <c r="AA379" s="461" t="s">
        <v>81</v>
      </c>
      <c r="AB379" s="461" t="s">
        <v>201</v>
      </c>
      <c r="AC379" s="460" t="s">
        <v>223</v>
      </c>
      <c r="AD379" s="505">
        <v>43460</v>
      </c>
      <c r="AE379" s="466" t="s">
        <v>82</v>
      </c>
      <c r="AF379" s="467" t="s">
        <v>69</v>
      </c>
      <c r="AG379" s="467" t="s">
        <v>69</v>
      </c>
      <c r="AH379" s="467" t="s">
        <v>69</v>
      </c>
      <c r="AI379" s="467" t="s">
        <v>114</v>
      </c>
      <c r="AJ379" s="505">
        <v>43453</v>
      </c>
      <c r="AK379" s="467" t="s">
        <v>389</v>
      </c>
      <c r="AL379" s="467" t="s">
        <v>1152</v>
      </c>
      <c r="AM379" s="467" t="s">
        <v>69</v>
      </c>
      <c r="AN379" s="467" t="s">
        <v>1152</v>
      </c>
      <c r="AO379" s="467" t="s">
        <v>69</v>
      </c>
      <c r="AP379" s="467" t="s">
        <v>1152</v>
      </c>
      <c r="AQ379" s="467" t="s">
        <v>69</v>
      </c>
      <c r="AR379" s="466" t="s">
        <v>87</v>
      </c>
      <c r="AS379" s="466" t="s">
        <v>87</v>
      </c>
      <c r="AT379" s="467" t="s">
        <v>69</v>
      </c>
      <c r="AU379" s="504"/>
      <c r="AV379" s="467" t="s">
        <v>69</v>
      </c>
      <c r="AW379" s="467" t="s">
        <v>69</v>
      </c>
      <c r="AX379" s="467" t="s">
        <v>90</v>
      </c>
    </row>
    <row r="380" spans="1:50" ht="135" x14ac:dyDescent="0.25">
      <c r="A380" s="439">
        <v>372</v>
      </c>
      <c r="B380" s="461" t="s">
        <v>395</v>
      </c>
      <c r="C380" s="461" t="s">
        <v>283</v>
      </c>
      <c r="D380" s="461" t="s">
        <v>106</v>
      </c>
      <c r="E380" s="461" t="s">
        <v>713</v>
      </c>
      <c r="F380" s="463">
        <f>IFERROR(VLOOKUP(E380,[15]TablaRetencion!A$1:B$22,2,FALSE),"")</f>
        <v>240</v>
      </c>
      <c r="G380" s="464" t="s">
        <v>805</v>
      </c>
      <c r="H380" s="507" t="s">
        <v>1796</v>
      </c>
      <c r="I380" s="464" t="s">
        <v>805</v>
      </c>
      <c r="J380" s="507" t="s">
        <v>1796</v>
      </c>
      <c r="K380" s="509" t="s">
        <v>1797</v>
      </c>
      <c r="L380" s="461" t="s">
        <v>70</v>
      </c>
      <c r="M380" s="461" t="s">
        <v>109</v>
      </c>
      <c r="N380" s="461" t="s">
        <v>108</v>
      </c>
      <c r="O380" s="461" t="s">
        <v>73</v>
      </c>
      <c r="P380" s="461" t="s">
        <v>111</v>
      </c>
      <c r="Q380" s="461" t="s">
        <v>75</v>
      </c>
      <c r="R380" s="463" t="s">
        <v>83</v>
      </c>
      <c r="S380" s="461" t="s">
        <v>140</v>
      </c>
      <c r="T380" s="461" t="s">
        <v>79</v>
      </c>
      <c r="U380" s="461" t="s">
        <v>141</v>
      </c>
      <c r="V380" s="462" t="s">
        <v>1798</v>
      </c>
      <c r="W380" s="465">
        <f t="shared" si="45"/>
        <v>4</v>
      </c>
      <c r="X380" s="465" t="str">
        <f t="shared" si="46"/>
        <v>MEDIO</v>
      </c>
      <c r="Y380" s="465" t="s">
        <v>1799</v>
      </c>
      <c r="Z380" s="462" t="s">
        <v>1651</v>
      </c>
      <c r="AA380" s="461" t="s">
        <v>81</v>
      </c>
      <c r="AB380" s="461" t="s">
        <v>201</v>
      </c>
      <c r="AC380" s="460" t="s">
        <v>223</v>
      </c>
      <c r="AD380" s="505">
        <v>43460</v>
      </c>
      <c r="AE380" s="466" t="s">
        <v>82</v>
      </c>
      <c r="AF380" s="467" t="s">
        <v>69</v>
      </c>
      <c r="AG380" s="467" t="s">
        <v>69</v>
      </c>
      <c r="AH380" s="467" t="s">
        <v>69</v>
      </c>
      <c r="AI380" s="467" t="s">
        <v>114</v>
      </c>
      <c r="AJ380" s="505">
        <v>43453</v>
      </c>
      <c r="AK380" s="467" t="s">
        <v>389</v>
      </c>
      <c r="AL380" s="467" t="s">
        <v>1152</v>
      </c>
      <c r="AM380" s="467" t="s">
        <v>69</v>
      </c>
      <c r="AN380" s="467" t="s">
        <v>1152</v>
      </c>
      <c r="AO380" s="467" t="s">
        <v>69</v>
      </c>
      <c r="AP380" s="467" t="s">
        <v>1152</v>
      </c>
      <c r="AQ380" s="467" t="s">
        <v>69</v>
      </c>
      <c r="AR380" s="466" t="s">
        <v>87</v>
      </c>
      <c r="AS380" s="466" t="s">
        <v>87</v>
      </c>
      <c r="AT380" s="467" t="s">
        <v>69</v>
      </c>
      <c r="AU380" s="504"/>
      <c r="AV380" s="467" t="s">
        <v>69</v>
      </c>
      <c r="AW380" s="467" t="s">
        <v>69</v>
      </c>
      <c r="AX380" s="467" t="s">
        <v>90</v>
      </c>
    </row>
    <row r="381" spans="1:50" ht="135" x14ac:dyDescent="0.25">
      <c r="A381" s="439">
        <v>373</v>
      </c>
      <c r="B381" s="461" t="s">
        <v>395</v>
      </c>
      <c r="C381" s="461" t="s">
        <v>283</v>
      </c>
      <c r="D381" s="461" t="s">
        <v>106</v>
      </c>
      <c r="E381" s="461" t="s">
        <v>713</v>
      </c>
      <c r="F381" s="463">
        <f>IFERROR(VLOOKUP(E381,[15]TablaRetencion!A$1:B$22,2,FALSE),"")</f>
        <v>240</v>
      </c>
      <c r="G381" s="464" t="s">
        <v>805</v>
      </c>
      <c r="H381" s="507" t="s">
        <v>1796</v>
      </c>
      <c r="I381" s="464" t="s">
        <v>805</v>
      </c>
      <c r="J381" s="507" t="s">
        <v>1796</v>
      </c>
      <c r="K381" s="509" t="s">
        <v>1797</v>
      </c>
      <c r="L381" s="461" t="s">
        <v>70</v>
      </c>
      <c r="M381" s="461" t="s">
        <v>109</v>
      </c>
      <c r="N381" s="461" t="s">
        <v>108</v>
      </c>
      <c r="O381" s="461" t="s">
        <v>73</v>
      </c>
      <c r="P381" s="461" t="s">
        <v>111</v>
      </c>
      <c r="Q381" s="461" t="s">
        <v>75</v>
      </c>
      <c r="R381" s="463" t="s">
        <v>83</v>
      </c>
      <c r="S381" s="461" t="s">
        <v>140</v>
      </c>
      <c r="T381" s="461" t="s">
        <v>79</v>
      </c>
      <c r="U381" s="461" t="s">
        <v>141</v>
      </c>
      <c r="V381" s="462" t="s">
        <v>1798</v>
      </c>
      <c r="W381" s="465">
        <f t="shared" si="45"/>
        <v>4</v>
      </c>
      <c r="X381" s="465" t="str">
        <f t="shared" si="46"/>
        <v>MEDIO</v>
      </c>
      <c r="Y381" s="465" t="s">
        <v>1799</v>
      </c>
      <c r="Z381" s="462" t="s">
        <v>1651</v>
      </c>
      <c r="AA381" s="461" t="s">
        <v>81</v>
      </c>
      <c r="AB381" s="461" t="s">
        <v>201</v>
      </c>
      <c r="AC381" s="460" t="s">
        <v>223</v>
      </c>
      <c r="AD381" s="505">
        <v>43460</v>
      </c>
      <c r="AE381" s="466" t="s">
        <v>82</v>
      </c>
      <c r="AF381" s="467" t="s">
        <v>69</v>
      </c>
      <c r="AG381" s="467" t="s">
        <v>69</v>
      </c>
      <c r="AH381" s="467" t="s">
        <v>69</v>
      </c>
      <c r="AI381" s="467" t="s">
        <v>114</v>
      </c>
      <c r="AJ381" s="505">
        <v>43453</v>
      </c>
      <c r="AK381" s="467" t="s">
        <v>389</v>
      </c>
      <c r="AL381" s="467" t="s">
        <v>1152</v>
      </c>
      <c r="AM381" s="467" t="s">
        <v>69</v>
      </c>
      <c r="AN381" s="467" t="s">
        <v>1152</v>
      </c>
      <c r="AO381" s="467" t="s">
        <v>69</v>
      </c>
      <c r="AP381" s="467" t="s">
        <v>1152</v>
      </c>
      <c r="AQ381" s="467" t="s">
        <v>69</v>
      </c>
      <c r="AR381" s="466" t="s">
        <v>87</v>
      </c>
      <c r="AS381" s="466" t="s">
        <v>87</v>
      </c>
      <c r="AT381" s="467" t="s">
        <v>69</v>
      </c>
      <c r="AU381" s="504"/>
      <c r="AV381" s="467" t="s">
        <v>69</v>
      </c>
      <c r="AW381" s="467" t="s">
        <v>69</v>
      </c>
      <c r="AX381" s="467" t="s">
        <v>90</v>
      </c>
    </row>
    <row r="382" spans="1:50" ht="135" x14ac:dyDescent="0.25">
      <c r="A382" s="439">
        <v>374</v>
      </c>
      <c r="B382" s="461" t="s">
        <v>395</v>
      </c>
      <c r="C382" s="461" t="s">
        <v>283</v>
      </c>
      <c r="D382" s="461" t="s">
        <v>106</v>
      </c>
      <c r="E382" s="461" t="s">
        <v>713</v>
      </c>
      <c r="F382" s="463">
        <f>IFERROR(VLOOKUP(E382,[15]TablaRetencion!A$1:B$22,2,FALSE),"")</f>
        <v>240</v>
      </c>
      <c r="G382" s="464" t="s">
        <v>805</v>
      </c>
      <c r="H382" s="507" t="s">
        <v>1796</v>
      </c>
      <c r="I382" s="464" t="s">
        <v>805</v>
      </c>
      <c r="J382" s="507" t="s">
        <v>1796</v>
      </c>
      <c r="K382" s="509" t="s">
        <v>1797</v>
      </c>
      <c r="L382" s="461" t="s">
        <v>70</v>
      </c>
      <c r="M382" s="461" t="s">
        <v>109</v>
      </c>
      <c r="N382" s="461" t="s">
        <v>108</v>
      </c>
      <c r="O382" s="461" t="s">
        <v>73</v>
      </c>
      <c r="P382" s="461" t="s">
        <v>111</v>
      </c>
      <c r="Q382" s="461" t="s">
        <v>75</v>
      </c>
      <c r="R382" s="463" t="s">
        <v>83</v>
      </c>
      <c r="S382" s="461" t="s">
        <v>140</v>
      </c>
      <c r="T382" s="461" t="s">
        <v>79</v>
      </c>
      <c r="U382" s="461" t="s">
        <v>141</v>
      </c>
      <c r="V382" s="462" t="s">
        <v>1798</v>
      </c>
      <c r="W382" s="465">
        <f t="shared" si="45"/>
        <v>4</v>
      </c>
      <c r="X382" s="465" t="str">
        <f t="shared" si="46"/>
        <v>MEDIO</v>
      </c>
      <c r="Y382" s="465" t="s">
        <v>1799</v>
      </c>
      <c r="Z382" s="462" t="s">
        <v>1651</v>
      </c>
      <c r="AA382" s="461" t="s">
        <v>81</v>
      </c>
      <c r="AB382" s="461" t="s">
        <v>201</v>
      </c>
      <c r="AC382" s="460" t="s">
        <v>223</v>
      </c>
      <c r="AD382" s="505">
        <v>43460</v>
      </c>
      <c r="AE382" s="466" t="s">
        <v>82</v>
      </c>
      <c r="AF382" s="467" t="s">
        <v>69</v>
      </c>
      <c r="AG382" s="467" t="s">
        <v>69</v>
      </c>
      <c r="AH382" s="467" t="s">
        <v>69</v>
      </c>
      <c r="AI382" s="467" t="s">
        <v>114</v>
      </c>
      <c r="AJ382" s="505">
        <v>43453</v>
      </c>
      <c r="AK382" s="467" t="s">
        <v>389</v>
      </c>
      <c r="AL382" s="467" t="s">
        <v>1152</v>
      </c>
      <c r="AM382" s="467" t="s">
        <v>69</v>
      </c>
      <c r="AN382" s="467" t="s">
        <v>1152</v>
      </c>
      <c r="AO382" s="467" t="s">
        <v>69</v>
      </c>
      <c r="AP382" s="467" t="s">
        <v>1152</v>
      </c>
      <c r="AQ382" s="467" t="s">
        <v>69</v>
      </c>
      <c r="AR382" s="466" t="s">
        <v>87</v>
      </c>
      <c r="AS382" s="466" t="s">
        <v>87</v>
      </c>
      <c r="AT382" s="467" t="s">
        <v>69</v>
      </c>
      <c r="AU382" s="504"/>
      <c r="AV382" s="467" t="s">
        <v>69</v>
      </c>
      <c r="AW382" s="467" t="s">
        <v>69</v>
      </c>
      <c r="AX382" s="467" t="s">
        <v>90</v>
      </c>
    </row>
    <row r="383" spans="1:50" ht="135" x14ac:dyDescent="0.25">
      <c r="A383" s="439">
        <v>375</v>
      </c>
      <c r="B383" s="461" t="s">
        <v>395</v>
      </c>
      <c r="C383" s="461" t="s">
        <v>283</v>
      </c>
      <c r="D383" s="461" t="s">
        <v>106</v>
      </c>
      <c r="E383" s="461" t="s">
        <v>713</v>
      </c>
      <c r="F383" s="463">
        <f>IFERROR(VLOOKUP(E383,[15]TablaRetencion!A$1:B$22,2,FALSE),"")</f>
        <v>240</v>
      </c>
      <c r="G383" s="464" t="s">
        <v>805</v>
      </c>
      <c r="H383" s="507" t="s">
        <v>1796</v>
      </c>
      <c r="I383" s="464" t="s">
        <v>805</v>
      </c>
      <c r="J383" s="507" t="s">
        <v>1796</v>
      </c>
      <c r="K383" s="509" t="s">
        <v>1797</v>
      </c>
      <c r="L383" s="461" t="s">
        <v>70</v>
      </c>
      <c r="M383" s="461" t="s">
        <v>109</v>
      </c>
      <c r="N383" s="461" t="s">
        <v>108</v>
      </c>
      <c r="O383" s="461" t="s">
        <v>73</v>
      </c>
      <c r="P383" s="461" t="s">
        <v>111</v>
      </c>
      <c r="Q383" s="461" t="s">
        <v>75</v>
      </c>
      <c r="R383" s="463" t="s">
        <v>83</v>
      </c>
      <c r="S383" s="461" t="s">
        <v>140</v>
      </c>
      <c r="T383" s="461" t="s">
        <v>79</v>
      </c>
      <c r="U383" s="461" t="s">
        <v>141</v>
      </c>
      <c r="V383" s="462" t="s">
        <v>1798</v>
      </c>
      <c r="W383" s="465">
        <f t="shared" si="45"/>
        <v>4</v>
      </c>
      <c r="X383" s="465" t="str">
        <f t="shared" si="46"/>
        <v>MEDIO</v>
      </c>
      <c r="Y383" s="465" t="s">
        <v>1799</v>
      </c>
      <c r="Z383" s="462" t="s">
        <v>1651</v>
      </c>
      <c r="AA383" s="461" t="s">
        <v>81</v>
      </c>
      <c r="AB383" s="461" t="s">
        <v>201</v>
      </c>
      <c r="AC383" s="460" t="s">
        <v>223</v>
      </c>
      <c r="AD383" s="505">
        <v>43460</v>
      </c>
      <c r="AE383" s="466" t="s">
        <v>82</v>
      </c>
      <c r="AF383" s="467" t="s">
        <v>69</v>
      </c>
      <c r="AG383" s="467" t="s">
        <v>69</v>
      </c>
      <c r="AH383" s="467" t="s">
        <v>69</v>
      </c>
      <c r="AI383" s="467" t="s">
        <v>114</v>
      </c>
      <c r="AJ383" s="505">
        <v>43453</v>
      </c>
      <c r="AK383" s="467" t="s">
        <v>389</v>
      </c>
      <c r="AL383" s="467" t="s">
        <v>1152</v>
      </c>
      <c r="AM383" s="467" t="s">
        <v>69</v>
      </c>
      <c r="AN383" s="467" t="s">
        <v>1152</v>
      </c>
      <c r="AO383" s="467" t="s">
        <v>69</v>
      </c>
      <c r="AP383" s="467" t="s">
        <v>1152</v>
      </c>
      <c r="AQ383" s="467" t="s">
        <v>69</v>
      </c>
      <c r="AR383" s="466" t="s">
        <v>87</v>
      </c>
      <c r="AS383" s="466" t="s">
        <v>87</v>
      </c>
      <c r="AT383" s="467" t="s">
        <v>69</v>
      </c>
      <c r="AU383" s="504"/>
      <c r="AV383" s="467" t="s">
        <v>69</v>
      </c>
      <c r="AW383" s="467" t="s">
        <v>69</v>
      </c>
      <c r="AX383" s="467" t="s">
        <v>90</v>
      </c>
    </row>
    <row r="384" spans="1:50" ht="135" x14ac:dyDescent="0.25">
      <c r="A384" s="439">
        <v>376</v>
      </c>
      <c r="B384" s="461" t="s">
        <v>395</v>
      </c>
      <c r="C384" s="461" t="s">
        <v>283</v>
      </c>
      <c r="D384" s="461" t="s">
        <v>106</v>
      </c>
      <c r="E384" s="461" t="s">
        <v>713</v>
      </c>
      <c r="F384" s="463">
        <f>IFERROR(VLOOKUP(E384,[15]TablaRetencion!A$1:B$22,2,FALSE),"")</f>
        <v>240</v>
      </c>
      <c r="G384" s="464" t="s">
        <v>805</v>
      </c>
      <c r="H384" s="507" t="s">
        <v>1796</v>
      </c>
      <c r="I384" s="464" t="s">
        <v>805</v>
      </c>
      <c r="J384" s="507" t="s">
        <v>1796</v>
      </c>
      <c r="K384" s="509" t="s">
        <v>1797</v>
      </c>
      <c r="L384" s="461" t="s">
        <v>70</v>
      </c>
      <c r="M384" s="461" t="s">
        <v>109</v>
      </c>
      <c r="N384" s="461" t="s">
        <v>108</v>
      </c>
      <c r="O384" s="461" t="s">
        <v>73</v>
      </c>
      <c r="P384" s="461" t="s">
        <v>111</v>
      </c>
      <c r="Q384" s="461" t="s">
        <v>75</v>
      </c>
      <c r="R384" s="463" t="s">
        <v>83</v>
      </c>
      <c r="S384" s="461" t="s">
        <v>140</v>
      </c>
      <c r="T384" s="461" t="s">
        <v>79</v>
      </c>
      <c r="U384" s="461" t="s">
        <v>141</v>
      </c>
      <c r="V384" s="462" t="s">
        <v>1798</v>
      </c>
      <c r="W384" s="465">
        <f t="shared" si="45"/>
        <v>4</v>
      </c>
      <c r="X384" s="465" t="str">
        <f t="shared" si="46"/>
        <v>MEDIO</v>
      </c>
      <c r="Y384" s="465" t="s">
        <v>1799</v>
      </c>
      <c r="Z384" s="462" t="s">
        <v>1651</v>
      </c>
      <c r="AA384" s="461" t="s">
        <v>81</v>
      </c>
      <c r="AB384" s="461" t="s">
        <v>201</v>
      </c>
      <c r="AC384" s="460" t="s">
        <v>223</v>
      </c>
      <c r="AD384" s="505">
        <v>43460</v>
      </c>
      <c r="AE384" s="466" t="s">
        <v>82</v>
      </c>
      <c r="AF384" s="467" t="s">
        <v>69</v>
      </c>
      <c r="AG384" s="467" t="s">
        <v>69</v>
      </c>
      <c r="AH384" s="467" t="s">
        <v>69</v>
      </c>
      <c r="AI384" s="467" t="s">
        <v>114</v>
      </c>
      <c r="AJ384" s="505">
        <v>43453</v>
      </c>
      <c r="AK384" s="467" t="s">
        <v>389</v>
      </c>
      <c r="AL384" s="467" t="s">
        <v>1152</v>
      </c>
      <c r="AM384" s="467" t="s">
        <v>69</v>
      </c>
      <c r="AN384" s="467" t="s">
        <v>1152</v>
      </c>
      <c r="AO384" s="467" t="s">
        <v>69</v>
      </c>
      <c r="AP384" s="467" t="s">
        <v>1152</v>
      </c>
      <c r="AQ384" s="467" t="s">
        <v>69</v>
      </c>
      <c r="AR384" s="466" t="s">
        <v>87</v>
      </c>
      <c r="AS384" s="466" t="s">
        <v>87</v>
      </c>
      <c r="AT384" s="467" t="s">
        <v>69</v>
      </c>
      <c r="AU384" s="504"/>
      <c r="AV384" s="467" t="s">
        <v>69</v>
      </c>
      <c r="AW384" s="467" t="s">
        <v>69</v>
      </c>
      <c r="AX384" s="467" t="s">
        <v>90</v>
      </c>
    </row>
    <row r="385" spans="1:50" ht="135" x14ac:dyDescent="0.25">
      <c r="A385" s="439">
        <v>377</v>
      </c>
      <c r="B385" s="461" t="s">
        <v>395</v>
      </c>
      <c r="C385" s="461" t="s">
        <v>283</v>
      </c>
      <c r="D385" s="461" t="s">
        <v>106</v>
      </c>
      <c r="E385" s="461" t="s">
        <v>713</v>
      </c>
      <c r="F385" s="463">
        <f>IFERROR(VLOOKUP(E385,[15]TablaRetencion!A$1:B$22,2,FALSE),"")</f>
        <v>240</v>
      </c>
      <c r="G385" s="464" t="s">
        <v>805</v>
      </c>
      <c r="H385" s="507" t="s">
        <v>1796</v>
      </c>
      <c r="I385" s="464" t="s">
        <v>805</v>
      </c>
      <c r="J385" s="507" t="s">
        <v>1796</v>
      </c>
      <c r="K385" s="509" t="s">
        <v>1797</v>
      </c>
      <c r="L385" s="461" t="s">
        <v>70</v>
      </c>
      <c r="M385" s="461" t="s">
        <v>109</v>
      </c>
      <c r="N385" s="461" t="s">
        <v>108</v>
      </c>
      <c r="O385" s="461" t="s">
        <v>73</v>
      </c>
      <c r="P385" s="461" t="s">
        <v>111</v>
      </c>
      <c r="Q385" s="461" t="s">
        <v>75</v>
      </c>
      <c r="R385" s="463" t="s">
        <v>83</v>
      </c>
      <c r="S385" s="461" t="s">
        <v>140</v>
      </c>
      <c r="T385" s="461" t="s">
        <v>79</v>
      </c>
      <c r="U385" s="461" t="s">
        <v>141</v>
      </c>
      <c r="V385" s="462" t="s">
        <v>1798</v>
      </c>
      <c r="W385" s="465">
        <f t="shared" si="45"/>
        <v>4</v>
      </c>
      <c r="X385" s="465" t="str">
        <f t="shared" si="46"/>
        <v>MEDIO</v>
      </c>
      <c r="Y385" s="465" t="s">
        <v>1799</v>
      </c>
      <c r="Z385" s="462" t="s">
        <v>1651</v>
      </c>
      <c r="AA385" s="461" t="s">
        <v>81</v>
      </c>
      <c r="AB385" s="461" t="s">
        <v>201</v>
      </c>
      <c r="AC385" s="460" t="s">
        <v>223</v>
      </c>
      <c r="AD385" s="505">
        <v>43460</v>
      </c>
      <c r="AE385" s="466" t="s">
        <v>82</v>
      </c>
      <c r="AF385" s="467" t="s">
        <v>69</v>
      </c>
      <c r="AG385" s="467" t="s">
        <v>69</v>
      </c>
      <c r="AH385" s="467" t="s">
        <v>69</v>
      </c>
      <c r="AI385" s="467" t="s">
        <v>114</v>
      </c>
      <c r="AJ385" s="505">
        <v>43453</v>
      </c>
      <c r="AK385" s="467" t="s">
        <v>389</v>
      </c>
      <c r="AL385" s="467" t="s">
        <v>1152</v>
      </c>
      <c r="AM385" s="467" t="s">
        <v>69</v>
      </c>
      <c r="AN385" s="467" t="s">
        <v>1152</v>
      </c>
      <c r="AO385" s="467" t="s">
        <v>69</v>
      </c>
      <c r="AP385" s="467" t="s">
        <v>1152</v>
      </c>
      <c r="AQ385" s="467" t="s">
        <v>69</v>
      </c>
      <c r="AR385" s="466" t="s">
        <v>87</v>
      </c>
      <c r="AS385" s="466" t="s">
        <v>87</v>
      </c>
      <c r="AT385" s="467" t="s">
        <v>69</v>
      </c>
      <c r="AU385" s="504"/>
      <c r="AV385" s="467" t="s">
        <v>69</v>
      </c>
      <c r="AW385" s="467" t="s">
        <v>69</v>
      </c>
      <c r="AX385" s="467" t="s">
        <v>90</v>
      </c>
    </row>
    <row r="386" spans="1:50" ht="135" x14ac:dyDescent="0.25">
      <c r="A386" s="439">
        <v>378</v>
      </c>
      <c r="B386" s="461" t="s">
        <v>395</v>
      </c>
      <c r="C386" s="461" t="s">
        <v>283</v>
      </c>
      <c r="D386" s="461" t="s">
        <v>106</v>
      </c>
      <c r="E386" s="461" t="s">
        <v>713</v>
      </c>
      <c r="F386" s="463">
        <f>IFERROR(VLOOKUP(E386,[15]TablaRetencion!A$1:B$22,2,FALSE),"")</f>
        <v>240</v>
      </c>
      <c r="G386" s="463" t="s">
        <v>406</v>
      </c>
      <c r="H386" s="463">
        <f>IFERROR(VLOOKUP(G386,[15]TablaRetencion!H$1:I$90,2,FALSE),"")</f>
        <v>50</v>
      </c>
      <c r="I386" s="464" t="s">
        <v>812</v>
      </c>
      <c r="J386" s="507" t="s">
        <v>1793</v>
      </c>
      <c r="K386" s="509" t="s">
        <v>1848</v>
      </c>
      <c r="L386" s="461" t="s">
        <v>70</v>
      </c>
      <c r="M386" s="461" t="s">
        <v>109</v>
      </c>
      <c r="N386" s="461" t="s">
        <v>108</v>
      </c>
      <c r="O386" s="461" t="s">
        <v>73</v>
      </c>
      <c r="P386" s="461" t="s">
        <v>111</v>
      </c>
      <c r="Q386" s="461" t="s">
        <v>75</v>
      </c>
      <c r="R386" s="463" t="s">
        <v>83</v>
      </c>
      <c r="S386" s="461" t="s">
        <v>140</v>
      </c>
      <c r="T386" s="461" t="s">
        <v>79</v>
      </c>
      <c r="U386" s="461" t="s">
        <v>141</v>
      </c>
      <c r="V386" s="462" t="s">
        <v>1798</v>
      </c>
      <c r="W386" s="465">
        <f t="shared" si="45"/>
        <v>4</v>
      </c>
      <c r="X386" s="465" t="str">
        <f t="shared" si="46"/>
        <v>MEDIO</v>
      </c>
      <c r="Y386" s="465" t="s">
        <v>1799</v>
      </c>
      <c r="Z386" s="462" t="s">
        <v>1651</v>
      </c>
      <c r="AA386" s="461" t="s">
        <v>201</v>
      </c>
      <c r="AB386" s="461" t="s">
        <v>201</v>
      </c>
      <c r="AC386" s="460" t="s">
        <v>223</v>
      </c>
      <c r="AD386" s="505">
        <v>43460</v>
      </c>
      <c r="AE386" s="466" t="s">
        <v>82</v>
      </c>
      <c r="AF386" s="467" t="s">
        <v>69</v>
      </c>
      <c r="AG386" s="467" t="s">
        <v>69</v>
      </c>
      <c r="AH386" s="467" t="s">
        <v>69</v>
      </c>
      <c r="AI386" s="467" t="s">
        <v>114</v>
      </c>
      <c r="AJ386" s="505">
        <v>43453</v>
      </c>
      <c r="AK386" s="467" t="s">
        <v>389</v>
      </c>
      <c r="AL386" s="467" t="s">
        <v>1152</v>
      </c>
      <c r="AM386" s="467" t="s">
        <v>69</v>
      </c>
      <c r="AN386" s="467" t="s">
        <v>1152</v>
      </c>
      <c r="AO386" s="467" t="s">
        <v>69</v>
      </c>
      <c r="AP386" s="467" t="s">
        <v>1152</v>
      </c>
      <c r="AQ386" s="467" t="s">
        <v>69</v>
      </c>
      <c r="AR386" s="466" t="s">
        <v>87</v>
      </c>
      <c r="AS386" s="466" t="s">
        <v>87</v>
      </c>
      <c r="AT386" s="467" t="s">
        <v>69</v>
      </c>
      <c r="AU386" s="504"/>
      <c r="AV386" s="467" t="s">
        <v>69</v>
      </c>
      <c r="AW386" s="467" t="s">
        <v>69</v>
      </c>
      <c r="AX386" s="467" t="s">
        <v>90</v>
      </c>
    </row>
    <row r="387" spans="1:50" ht="135" x14ac:dyDescent="0.25">
      <c r="A387" s="439">
        <v>379</v>
      </c>
      <c r="B387" s="461" t="s">
        <v>395</v>
      </c>
      <c r="C387" s="461" t="s">
        <v>283</v>
      </c>
      <c r="D387" s="461" t="s">
        <v>106</v>
      </c>
      <c r="E387" s="461" t="s">
        <v>713</v>
      </c>
      <c r="F387" s="463">
        <f>IFERROR(VLOOKUP(E387,[15]TablaRetencion!A$1:B$22,2,FALSE),"")</f>
        <v>240</v>
      </c>
      <c r="G387" s="464" t="s">
        <v>805</v>
      </c>
      <c r="H387" s="507" t="s">
        <v>1796</v>
      </c>
      <c r="I387" s="464" t="s">
        <v>805</v>
      </c>
      <c r="J387" s="507" t="s">
        <v>1796</v>
      </c>
      <c r="K387" s="509" t="s">
        <v>1849</v>
      </c>
      <c r="L387" s="461" t="s">
        <v>70</v>
      </c>
      <c r="M387" s="461" t="s">
        <v>109</v>
      </c>
      <c r="N387" s="461" t="s">
        <v>108</v>
      </c>
      <c r="O387" s="461" t="s">
        <v>73</v>
      </c>
      <c r="P387" s="461" t="s">
        <v>111</v>
      </c>
      <c r="Q387" s="461" t="s">
        <v>75</v>
      </c>
      <c r="R387" s="463" t="s">
        <v>83</v>
      </c>
      <c r="S387" s="461" t="s">
        <v>140</v>
      </c>
      <c r="T387" s="461" t="s">
        <v>79</v>
      </c>
      <c r="U387" s="461" t="s">
        <v>141</v>
      </c>
      <c r="V387" s="462" t="s">
        <v>1798</v>
      </c>
      <c r="W387" s="465">
        <f t="shared" si="45"/>
        <v>4</v>
      </c>
      <c r="X387" s="465" t="str">
        <f t="shared" si="46"/>
        <v>MEDIO</v>
      </c>
      <c r="Y387" s="465" t="s">
        <v>1799</v>
      </c>
      <c r="Z387" s="462" t="s">
        <v>1651</v>
      </c>
      <c r="AA387" s="461" t="s">
        <v>201</v>
      </c>
      <c r="AB387" s="461" t="s">
        <v>201</v>
      </c>
      <c r="AC387" s="460" t="s">
        <v>223</v>
      </c>
      <c r="AD387" s="505">
        <v>43460</v>
      </c>
      <c r="AE387" s="466" t="s">
        <v>82</v>
      </c>
      <c r="AF387" s="467" t="s">
        <v>69</v>
      </c>
      <c r="AG387" s="467" t="s">
        <v>69</v>
      </c>
      <c r="AH387" s="467" t="s">
        <v>69</v>
      </c>
      <c r="AI387" s="467" t="s">
        <v>114</v>
      </c>
      <c r="AJ387" s="505">
        <v>43453</v>
      </c>
      <c r="AK387" s="467" t="s">
        <v>389</v>
      </c>
      <c r="AL387" s="467" t="s">
        <v>1152</v>
      </c>
      <c r="AM387" s="467" t="s">
        <v>69</v>
      </c>
      <c r="AN387" s="467" t="s">
        <v>1152</v>
      </c>
      <c r="AO387" s="467" t="s">
        <v>69</v>
      </c>
      <c r="AP387" s="467" t="s">
        <v>1152</v>
      </c>
      <c r="AQ387" s="467" t="s">
        <v>69</v>
      </c>
      <c r="AR387" s="466" t="s">
        <v>87</v>
      </c>
      <c r="AS387" s="466" t="s">
        <v>87</v>
      </c>
      <c r="AT387" s="467" t="s">
        <v>69</v>
      </c>
      <c r="AU387" s="504"/>
      <c r="AV387" s="467" t="s">
        <v>69</v>
      </c>
      <c r="AW387" s="467" t="s">
        <v>69</v>
      </c>
      <c r="AX387" s="467" t="s">
        <v>90</v>
      </c>
    </row>
    <row r="388" spans="1:50" ht="135" x14ac:dyDescent="0.25">
      <c r="A388" s="439">
        <v>380</v>
      </c>
      <c r="B388" s="461" t="s">
        <v>395</v>
      </c>
      <c r="C388" s="461" t="s">
        <v>283</v>
      </c>
      <c r="D388" s="461" t="s">
        <v>106</v>
      </c>
      <c r="E388" s="461" t="s">
        <v>713</v>
      </c>
      <c r="F388" s="463">
        <f>IFERROR(VLOOKUP(E388,[15]TablaRetencion!A$1:B$22,2,FALSE),"")</f>
        <v>240</v>
      </c>
      <c r="G388" s="463" t="s">
        <v>406</v>
      </c>
      <c r="H388" s="463">
        <f>IFERROR(VLOOKUP(G388,[15]TablaRetencion!H$1:I$90,2,FALSE),"")</f>
        <v>50</v>
      </c>
      <c r="I388" s="464" t="s">
        <v>812</v>
      </c>
      <c r="J388" s="507" t="s">
        <v>1793</v>
      </c>
      <c r="K388" s="509" t="s">
        <v>1850</v>
      </c>
      <c r="L388" s="461" t="s">
        <v>70</v>
      </c>
      <c r="M388" s="461" t="s">
        <v>109</v>
      </c>
      <c r="N388" s="461" t="s">
        <v>108</v>
      </c>
      <c r="O388" s="461" t="s">
        <v>73</v>
      </c>
      <c r="P388" s="461" t="s">
        <v>111</v>
      </c>
      <c r="Q388" s="461" t="s">
        <v>75</v>
      </c>
      <c r="R388" s="463" t="s">
        <v>83</v>
      </c>
      <c r="S388" s="461" t="s">
        <v>140</v>
      </c>
      <c r="T388" s="461" t="s">
        <v>79</v>
      </c>
      <c r="U388" s="461" t="s">
        <v>141</v>
      </c>
      <c r="V388" s="462" t="s">
        <v>1798</v>
      </c>
      <c r="W388" s="465">
        <f t="shared" si="45"/>
        <v>4</v>
      </c>
      <c r="X388" s="465" t="str">
        <f t="shared" si="46"/>
        <v>MEDIO</v>
      </c>
      <c r="Y388" s="465" t="s">
        <v>1799</v>
      </c>
      <c r="Z388" s="462" t="s">
        <v>1651</v>
      </c>
      <c r="AA388" s="461" t="s">
        <v>113</v>
      </c>
      <c r="AB388" s="461" t="s">
        <v>201</v>
      </c>
      <c r="AC388" s="460" t="s">
        <v>223</v>
      </c>
      <c r="AD388" s="505">
        <v>43460</v>
      </c>
      <c r="AE388" s="466" t="s">
        <v>82</v>
      </c>
      <c r="AF388" s="467" t="s">
        <v>69</v>
      </c>
      <c r="AG388" s="467" t="s">
        <v>69</v>
      </c>
      <c r="AH388" s="467" t="s">
        <v>69</v>
      </c>
      <c r="AI388" s="467" t="s">
        <v>114</v>
      </c>
      <c r="AJ388" s="505">
        <v>43453</v>
      </c>
      <c r="AK388" s="467" t="s">
        <v>389</v>
      </c>
      <c r="AL388" s="467" t="s">
        <v>1152</v>
      </c>
      <c r="AM388" s="467" t="s">
        <v>69</v>
      </c>
      <c r="AN388" s="467" t="s">
        <v>1152</v>
      </c>
      <c r="AO388" s="467" t="s">
        <v>69</v>
      </c>
      <c r="AP388" s="467" t="s">
        <v>1152</v>
      </c>
      <c r="AQ388" s="467" t="s">
        <v>69</v>
      </c>
      <c r="AR388" s="466" t="s">
        <v>87</v>
      </c>
      <c r="AS388" s="466" t="s">
        <v>87</v>
      </c>
      <c r="AT388" s="467" t="s">
        <v>69</v>
      </c>
      <c r="AU388" s="504"/>
      <c r="AV388" s="467" t="s">
        <v>69</v>
      </c>
      <c r="AW388" s="467" t="s">
        <v>69</v>
      </c>
      <c r="AX388" s="467" t="s">
        <v>90</v>
      </c>
    </row>
    <row r="389" spans="1:50" ht="135" x14ac:dyDescent="0.25">
      <c r="A389" s="439">
        <v>381</v>
      </c>
      <c r="B389" s="461" t="s">
        <v>395</v>
      </c>
      <c r="C389" s="461" t="s">
        <v>283</v>
      </c>
      <c r="D389" s="461" t="s">
        <v>106</v>
      </c>
      <c r="E389" s="461" t="s">
        <v>713</v>
      </c>
      <c r="F389" s="463">
        <f>IFERROR(VLOOKUP(E389,[15]TablaRetencion!A$1:B$22,2,FALSE),"")</f>
        <v>240</v>
      </c>
      <c r="G389" s="463" t="s">
        <v>406</v>
      </c>
      <c r="H389" s="463">
        <f>IFERROR(VLOOKUP(G389,[15]TablaRetencion!H$1:I$90,2,FALSE),"")</f>
        <v>50</v>
      </c>
      <c r="I389" s="464" t="s">
        <v>808</v>
      </c>
      <c r="J389" s="507" t="s">
        <v>1793</v>
      </c>
      <c r="K389" s="509" t="s">
        <v>1851</v>
      </c>
      <c r="L389" s="461" t="s">
        <v>70</v>
      </c>
      <c r="M389" s="461" t="s">
        <v>109</v>
      </c>
      <c r="N389" s="461" t="s">
        <v>108</v>
      </c>
      <c r="O389" s="461" t="s">
        <v>73</v>
      </c>
      <c r="P389" s="461" t="s">
        <v>111</v>
      </c>
      <c r="Q389" s="461" t="s">
        <v>75</v>
      </c>
      <c r="R389" s="463" t="s">
        <v>83</v>
      </c>
      <c r="S389" s="461" t="s">
        <v>140</v>
      </c>
      <c r="T389" s="461" t="s">
        <v>79</v>
      </c>
      <c r="U389" s="461" t="s">
        <v>141</v>
      </c>
      <c r="V389" s="462" t="s">
        <v>1798</v>
      </c>
      <c r="W389" s="465">
        <f t="shared" si="45"/>
        <v>4</v>
      </c>
      <c r="X389" s="465" t="str">
        <f t="shared" si="46"/>
        <v>MEDIO</v>
      </c>
      <c r="Y389" s="465" t="s">
        <v>1799</v>
      </c>
      <c r="Z389" s="462" t="s">
        <v>1651</v>
      </c>
      <c r="AA389" s="461" t="s">
        <v>201</v>
      </c>
      <c r="AB389" s="461" t="s">
        <v>201</v>
      </c>
      <c r="AC389" s="460" t="s">
        <v>223</v>
      </c>
      <c r="AD389" s="505">
        <v>43460</v>
      </c>
      <c r="AE389" s="466" t="s">
        <v>82</v>
      </c>
      <c r="AF389" s="467" t="s">
        <v>69</v>
      </c>
      <c r="AG389" s="467" t="s">
        <v>69</v>
      </c>
      <c r="AH389" s="467" t="s">
        <v>69</v>
      </c>
      <c r="AI389" s="467" t="s">
        <v>114</v>
      </c>
      <c r="AJ389" s="505">
        <v>43453</v>
      </c>
      <c r="AK389" s="467" t="s">
        <v>389</v>
      </c>
      <c r="AL389" s="467" t="s">
        <v>1152</v>
      </c>
      <c r="AM389" s="467" t="s">
        <v>69</v>
      </c>
      <c r="AN389" s="467" t="s">
        <v>1152</v>
      </c>
      <c r="AO389" s="467" t="s">
        <v>69</v>
      </c>
      <c r="AP389" s="467" t="s">
        <v>1152</v>
      </c>
      <c r="AQ389" s="467" t="s">
        <v>69</v>
      </c>
      <c r="AR389" s="466" t="s">
        <v>87</v>
      </c>
      <c r="AS389" s="466" t="s">
        <v>87</v>
      </c>
      <c r="AT389" s="467" t="s">
        <v>69</v>
      </c>
      <c r="AU389" s="504"/>
      <c r="AV389" s="467" t="s">
        <v>69</v>
      </c>
      <c r="AW389" s="467" t="s">
        <v>69</v>
      </c>
      <c r="AX389" s="467" t="s">
        <v>90</v>
      </c>
    </row>
    <row r="390" spans="1:50" ht="135" x14ac:dyDescent="0.25">
      <c r="A390" s="439">
        <v>382</v>
      </c>
      <c r="B390" s="461" t="s">
        <v>395</v>
      </c>
      <c r="C390" s="461" t="s">
        <v>283</v>
      </c>
      <c r="D390" s="461" t="s">
        <v>106</v>
      </c>
      <c r="E390" s="461" t="s">
        <v>713</v>
      </c>
      <c r="F390" s="463">
        <f>IFERROR(VLOOKUP(E390,[15]TablaRetencion!A$1:B$22,2,FALSE),"")</f>
        <v>240</v>
      </c>
      <c r="G390" s="463" t="s">
        <v>406</v>
      </c>
      <c r="H390" s="463">
        <f>IFERROR(VLOOKUP(G390,[15]TablaRetencion!H$1:I$90,2,FALSE),"")</f>
        <v>50</v>
      </c>
      <c r="I390" s="464" t="s">
        <v>808</v>
      </c>
      <c r="J390" s="507" t="s">
        <v>1793</v>
      </c>
      <c r="K390" s="509" t="s">
        <v>1852</v>
      </c>
      <c r="L390" s="461" t="s">
        <v>70</v>
      </c>
      <c r="M390" s="461" t="s">
        <v>109</v>
      </c>
      <c r="N390" s="461" t="s">
        <v>108</v>
      </c>
      <c r="O390" s="461" t="s">
        <v>73</v>
      </c>
      <c r="P390" s="461" t="s">
        <v>111</v>
      </c>
      <c r="Q390" s="461" t="s">
        <v>75</v>
      </c>
      <c r="R390" s="463" t="s">
        <v>83</v>
      </c>
      <c r="S390" s="461" t="s">
        <v>140</v>
      </c>
      <c r="T390" s="461" t="s">
        <v>79</v>
      </c>
      <c r="U390" s="461" t="s">
        <v>141</v>
      </c>
      <c r="V390" s="462" t="s">
        <v>1798</v>
      </c>
      <c r="W390" s="465">
        <f t="shared" si="45"/>
        <v>4</v>
      </c>
      <c r="X390" s="465" t="str">
        <f t="shared" si="46"/>
        <v>MEDIO</v>
      </c>
      <c r="Y390" s="465" t="s">
        <v>1799</v>
      </c>
      <c r="Z390" s="462" t="s">
        <v>1651</v>
      </c>
      <c r="AA390" s="461" t="s">
        <v>201</v>
      </c>
      <c r="AB390" s="461" t="s">
        <v>201</v>
      </c>
      <c r="AC390" s="460" t="s">
        <v>223</v>
      </c>
      <c r="AD390" s="505">
        <v>43460</v>
      </c>
      <c r="AE390" s="466" t="s">
        <v>82</v>
      </c>
      <c r="AF390" s="467" t="s">
        <v>69</v>
      </c>
      <c r="AG390" s="467" t="s">
        <v>69</v>
      </c>
      <c r="AH390" s="467" t="s">
        <v>69</v>
      </c>
      <c r="AI390" s="467" t="s">
        <v>114</v>
      </c>
      <c r="AJ390" s="505">
        <v>43453</v>
      </c>
      <c r="AK390" s="467" t="s">
        <v>389</v>
      </c>
      <c r="AL390" s="467" t="s">
        <v>1152</v>
      </c>
      <c r="AM390" s="467" t="s">
        <v>69</v>
      </c>
      <c r="AN390" s="467" t="s">
        <v>1152</v>
      </c>
      <c r="AO390" s="467" t="s">
        <v>69</v>
      </c>
      <c r="AP390" s="467" t="s">
        <v>1152</v>
      </c>
      <c r="AQ390" s="467" t="s">
        <v>69</v>
      </c>
      <c r="AR390" s="466" t="s">
        <v>87</v>
      </c>
      <c r="AS390" s="466" t="s">
        <v>87</v>
      </c>
      <c r="AT390" s="467" t="s">
        <v>69</v>
      </c>
      <c r="AU390" s="504"/>
      <c r="AV390" s="467" t="s">
        <v>69</v>
      </c>
      <c r="AW390" s="467" t="s">
        <v>69</v>
      </c>
      <c r="AX390" s="467" t="s">
        <v>90</v>
      </c>
    </row>
    <row r="391" spans="1:50" ht="135" x14ac:dyDescent="0.25">
      <c r="A391" s="439">
        <v>383</v>
      </c>
      <c r="B391" s="461" t="s">
        <v>395</v>
      </c>
      <c r="C391" s="461" t="s">
        <v>283</v>
      </c>
      <c r="D391" s="461" t="s">
        <v>106</v>
      </c>
      <c r="E391" s="461" t="s">
        <v>713</v>
      </c>
      <c r="F391" s="463">
        <f>IFERROR(VLOOKUP(E391,[15]TablaRetencion!A$1:B$22,2,FALSE),"")</f>
        <v>240</v>
      </c>
      <c r="G391" s="463" t="s">
        <v>411</v>
      </c>
      <c r="H391" s="463">
        <f>IFERROR(VLOOKUP(G391,[15]TablaRetencion!H$1:I$90,2,FALSE),"")</f>
        <v>67</v>
      </c>
      <c r="I391" s="464" t="s">
        <v>815</v>
      </c>
      <c r="J391" s="507" t="s">
        <v>1802</v>
      </c>
      <c r="K391" s="510" t="s">
        <v>1853</v>
      </c>
      <c r="L391" s="461" t="s">
        <v>70</v>
      </c>
      <c r="M391" s="461" t="s">
        <v>109</v>
      </c>
      <c r="N391" s="461" t="s">
        <v>108</v>
      </c>
      <c r="O391" s="461" t="s">
        <v>73</v>
      </c>
      <c r="P391" s="461" t="s">
        <v>111</v>
      </c>
      <c r="Q391" s="461" t="s">
        <v>75</v>
      </c>
      <c r="R391" s="463" t="s">
        <v>83</v>
      </c>
      <c r="S391" s="461" t="s">
        <v>140</v>
      </c>
      <c r="T391" s="461" t="s">
        <v>79</v>
      </c>
      <c r="U391" s="461" t="s">
        <v>141</v>
      </c>
      <c r="V391" s="462" t="s">
        <v>1798</v>
      </c>
      <c r="W391" s="465">
        <f t="shared" si="45"/>
        <v>4</v>
      </c>
      <c r="X391" s="465" t="str">
        <f t="shared" si="46"/>
        <v>MEDIO</v>
      </c>
      <c r="Y391" s="465" t="s">
        <v>1799</v>
      </c>
      <c r="Z391" s="462" t="s">
        <v>1651</v>
      </c>
      <c r="AA391" s="461" t="s">
        <v>201</v>
      </c>
      <c r="AB391" s="461" t="s">
        <v>201</v>
      </c>
      <c r="AC391" s="460" t="s">
        <v>223</v>
      </c>
      <c r="AD391" s="505">
        <v>43460</v>
      </c>
      <c r="AE391" s="466" t="s">
        <v>82</v>
      </c>
      <c r="AF391" s="467" t="s">
        <v>69</v>
      </c>
      <c r="AG391" s="467" t="s">
        <v>69</v>
      </c>
      <c r="AH391" s="467" t="s">
        <v>69</v>
      </c>
      <c r="AI391" s="467" t="s">
        <v>114</v>
      </c>
      <c r="AJ391" s="505">
        <v>43453</v>
      </c>
      <c r="AK391" s="467" t="s">
        <v>389</v>
      </c>
      <c r="AL391" s="467" t="s">
        <v>1152</v>
      </c>
      <c r="AM391" s="467" t="s">
        <v>69</v>
      </c>
      <c r="AN391" s="467" t="s">
        <v>1152</v>
      </c>
      <c r="AO391" s="467" t="s">
        <v>69</v>
      </c>
      <c r="AP391" s="467" t="s">
        <v>1152</v>
      </c>
      <c r="AQ391" s="467" t="s">
        <v>69</v>
      </c>
      <c r="AR391" s="466" t="s">
        <v>87</v>
      </c>
      <c r="AS391" s="466" t="s">
        <v>87</v>
      </c>
      <c r="AT391" s="467" t="s">
        <v>69</v>
      </c>
      <c r="AU391" s="504"/>
      <c r="AV391" s="467" t="s">
        <v>69</v>
      </c>
      <c r="AW391" s="467" t="s">
        <v>69</v>
      </c>
      <c r="AX391" s="467" t="s">
        <v>90</v>
      </c>
    </row>
    <row r="392" spans="1:50" ht="135" x14ac:dyDescent="0.25">
      <c r="A392" s="439">
        <v>384</v>
      </c>
      <c r="B392" s="461" t="s">
        <v>395</v>
      </c>
      <c r="C392" s="461" t="s">
        <v>283</v>
      </c>
      <c r="D392" s="461" t="s">
        <v>106</v>
      </c>
      <c r="E392" s="461" t="s">
        <v>713</v>
      </c>
      <c r="F392" s="463">
        <f>IFERROR(VLOOKUP(E392,[15]TablaRetencion!A$1:B$22,2,FALSE),"")</f>
        <v>240</v>
      </c>
      <c r="G392" s="463" t="s">
        <v>406</v>
      </c>
      <c r="H392" s="463">
        <f>IFERROR(VLOOKUP(G392,[15]TablaRetencion!H$1:I$90,2,FALSE),"")</f>
        <v>50</v>
      </c>
      <c r="I392" s="464" t="s">
        <v>812</v>
      </c>
      <c r="J392" s="507" t="s">
        <v>1793</v>
      </c>
      <c r="K392" s="510" t="s">
        <v>1854</v>
      </c>
      <c r="L392" s="461" t="s">
        <v>70</v>
      </c>
      <c r="M392" s="461" t="s">
        <v>109</v>
      </c>
      <c r="N392" s="461" t="s">
        <v>108</v>
      </c>
      <c r="O392" s="461" t="s">
        <v>73</v>
      </c>
      <c r="P392" s="461" t="s">
        <v>111</v>
      </c>
      <c r="Q392" s="461" t="s">
        <v>75</v>
      </c>
      <c r="R392" s="463" t="s">
        <v>83</v>
      </c>
      <c r="S392" s="461" t="s">
        <v>140</v>
      </c>
      <c r="T392" s="461" t="s">
        <v>79</v>
      </c>
      <c r="U392" s="461" t="s">
        <v>141</v>
      </c>
      <c r="V392" s="462" t="s">
        <v>1798</v>
      </c>
      <c r="W392" s="465">
        <f t="shared" si="45"/>
        <v>4</v>
      </c>
      <c r="X392" s="465" t="str">
        <f t="shared" si="46"/>
        <v>MEDIO</v>
      </c>
      <c r="Y392" s="465" t="s">
        <v>1799</v>
      </c>
      <c r="Z392" s="462" t="s">
        <v>1651</v>
      </c>
      <c r="AA392" s="461" t="s">
        <v>201</v>
      </c>
      <c r="AB392" s="461" t="s">
        <v>201</v>
      </c>
      <c r="AC392" s="460" t="s">
        <v>223</v>
      </c>
      <c r="AD392" s="505">
        <v>43460</v>
      </c>
      <c r="AE392" s="466" t="s">
        <v>82</v>
      </c>
      <c r="AF392" s="467" t="s">
        <v>69</v>
      </c>
      <c r="AG392" s="467" t="s">
        <v>69</v>
      </c>
      <c r="AH392" s="467" t="s">
        <v>69</v>
      </c>
      <c r="AI392" s="467" t="s">
        <v>114</v>
      </c>
      <c r="AJ392" s="505">
        <v>43453</v>
      </c>
      <c r="AK392" s="467" t="s">
        <v>389</v>
      </c>
      <c r="AL392" s="467" t="s">
        <v>1152</v>
      </c>
      <c r="AM392" s="467" t="s">
        <v>69</v>
      </c>
      <c r="AN392" s="467" t="s">
        <v>1152</v>
      </c>
      <c r="AO392" s="467" t="s">
        <v>69</v>
      </c>
      <c r="AP392" s="467" t="s">
        <v>1152</v>
      </c>
      <c r="AQ392" s="467" t="s">
        <v>69</v>
      </c>
      <c r="AR392" s="466" t="s">
        <v>87</v>
      </c>
      <c r="AS392" s="466" t="s">
        <v>87</v>
      </c>
      <c r="AT392" s="467" t="s">
        <v>69</v>
      </c>
      <c r="AU392" s="504"/>
      <c r="AV392" s="467" t="s">
        <v>69</v>
      </c>
      <c r="AW392" s="467" t="s">
        <v>69</v>
      </c>
      <c r="AX392" s="467" t="s">
        <v>90</v>
      </c>
    </row>
    <row r="393" spans="1:50" ht="135" x14ac:dyDescent="0.25">
      <c r="A393" s="439">
        <v>385</v>
      </c>
      <c r="B393" s="461" t="s">
        <v>395</v>
      </c>
      <c r="C393" s="461" t="s">
        <v>283</v>
      </c>
      <c r="D393" s="461" t="s">
        <v>106</v>
      </c>
      <c r="E393" s="461" t="s">
        <v>713</v>
      </c>
      <c r="F393" s="463">
        <f>IFERROR(VLOOKUP(E393,[15]TablaRetencion!A$1:B$22,2,FALSE),"")</f>
        <v>240</v>
      </c>
      <c r="G393" s="463" t="s">
        <v>406</v>
      </c>
      <c r="H393" s="463">
        <f>IFERROR(VLOOKUP(G393,[15]TablaRetencion!H$1:I$90,2,FALSE),"")</f>
        <v>50</v>
      </c>
      <c r="I393" s="464" t="s">
        <v>812</v>
      </c>
      <c r="J393" s="507" t="s">
        <v>1793</v>
      </c>
      <c r="K393" s="509" t="s">
        <v>1855</v>
      </c>
      <c r="L393" s="461" t="s">
        <v>70</v>
      </c>
      <c r="M393" s="461" t="s">
        <v>109</v>
      </c>
      <c r="N393" s="461" t="s">
        <v>108</v>
      </c>
      <c r="O393" s="461" t="s">
        <v>73</v>
      </c>
      <c r="P393" s="461" t="s">
        <v>111</v>
      </c>
      <c r="Q393" s="461" t="s">
        <v>75</v>
      </c>
      <c r="R393" s="463" t="s">
        <v>83</v>
      </c>
      <c r="S393" s="461" t="s">
        <v>140</v>
      </c>
      <c r="T393" s="461" t="s">
        <v>79</v>
      </c>
      <c r="U393" s="461" t="s">
        <v>141</v>
      </c>
      <c r="V393" s="462" t="s">
        <v>1798</v>
      </c>
      <c r="W393" s="465">
        <f t="shared" si="45"/>
        <v>4</v>
      </c>
      <c r="X393" s="465" t="str">
        <f t="shared" si="46"/>
        <v>MEDIO</v>
      </c>
      <c r="Y393" s="465" t="s">
        <v>1799</v>
      </c>
      <c r="Z393" s="462" t="s">
        <v>1651</v>
      </c>
      <c r="AA393" s="461" t="s">
        <v>201</v>
      </c>
      <c r="AB393" s="461" t="s">
        <v>201</v>
      </c>
      <c r="AC393" s="460" t="s">
        <v>223</v>
      </c>
      <c r="AD393" s="505">
        <v>43460</v>
      </c>
      <c r="AE393" s="466" t="s">
        <v>82</v>
      </c>
      <c r="AF393" s="467" t="s">
        <v>69</v>
      </c>
      <c r="AG393" s="467" t="s">
        <v>69</v>
      </c>
      <c r="AH393" s="467" t="s">
        <v>69</v>
      </c>
      <c r="AI393" s="467" t="s">
        <v>114</v>
      </c>
      <c r="AJ393" s="505">
        <v>43453</v>
      </c>
      <c r="AK393" s="467" t="s">
        <v>389</v>
      </c>
      <c r="AL393" s="467" t="s">
        <v>1152</v>
      </c>
      <c r="AM393" s="467" t="s">
        <v>69</v>
      </c>
      <c r="AN393" s="467" t="s">
        <v>1152</v>
      </c>
      <c r="AO393" s="467" t="s">
        <v>69</v>
      </c>
      <c r="AP393" s="467" t="s">
        <v>1152</v>
      </c>
      <c r="AQ393" s="467" t="s">
        <v>69</v>
      </c>
      <c r="AR393" s="466" t="s">
        <v>87</v>
      </c>
      <c r="AS393" s="466" t="s">
        <v>87</v>
      </c>
      <c r="AT393" s="467" t="s">
        <v>69</v>
      </c>
      <c r="AU393" s="504"/>
      <c r="AV393" s="467" t="s">
        <v>69</v>
      </c>
      <c r="AW393" s="467" t="s">
        <v>69</v>
      </c>
      <c r="AX393" s="467" t="s">
        <v>90</v>
      </c>
    </row>
    <row r="394" spans="1:50" ht="135" x14ac:dyDescent="0.25">
      <c r="A394" s="439">
        <v>386</v>
      </c>
      <c r="B394" s="461" t="s">
        <v>395</v>
      </c>
      <c r="C394" s="461" t="s">
        <v>283</v>
      </c>
      <c r="D394" s="461" t="s">
        <v>106</v>
      </c>
      <c r="E394" s="461" t="s">
        <v>713</v>
      </c>
      <c r="F394" s="463">
        <f>IFERROR(VLOOKUP(E394,[15]TablaRetencion!A$1:B$22,2,FALSE),"")</f>
        <v>240</v>
      </c>
      <c r="G394" s="463" t="s">
        <v>406</v>
      </c>
      <c r="H394" s="463">
        <f>IFERROR(VLOOKUP(G394,[15]TablaRetencion!H$1:I$90,2,FALSE),"")</f>
        <v>50</v>
      </c>
      <c r="I394" s="464" t="s">
        <v>808</v>
      </c>
      <c r="J394" s="507" t="s">
        <v>1793</v>
      </c>
      <c r="K394" s="509" t="s">
        <v>1856</v>
      </c>
      <c r="L394" s="461" t="s">
        <v>70</v>
      </c>
      <c r="M394" s="461" t="s">
        <v>109</v>
      </c>
      <c r="N394" s="461" t="s">
        <v>108</v>
      </c>
      <c r="O394" s="461" t="s">
        <v>73</v>
      </c>
      <c r="P394" s="461" t="s">
        <v>111</v>
      </c>
      <c r="Q394" s="461" t="s">
        <v>75</v>
      </c>
      <c r="R394" s="463" t="s">
        <v>83</v>
      </c>
      <c r="S394" s="461" t="s">
        <v>140</v>
      </c>
      <c r="T394" s="461" t="s">
        <v>79</v>
      </c>
      <c r="U394" s="461" t="s">
        <v>141</v>
      </c>
      <c r="V394" s="462" t="s">
        <v>1798</v>
      </c>
      <c r="W394" s="465">
        <f t="shared" si="45"/>
        <v>4</v>
      </c>
      <c r="X394" s="465" t="str">
        <f t="shared" si="46"/>
        <v>MEDIO</v>
      </c>
      <c r="Y394" s="465" t="s">
        <v>1799</v>
      </c>
      <c r="Z394" s="462" t="s">
        <v>1651</v>
      </c>
      <c r="AA394" s="461" t="s">
        <v>201</v>
      </c>
      <c r="AB394" s="461" t="s">
        <v>201</v>
      </c>
      <c r="AC394" s="460" t="s">
        <v>223</v>
      </c>
      <c r="AD394" s="505">
        <v>43460</v>
      </c>
      <c r="AE394" s="466" t="s">
        <v>82</v>
      </c>
      <c r="AF394" s="467" t="s">
        <v>69</v>
      </c>
      <c r="AG394" s="467" t="s">
        <v>69</v>
      </c>
      <c r="AH394" s="467" t="s">
        <v>69</v>
      </c>
      <c r="AI394" s="467" t="s">
        <v>114</v>
      </c>
      <c r="AJ394" s="505">
        <v>43453</v>
      </c>
      <c r="AK394" s="467" t="s">
        <v>389</v>
      </c>
      <c r="AL394" s="467" t="s">
        <v>1152</v>
      </c>
      <c r="AM394" s="467" t="s">
        <v>69</v>
      </c>
      <c r="AN394" s="467" t="s">
        <v>1152</v>
      </c>
      <c r="AO394" s="467" t="s">
        <v>69</v>
      </c>
      <c r="AP394" s="467" t="s">
        <v>1152</v>
      </c>
      <c r="AQ394" s="467" t="s">
        <v>69</v>
      </c>
      <c r="AR394" s="466" t="s">
        <v>87</v>
      </c>
      <c r="AS394" s="466" t="s">
        <v>87</v>
      </c>
      <c r="AT394" s="467" t="s">
        <v>69</v>
      </c>
      <c r="AU394" s="504"/>
      <c r="AV394" s="467" t="s">
        <v>69</v>
      </c>
      <c r="AW394" s="467" t="s">
        <v>69</v>
      </c>
      <c r="AX394" s="467" t="s">
        <v>90</v>
      </c>
    </row>
    <row r="395" spans="1:50" ht="135" x14ac:dyDescent="0.25">
      <c r="A395" s="439">
        <v>387</v>
      </c>
      <c r="B395" s="461" t="s">
        <v>395</v>
      </c>
      <c r="C395" s="461" t="s">
        <v>283</v>
      </c>
      <c r="D395" s="461" t="s">
        <v>106</v>
      </c>
      <c r="E395" s="461" t="s">
        <v>713</v>
      </c>
      <c r="F395" s="463">
        <f>IFERROR(VLOOKUP(E395,[15]TablaRetencion!A$1:B$22,2,FALSE),"")</f>
        <v>240</v>
      </c>
      <c r="G395" s="463" t="s">
        <v>406</v>
      </c>
      <c r="H395" s="463">
        <f>IFERROR(VLOOKUP(G395,[15]TablaRetencion!H$1:I$90,2,FALSE),"")</f>
        <v>50</v>
      </c>
      <c r="I395" s="464" t="s">
        <v>808</v>
      </c>
      <c r="J395" s="507" t="s">
        <v>1793</v>
      </c>
      <c r="K395" s="509" t="s">
        <v>1857</v>
      </c>
      <c r="L395" s="461" t="s">
        <v>70</v>
      </c>
      <c r="M395" s="461" t="s">
        <v>109</v>
      </c>
      <c r="N395" s="461" t="s">
        <v>108</v>
      </c>
      <c r="O395" s="461" t="s">
        <v>73</v>
      </c>
      <c r="P395" s="461" t="s">
        <v>111</v>
      </c>
      <c r="Q395" s="461" t="s">
        <v>75</v>
      </c>
      <c r="R395" s="463" t="s">
        <v>83</v>
      </c>
      <c r="S395" s="461" t="s">
        <v>140</v>
      </c>
      <c r="T395" s="461" t="s">
        <v>79</v>
      </c>
      <c r="U395" s="461" t="s">
        <v>141</v>
      </c>
      <c r="V395" s="462" t="s">
        <v>1798</v>
      </c>
      <c r="W395" s="465">
        <f t="shared" si="45"/>
        <v>4</v>
      </c>
      <c r="X395" s="465" t="str">
        <f t="shared" si="46"/>
        <v>MEDIO</v>
      </c>
      <c r="Y395" s="465" t="s">
        <v>1799</v>
      </c>
      <c r="Z395" s="462" t="s">
        <v>1651</v>
      </c>
      <c r="AA395" s="461" t="s">
        <v>201</v>
      </c>
      <c r="AB395" s="461" t="s">
        <v>201</v>
      </c>
      <c r="AC395" s="460" t="s">
        <v>223</v>
      </c>
      <c r="AD395" s="505">
        <v>43460</v>
      </c>
      <c r="AE395" s="466" t="s">
        <v>82</v>
      </c>
      <c r="AF395" s="467" t="s">
        <v>69</v>
      </c>
      <c r="AG395" s="467" t="s">
        <v>69</v>
      </c>
      <c r="AH395" s="467" t="s">
        <v>69</v>
      </c>
      <c r="AI395" s="467" t="s">
        <v>114</v>
      </c>
      <c r="AJ395" s="505">
        <v>43453</v>
      </c>
      <c r="AK395" s="467" t="s">
        <v>389</v>
      </c>
      <c r="AL395" s="467" t="s">
        <v>1152</v>
      </c>
      <c r="AM395" s="467" t="s">
        <v>69</v>
      </c>
      <c r="AN395" s="467" t="s">
        <v>1152</v>
      </c>
      <c r="AO395" s="467" t="s">
        <v>69</v>
      </c>
      <c r="AP395" s="467" t="s">
        <v>1152</v>
      </c>
      <c r="AQ395" s="467" t="s">
        <v>69</v>
      </c>
      <c r="AR395" s="466" t="s">
        <v>87</v>
      </c>
      <c r="AS395" s="466" t="s">
        <v>87</v>
      </c>
      <c r="AT395" s="467" t="s">
        <v>69</v>
      </c>
      <c r="AU395" s="504"/>
      <c r="AV395" s="467" t="s">
        <v>69</v>
      </c>
      <c r="AW395" s="467" t="s">
        <v>69</v>
      </c>
      <c r="AX395" s="467" t="s">
        <v>90</v>
      </c>
    </row>
    <row r="396" spans="1:50" ht="135" x14ac:dyDescent="0.25">
      <c r="A396" s="439">
        <v>388</v>
      </c>
      <c r="B396" s="461" t="s">
        <v>395</v>
      </c>
      <c r="C396" s="461" t="s">
        <v>283</v>
      </c>
      <c r="D396" s="461" t="s">
        <v>106</v>
      </c>
      <c r="E396" s="461" t="s">
        <v>713</v>
      </c>
      <c r="F396" s="463">
        <f>IFERROR(VLOOKUP(E396,[15]TablaRetencion!A$1:B$22,2,FALSE),"")</f>
        <v>240</v>
      </c>
      <c r="G396" s="463" t="s">
        <v>406</v>
      </c>
      <c r="H396" s="463">
        <f>IFERROR(VLOOKUP(G396,[15]TablaRetencion!H$1:I$90,2,FALSE),"")</f>
        <v>50</v>
      </c>
      <c r="I396" s="464" t="s">
        <v>812</v>
      </c>
      <c r="J396" s="507" t="s">
        <v>1793</v>
      </c>
      <c r="K396" s="509" t="s">
        <v>1837</v>
      </c>
      <c r="L396" s="461" t="s">
        <v>70</v>
      </c>
      <c r="M396" s="461" t="s">
        <v>109</v>
      </c>
      <c r="N396" s="461" t="s">
        <v>108</v>
      </c>
      <c r="O396" s="461" t="s">
        <v>73</v>
      </c>
      <c r="P396" s="461" t="s">
        <v>111</v>
      </c>
      <c r="Q396" s="461" t="s">
        <v>75</v>
      </c>
      <c r="R396" s="463" t="s">
        <v>83</v>
      </c>
      <c r="S396" s="461" t="s">
        <v>140</v>
      </c>
      <c r="T396" s="461" t="s">
        <v>79</v>
      </c>
      <c r="U396" s="461" t="s">
        <v>141</v>
      </c>
      <c r="V396" s="462" t="s">
        <v>1798</v>
      </c>
      <c r="W396" s="465">
        <f t="shared" si="45"/>
        <v>4</v>
      </c>
      <c r="X396" s="465" t="str">
        <f t="shared" si="46"/>
        <v>MEDIO</v>
      </c>
      <c r="Y396" s="465" t="s">
        <v>1799</v>
      </c>
      <c r="Z396" s="462" t="s">
        <v>1651</v>
      </c>
      <c r="AA396" s="461" t="s">
        <v>113</v>
      </c>
      <c r="AB396" s="461" t="s">
        <v>201</v>
      </c>
      <c r="AC396" s="460" t="s">
        <v>223</v>
      </c>
      <c r="AD396" s="505">
        <v>43460</v>
      </c>
      <c r="AE396" s="466" t="s">
        <v>82</v>
      </c>
      <c r="AF396" s="467" t="s">
        <v>69</v>
      </c>
      <c r="AG396" s="467" t="s">
        <v>69</v>
      </c>
      <c r="AH396" s="467" t="s">
        <v>69</v>
      </c>
      <c r="AI396" s="467" t="s">
        <v>114</v>
      </c>
      <c r="AJ396" s="505">
        <v>43453</v>
      </c>
      <c r="AK396" s="467" t="s">
        <v>389</v>
      </c>
      <c r="AL396" s="467" t="s">
        <v>1152</v>
      </c>
      <c r="AM396" s="467" t="s">
        <v>69</v>
      </c>
      <c r="AN396" s="467" t="s">
        <v>1152</v>
      </c>
      <c r="AO396" s="467" t="s">
        <v>69</v>
      </c>
      <c r="AP396" s="467" t="s">
        <v>1152</v>
      </c>
      <c r="AQ396" s="467" t="s">
        <v>69</v>
      </c>
      <c r="AR396" s="466" t="s">
        <v>87</v>
      </c>
      <c r="AS396" s="466" t="s">
        <v>87</v>
      </c>
      <c r="AT396" s="467" t="s">
        <v>69</v>
      </c>
      <c r="AU396" s="504"/>
      <c r="AV396" s="467" t="s">
        <v>69</v>
      </c>
      <c r="AW396" s="467" t="s">
        <v>69</v>
      </c>
      <c r="AX396" s="467" t="s">
        <v>90</v>
      </c>
    </row>
    <row r="397" spans="1:50" ht="135" x14ac:dyDescent="0.25">
      <c r="A397" s="439">
        <v>389</v>
      </c>
      <c r="B397" s="461" t="s">
        <v>395</v>
      </c>
      <c r="C397" s="461" t="s">
        <v>283</v>
      </c>
      <c r="D397" s="461" t="s">
        <v>106</v>
      </c>
      <c r="E397" s="461" t="s">
        <v>713</v>
      </c>
      <c r="F397" s="463">
        <f>IFERROR(VLOOKUP(E397,[15]TablaRetencion!A$1:B$22,2,FALSE),"")</f>
        <v>240</v>
      </c>
      <c r="G397" s="463" t="s">
        <v>406</v>
      </c>
      <c r="H397" s="463">
        <f>IFERROR(VLOOKUP(G397,[15]TablaRetencion!H$1:I$90,2,FALSE),"")</f>
        <v>50</v>
      </c>
      <c r="I397" s="464" t="s">
        <v>812</v>
      </c>
      <c r="J397" s="507" t="s">
        <v>1793</v>
      </c>
      <c r="K397" s="509" t="s">
        <v>1858</v>
      </c>
      <c r="L397" s="461" t="s">
        <v>70</v>
      </c>
      <c r="M397" s="461" t="s">
        <v>109</v>
      </c>
      <c r="N397" s="461" t="s">
        <v>108</v>
      </c>
      <c r="O397" s="461" t="s">
        <v>73</v>
      </c>
      <c r="P397" s="461" t="s">
        <v>111</v>
      </c>
      <c r="Q397" s="461" t="s">
        <v>75</v>
      </c>
      <c r="R397" s="463" t="s">
        <v>83</v>
      </c>
      <c r="S397" s="461" t="s">
        <v>140</v>
      </c>
      <c r="T397" s="461" t="s">
        <v>79</v>
      </c>
      <c r="U397" s="461" t="s">
        <v>141</v>
      </c>
      <c r="V397" s="462" t="s">
        <v>1798</v>
      </c>
      <c r="W397" s="465">
        <f t="shared" si="45"/>
        <v>4</v>
      </c>
      <c r="X397" s="465" t="str">
        <f t="shared" si="46"/>
        <v>MEDIO</v>
      </c>
      <c r="Y397" s="465" t="s">
        <v>1799</v>
      </c>
      <c r="Z397" s="462" t="s">
        <v>1651</v>
      </c>
      <c r="AA397" s="461" t="s">
        <v>186</v>
      </c>
      <c r="AB397" s="461" t="s">
        <v>201</v>
      </c>
      <c r="AC397" s="460" t="s">
        <v>223</v>
      </c>
      <c r="AD397" s="505">
        <v>43460</v>
      </c>
      <c r="AE397" s="466" t="s">
        <v>82</v>
      </c>
      <c r="AF397" s="467" t="s">
        <v>69</v>
      </c>
      <c r="AG397" s="467" t="s">
        <v>69</v>
      </c>
      <c r="AH397" s="467" t="s">
        <v>69</v>
      </c>
      <c r="AI397" s="467" t="s">
        <v>114</v>
      </c>
      <c r="AJ397" s="505">
        <v>43453</v>
      </c>
      <c r="AK397" s="467" t="s">
        <v>389</v>
      </c>
      <c r="AL397" s="467" t="s">
        <v>1152</v>
      </c>
      <c r="AM397" s="467" t="s">
        <v>69</v>
      </c>
      <c r="AN397" s="467" t="s">
        <v>1152</v>
      </c>
      <c r="AO397" s="467" t="s">
        <v>69</v>
      </c>
      <c r="AP397" s="467" t="s">
        <v>1152</v>
      </c>
      <c r="AQ397" s="467" t="s">
        <v>69</v>
      </c>
      <c r="AR397" s="466" t="s">
        <v>87</v>
      </c>
      <c r="AS397" s="466" t="s">
        <v>87</v>
      </c>
      <c r="AT397" s="467" t="s">
        <v>69</v>
      </c>
      <c r="AU397" s="504"/>
      <c r="AV397" s="467" t="s">
        <v>69</v>
      </c>
      <c r="AW397" s="467" t="s">
        <v>69</v>
      </c>
      <c r="AX397" s="467" t="s">
        <v>90</v>
      </c>
    </row>
    <row r="398" spans="1:50" ht="135" x14ac:dyDescent="0.25">
      <c r="A398" s="439">
        <v>390</v>
      </c>
      <c r="B398" s="461" t="s">
        <v>395</v>
      </c>
      <c r="C398" s="461" t="s">
        <v>283</v>
      </c>
      <c r="D398" s="461" t="s">
        <v>106</v>
      </c>
      <c r="E398" s="461" t="s">
        <v>713</v>
      </c>
      <c r="F398" s="463">
        <f>IFERROR(VLOOKUP(E398,[15]TablaRetencion!A$1:B$22,2,FALSE),"")</f>
        <v>240</v>
      </c>
      <c r="G398" s="463" t="s">
        <v>406</v>
      </c>
      <c r="H398" s="463">
        <f>IFERROR(VLOOKUP(G398,[15]TablaRetencion!H$1:I$90,2,FALSE),"")</f>
        <v>50</v>
      </c>
      <c r="I398" s="464" t="s">
        <v>808</v>
      </c>
      <c r="J398" s="507" t="s">
        <v>1793</v>
      </c>
      <c r="K398" s="509" t="s">
        <v>1859</v>
      </c>
      <c r="L398" s="461" t="s">
        <v>70</v>
      </c>
      <c r="M398" s="461" t="s">
        <v>109</v>
      </c>
      <c r="N398" s="461" t="s">
        <v>108</v>
      </c>
      <c r="O398" s="461" t="s">
        <v>73</v>
      </c>
      <c r="P398" s="461" t="s">
        <v>111</v>
      </c>
      <c r="Q398" s="461" t="s">
        <v>75</v>
      </c>
      <c r="R398" s="463" t="s">
        <v>83</v>
      </c>
      <c r="S398" s="461" t="s">
        <v>140</v>
      </c>
      <c r="T398" s="461" t="s">
        <v>79</v>
      </c>
      <c r="U398" s="461" t="s">
        <v>141</v>
      </c>
      <c r="V398" s="462" t="s">
        <v>1798</v>
      </c>
      <c r="W398" s="465">
        <f t="shared" si="45"/>
        <v>4</v>
      </c>
      <c r="X398" s="465" t="str">
        <f t="shared" si="46"/>
        <v>MEDIO</v>
      </c>
      <c r="Y398" s="465" t="s">
        <v>1799</v>
      </c>
      <c r="Z398" s="462" t="s">
        <v>1651</v>
      </c>
      <c r="AA398" s="461" t="s">
        <v>113</v>
      </c>
      <c r="AB398" s="461" t="s">
        <v>201</v>
      </c>
      <c r="AC398" s="460" t="s">
        <v>223</v>
      </c>
      <c r="AD398" s="505">
        <v>43460</v>
      </c>
      <c r="AE398" s="466" t="s">
        <v>82</v>
      </c>
      <c r="AF398" s="467" t="s">
        <v>69</v>
      </c>
      <c r="AG398" s="467" t="s">
        <v>69</v>
      </c>
      <c r="AH398" s="467" t="s">
        <v>69</v>
      </c>
      <c r="AI398" s="467" t="s">
        <v>114</v>
      </c>
      <c r="AJ398" s="505">
        <v>43453</v>
      </c>
      <c r="AK398" s="467" t="s">
        <v>389</v>
      </c>
      <c r="AL398" s="467" t="s">
        <v>1152</v>
      </c>
      <c r="AM398" s="467" t="s">
        <v>69</v>
      </c>
      <c r="AN398" s="467" t="s">
        <v>1152</v>
      </c>
      <c r="AO398" s="467" t="s">
        <v>69</v>
      </c>
      <c r="AP398" s="467" t="s">
        <v>1152</v>
      </c>
      <c r="AQ398" s="467" t="s">
        <v>69</v>
      </c>
      <c r="AR398" s="466" t="s">
        <v>87</v>
      </c>
      <c r="AS398" s="466" t="s">
        <v>87</v>
      </c>
      <c r="AT398" s="467" t="s">
        <v>69</v>
      </c>
      <c r="AU398" s="504"/>
      <c r="AV398" s="467" t="s">
        <v>69</v>
      </c>
      <c r="AW398" s="467" t="s">
        <v>69</v>
      </c>
      <c r="AX398" s="467" t="s">
        <v>90</v>
      </c>
    </row>
    <row r="399" spans="1:50" ht="135" x14ac:dyDescent="0.25">
      <c r="A399" s="439">
        <v>391</v>
      </c>
      <c r="B399" s="461" t="s">
        <v>395</v>
      </c>
      <c r="C399" s="461" t="s">
        <v>283</v>
      </c>
      <c r="D399" s="461" t="s">
        <v>106</v>
      </c>
      <c r="E399" s="461" t="s">
        <v>713</v>
      </c>
      <c r="F399" s="463">
        <f>IFERROR(VLOOKUP(E399,[15]TablaRetencion!A$1:B$22,2,FALSE),"")</f>
        <v>240</v>
      </c>
      <c r="G399" s="463" t="s">
        <v>406</v>
      </c>
      <c r="H399" s="463">
        <f>IFERROR(VLOOKUP(G399,[15]TablaRetencion!H$1:I$90,2,FALSE),"")</f>
        <v>50</v>
      </c>
      <c r="I399" s="464" t="s">
        <v>812</v>
      </c>
      <c r="J399" s="507" t="s">
        <v>1793</v>
      </c>
      <c r="K399" s="509" t="s">
        <v>1860</v>
      </c>
      <c r="L399" s="461" t="s">
        <v>70</v>
      </c>
      <c r="M399" s="461" t="s">
        <v>109</v>
      </c>
      <c r="N399" s="461" t="s">
        <v>108</v>
      </c>
      <c r="O399" s="461" t="s">
        <v>73</v>
      </c>
      <c r="P399" s="461" t="s">
        <v>111</v>
      </c>
      <c r="Q399" s="461" t="s">
        <v>75</v>
      </c>
      <c r="R399" s="463" t="s">
        <v>83</v>
      </c>
      <c r="S399" s="461" t="s">
        <v>140</v>
      </c>
      <c r="T399" s="461" t="s">
        <v>79</v>
      </c>
      <c r="U399" s="461" t="s">
        <v>141</v>
      </c>
      <c r="V399" s="462" t="s">
        <v>1798</v>
      </c>
      <c r="W399" s="465">
        <f t="shared" si="45"/>
        <v>4</v>
      </c>
      <c r="X399" s="465" t="str">
        <f t="shared" si="46"/>
        <v>MEDIO</v>
      </c>
      <c r="Y399" s="465" t="s">
        <v>1799</v>
      </c>
      <c r="Z399" s="462" t="s">
        <v>1651</v>
      </c>
      <c r="AA399" s="461" t="s">
        <v>154</v>
      </c>
      <c r="AB399" s="461" t="s">
        <v>201</v>
      </c>
      <c r="AC399" s="460" t="s">
        <v>223</v>
      </c>
      <c r="AD399" s="505">
        <v>43460</v>
      </c>
      <c r="AE399" s="466" t="s">
        <v>82</v>
      </c>
      <c r="AF399" s="467" t="s">
        <v>69</v>
      </c>
      <c r="AG399" s="467" t="s">
        <v>69</v>
      </c>
      <c r="AH399" s="467" t="s">
        <v>69</v>
      </c>
      <c r="AI399" s="467" t="s">
        <v>114</v>
      </c>
      <c r="AJ399" s="505">
        <v>43453</v>
      </c>
      <c r="AK399" s="467" t="s">
        <v>389</v>
      </c>
      <c r="AL399" s="467" t="s">
        <v>1152</v>
      </c>
      <c r="AM399" s="467" t="s">
        <v>69</v>
      </c>
      <c r="AN399" s="467" t="s">
        <v>1152</v>
      </c>
      <c r="AO399" s="467" t="s">
        <v>69</v>
      </c>
      <c r="AP399" s="467" t="s">
        <v>1152</v>
      </c>
      <c r="AQ399" s="467" t="s">
        <v>69</v>
      </c>
      <c r="AR399" s="466" t="s">
        <v>87</v>
      </c>
      <c r="AS399" s="466" t="s">
        <v>87</v>
      </c>
      <c r="AT399" s="467" t="s">
        <v>69</v>
      </c>
      <c r="AU399" s="504"/>
      <c r="AV399" s="467" t="s">
        <v>69</v>
      </c>
      <c r="AW399" s="467" t="s">
        <v>69</v>
      </c>
      <c r="AX399" s="467" t="s">
        <v>90</v>
      </c>
    </row>
    <row r="400" spans="1:50" ht="135" x14ac:dyDescent="0.25">
      <c r="A400" s="439">
        <v>392</v>
      </c>
      <c r="B400" s="461" t="s">
        <v>395</v>
      </c>
      <c r="C400" s="461" t="s">
        <v>283</v>
      </c>
      <c r="D400" s="461" t="s">
        <v>106</v>
      </c>
      <c r="E400" s="461" t="s">
        <v>713</v>
      </c>
      <c r="F400" s="463">
        <f>IFERROR(VLOOKUP(E400,[15]TablaRetencion!A$1:B$22,2,FALSE),"")</f>
        <v>240</v>
      </c>
      <c r="G400" s="463" t="s">
        <v>406</v>
      </c>
      <c r="H400" s="463">
        <f>IFERROR(VLOOKUP(G400,[15]TablaRetencion!H$1:I$90,2,FALSE),"")</f>
        <v>50</v>
      </c>
      <c r="I400" s="464" t="s">
        <v>812</v>
      </c>
      <c r="J400" s="507" t="s">
        <v>1793</v>
      </c>
      <c r="K400" s="509" t="s">
        <v>1861</v>
      </c>
      <c r="L400" s="461" t="s">
        <v>70</v>
      </c>
      <c r="M400" s="461" t="s">
        <v>109</v>
      </c>
      <c r="N400" s="461" t="s">
        <v>108</v>
      </c>
      <c r="O400" s="461" t="s">
        <v>73</v>
      </c>
      <c r="P400" s="461" t="s">
        <v>111</v>
      </c>
      <c r="Q400" s="461" t="s">
        <v>75</v>
      </c>
      <c r="R400" s="463" t="s">
        <v>83</v>
      </c>
      <c r="S400" s="461" t="s">
        <v>140</v>
      </c>
      <c r="T400" s="461" t="s">
        <v>79</v>
      </c>
      <c r="U400" s="461" t="s">
        <v>141</v>
      </c>
      <c r="V400" s="462" t="s">
        <v>1798</v>
      </c>
      <c r="W400" s="465">
        <f t="shared" si="45"/>
        <v>4</v>
      </c>
      <c r="X400" s="465" t="str">
        <f t="shared" si="46"/>
        <v>MEDIO</v>
      </c>
      <c r="Y400" s="465" t="s">
        <v>1799</v>
      </c>
      <c r="Z400" s="462" t="s">
        <v>1651</v>
      </c>
      <c r="AA400" s="461" t="s">
        <v>113</v>
      </c>
      <c r="AB400" s="461" t="s">
        <v>201</v>
      </c>
      <c r="AC400" s="460" t="s">
        <v>223</v>
      </c>
      <c r="AD400" s="505">
        <v>43460</v>
      </c>
      <c r="AE400" s="466" t="s">
        <v>82</v>
      </c>
      <c r="AF400" s="467" t="s">
        <v>69</v>
      </c>
      <c r="AG400" s="467" t="s">
        <v>69</v>
      </c>
      <c r="AH400" s="467" t="s">
        <v>69</v>
      </c>
      <c r="AI400" s="467" t="s">
        <v>114</v>
      </c>
      <c r="AJ400" s="505">
        <v>43453</v>
      </c>
      <c r="AK400" s="467" t="s">
        <v>389</v>
      </c>
      <c r="AL400" s="467" t="s">
        <v>1152</v>
      </c>
      <c r="AM400" s="467" t="s">
        <v>69</v>
      </c>
      <c r="AN400" s="467" t="s">
        <v>1152</v>
      </c>
      <c r="AO400" s="467" t="s">
        <v>69</v>
      </c>
      <c r="AP400" s="467" t="s">
        <v>1152</v>
      </c>
      <c r="AQ400" s="467" t="s">
        <v>69</v>
      </c>
      <c r="AR400" s="466" t="s">
        <v>87</v>
      </c>
      <c r="AS400" s="466" t="s">
        <v>87</v>
      </c>
      <c r="AT400" s="467" t="s">
        <v>69</v>
      </c>
      <c r="AU400" s="504"/>
      <c r="AV400" s="467" t="s">
        <v>69</v>
      </c>
      <c r="AW400" s="467" t="s">
        <v>69</v>
      </c>
      <c r="AX400" s="467" t="s">
        <v>90</v>
      </c>
    </row>
    <row r="401" spans="1:50" ht="135" x14ac:dyDescent="0.25">
      <c r="A401" s="439">
        <v>393</v>
      </c>
      <c r="B401" s="461" t="s">
        <v>395</v>
      </c>
      <c r="C401" s="461" t="s">
        <v>283</v>
      </c>
      <c r="D401" s="461" t="s">
        <v>106</v>
      </c>
      <c r="E401" s="461" t="s">
        <v>713</v>
      </c>
      <c r="F401" s="463">
        <f>IFERROR(VLOOKUP(E401,[15]TablaRetencion!A$1:B$22,2,FALSE),"")</f>
        <v>240</v>
      </c>
      <c r="G401" s="463" t="s">
        <v>469</v>
      </c>
      <c r="H401" s="463">
        <f>IFERROR(VLOOKUP(G401,[15]TablaRetencion!H$1:I$90,2,FALSE),"")</f>
        <v>4</v>
      </c>
      <c r="I401" s="464" t="s">
        <v>808</v>
      </c>
      <c r="J401" s="507" t="s">
        <v>1793</v>
      </c>
      <c r="K401" s="509" t="s">
        <v>1862</v>
      </c>
      <c r="L401" s="461" t="s">
        <v>70</v>
      </c>
      <c r="M401" s="461" t="s">
        <v>109</v>
      </c>
      <c r="N401" s="461" t="s">
        <v>108</v>
      </c>
      <c r="O401" s="461" t="s">
        <v>73</v>
      </c>
      <c r="P401" s="461" t="s">
        <v>111</v>
      </c>
      <c r="Q401" s="461" t="s">
        <v>75</v>
      </c>
      <c r="R401" s="463" t="s">
        <v>83</v>
      </c>
      <c r="S401" s="461" t="s">
        <v>140</v>
      </c>
      <c r="T401" s="461" t="s">
        <v>79</v>
      </c>
      <c r="U401" s="461" t="s">
        <v>141</v>
      </c>
      <c r="V401" s="462" t="s">
        <v>1798</v>
      </c>
      <c r="W401" s="465">
        <f t="shared" si="45"/>
        <v>4</v>
      </c>
      <c r="X401" s="465" t="str">
        <f t="shared" si="46"/>
        <v>MEDIO</v>
      </c>
      <c r="Y401" s="465" t="s">
        <v>1799</v>
      </c>
      <c r="Z401" s="462" t="s">
        <v>1651</v>
      </c>
      <c r="AA401" s="461" t="s">
        <v>201</v>
      </c>
      <c r="AB401" s="461" t="s">
        <v>201</v>
      </c>
      <c r="AC401" s="460" t="s">
        <v>223</v>
      </c>
      <c r="AD401" s="505">
        <v>43460</v>
      </c>
      <c r="AE401" s="466" t="s">
        <v>82</v>
      </c>
      <c r="AF401" s="467" t="s">
        <v>69</v>
      </c>
      <c r="AG401" s="467" t="s">
        <v>69</v>
      </c>
      <c r="AH401" s="467" t="s">
        <v>69</v>
      </c>
      <c r="AI401" s="467" t="s">
        <v>114</v>
      </c>
      <c r="AJ401" s="505">
        <v>43453</v>
      </c>
      <c r="AK401" s="467" t="s">
        <v>389</v>
      </c>
      <c r="AL401" s="467" t="s">
        <v>1152</v>
      </c>
      <c r="AM401" s="467" t="s">
        <v>69</v>
      </c>
      <c r="AN401" s="467" t="s">
        <v>1152</v>
      </c>
      <c r="AO401" s="467" t="s">
        <v>69</v>
      </c>
      <c r="AP401" s="467" t="s">
        <v>1152</v>
      </c>
      <c r="AQ401" s="467" t="s">
        <v>69</v>
      </c>
      <c r="AR401" s="466" t="s">
        <v>87</v>
      </c>
      <c r="AS401" s="466" t="s">
        <v>87</v>
      </c>
      <c r="AT401" s="467" t="s">
        <v>69</v>
      </c>
      <c r="AU401" s="504"/>
      <c r="AV401" s="467" t="s">
        <v>69</v>
      </c>
      <c r="AW401" s="467" t="s">
        <v>69</v>
      </c>
      <c r="AX401" s="467" t="s">
        <v>90</v>
      </c>
    </row>
    <row r="402" spans="1:50" ht="135" x14ac:dyDescent="0.25">
      <c r="A402" s="439">
        <v>394</v>
      </c>
      <c r="B402" s="461" t="s">
        <v>395</v>
      </c>
      <c r="C402" s="461" t="s">
        <v>283</v>
      </c>
      <c r="D402" s="461" t="s">
        <v>106</v>
      </c>
      <c r="E402" s="461" t="s">
        <v>713</v>
      </c>
      <c r="F402" s="463">
        <f>IFERROR(VLOOKUP(E402,[15]TablaRetencion!A$1:B$22,2,FALSE),"")</f>
        <v>240</v>
      </c>
      <c r="G402" s="463" t="s">
        <v>469</v>
      </c>
      <c r="H402" s="463">
        <f>IFERROR(VLOOKUP(G402,[15]TablaRetencion!H$1:I$90,2,FALSE),"")</f>
        <v>4</v>
      </c>
      <c r="I402" s="464" t="s">
        <v>808</v>
      </c>
      <c r="J402" s="507" t="s">
        <v>1793</v>
      </c>
      <c r="K402" s="509" t="s">
        <v>1863</v>
      </c>
      <c r="L402" s="461" t="s">
        <v>70</v>
      </c>
      <c r="M402" s="461" t="s">
        <v>109</v>
      </c>
      <c r="N402" s="461" t="s">
        <v>108</v>
      </c>
      <c r="O402" s="461" t="s">
        <v>73</v>
      </c>
      <c r="P402" s="461" t="s">
        <v>111</v>
      </c>
      <c r="Q402" s="461" t="s">
        <v>75</v>
      </c>
      <c r="R402" s="463" t="s">
        <v>83</v>
      </c>
      <c r="S402" s="461" t="s">
        <v>140</v>
      </c>
      <c r="T402" s="461" t="s">
        <v>79</v>
      </c>
      <c r="U402" s="461" t="s">
        <v>141</v>
      </c>
      <c r="V402" s="462" t="s">
        <v>1798</v>
      </c>
      <c r="W402" s="465">
        <f t="shared" si="45"/>
        <v>4</v>
      </c>
      <c r="X402" s="465" t="str">
        <f t="shared" si="46"/>
        <v>MEDIO</v>
      </c>
      <c r="Y402" s="465" t="s">
        <v>1799</v>
      </c>
      <c r="Z402" s="462" t="s">
        <v>1651</v>
      </c>
      <c r="AA402" s="461" t="s">
        <v>201</v>
      </c>
      <c r="AB402" s="461" t="s">
        <v>201</v>
      </c>
      <c r="AC402" s="460" t="s">
        <v>223</v>
      </c>
      <c r="AD402" s="505">
        <v>43460</v>
      </c>
      <c r="AE402" s="466" t="s">
        <v>82</v>
      </c>
      <c r="AF402" s="467" t="s">
        <v>69</v>
      </c>
      <c r="AG402" s="467" t="s">
        <v>69</v>
      </c>
      <c r="AH402" s="467" t="s">
        <v>69</v>
      </c>
      <c r="AI402" s="467" t="s">
        <v>114</v>
      </c>
      <c r="AJ402" s="505">
        <v>43453</v>
      </c>
      <c r="AK402" s="467" t="s">
        <v>389</v>
      </c>
      <c r="AL402" s="467" t="s">
        <v>1152</v>
      </c>
      <c r="AM402" s="467" t="s">
        <v>69</v>
      </c>
      <c r="AN402" s="467" t="s">
        <v>1152</v>
      </c>
      <c r="AO402" s="467" t="s">
        <v>69</v>
      </c>
      <c r="AP402" s="467" t="s">
        <v>1152</v>
      </c>
      <c r="AQ402" s="467" t="s">
        <v>69</v>
      </c>
      <c r="AR402" s="466" t="s">
        <v>87</v>
      </c>
      <c r="AS402" s="466" t="s">
        <v>87</v>
      </c>
      <c r="AT402" s="467" t="s">
        <v>69</v>
      </c>
      <c r="AU402" s="504"/>
      <c r="AV402" s="467" t="s">
        <v>69</v>
      </c>
      <c r="AW402" s="467" t="s">
        <v>69</v>
      </c>
      <c r="AX402" s="467" t="s">
        <v>90</v>
      </c>
    </row>
    <row r="403" spans="1:50" ht="135" x14ac:dyDescent="0.25">
      <c r="A403" s="439">
        <v>395</v>
      </c>
      <c r="B403" s="461" t="s">
        <v>395</v>
      </c>
      <c r="C403" s="461" t="s">
        <v>283</v>
      </c>
      <c r="D403" s="461" t="s">
        <v>106</v>
      </c>
      <c r="E403" s="461" t="s">
        <v>713</v>
      </c>
      <c r="F403" s="463">
        <f>IFERROR(VLOOKUP(E403,[15]TablaRetencion!A$1:B$22,2,FALSE),"")</f>
        <v>240</v>
      </c>
      <c r="G403" s="463" t="s">
        <v>469</v>
      </c>
      <c r="H403" s="463">
        <f>IFERROR(VLOOKUP(G403,[15]TablaRetencion!H$1:I$90,2,FALSE),"")</f>
        <v>4</v>
      </c>
      <c r="I403" s="464" t="s">
        <v>808</v>
      </c>
      <c r="J403" s="507" t="s">
        <v>1793</v>
      </c>
      <c r="K403" s="509" t="s">
        <v>1864</v>
      </c>
      <c r="L403" s="461" t="s">
        <v>70</v>
      </c>
      <c r="M403" s="461" t="s">
        <v>109</v>
      </c>
      <c r="N403" s="461" t="s">
        <v>108</v>
      </c>
      <c r="O403" s="461" t="s">
        <v>73</v>
      </c>
      <c r="P403" s="461" t="s">
        <v>111</v>
      </c>
      <c r="Q403" s="461" t="s">
        <v>75</v>
      </c>
      <c r="R403" s="463" t="s">
        <v>83</v>
      </c>
      <c r="S403" s="461" t="s">
        <v>140</v>
      </c>
      <c r="T403" s="461" t="s">
        <v>79</v>
      </c>
      <c r="U403" s="461" t="s">
        <v>141</v>
      </c>
      <c r="V403" s="462" t="s">
        <v>1798</v>
      </c>
      <c r="W403" s="465">
        <f t="shared" si="45"/>
        <v>4</v>
      </c>
      <c r="X403" s="465" t="str">
        <f t="shared" si="46"/>
        <v>MEDIO</v>
      </c>
      <c r="Y403" s="465" t="s">
        <v>1799</v>
      </c>
      <c r="Z403" s="462" t="s">
        <v>1651</v>
      </c>
      <c r="AA403" s="461" t="s">
        <v>201</v>
      </c>
      <c r="AB403" s="461" t="s">
        <v>201</v>
      </c>
      <c r="AC403" s="460" t="s">
        <v>223</v>
      </c>
      <c r="AD403" s="505">
        <v>43460</v>
      </c>
      <c r="AE403" s="466" t="s">
        <v>82</v>
      </c>
      <c r="AF403" s="467" t="s">
        <v>69</v>
      </c>
      <c r="AG403" s="467" t="s">
        <v>69</v>
      </c>
      <c r="AH403" s="467" t="s">
        <v>69</v>
      </c>
      <c r="AI403" s="467" t="s">
        <v>114</v>
      </c>
      <c r="AJ403" s="505">
        <v>43453</v>
      </c>
      <c r="AK403" s="467" t="s">
        <v>389</v>
      </c>
      <c r="AL403" s="467" t="s">
        <v>1152</v>
      </c>
      <c r="AM403" s="467" t="s">
        <v>69</v>
      </c>
      <c r="AN403" s="467" t="s">
        <v>1152</v>
      </c>
      <c r="AO403" s="467" t="s">
        <v>69</v>
      </c>
      <c r="AP403" s="467" t="s">
        <v>1152</v>
      </c>
      <c r="AQ403" s="467" t="s">
        <v>69</v>
      </c>
      <c r="AR403" s="466" t="s">
        <v>87</v>
      </c>
      <c r="AS403" s="466" t="s">
        <v>87</v>
      </c>
      <c r="AT403" s="467" t="s">
        <v>69</v>
      </c>
      <c r="AU403" s="504"/>
      <c r="AV403" s="467" t="s">
        <v>69</v>
      </c>
      <c r="AW403" s="467" t="s">
        <v>69</v>
      </c>
      <c r="AX403" s="467" t="s">
        <v>90</v>
      </c>
    </row>
    <row r="404" spans="1:50" ht="135" x14ac:dyDescent="0.25">
      <c r="A404" s="439">
        <v>396</v>
      </c>
      <c r="B404" s="461" t="s">
        <v>395</v>
      </c>
      <c r="C404" s="461" t="s">
        <v>283</v>
      </c>
      <c r="D404" s="461" t="s">
        <v>106</v>
      </c>
      <c r="E404" s="461" t="s">
        <v>713</v>
      </c>
      <c r="F404" s="463">
        <f>IFERROR(VLOOKUP(E404,[15]TablaRetencion!A$1:B$22,2,FALSE),"")</f>
        <v>240</v>
      </c>
      <c r="G404" s="463" t="s">
        <v>411</v>
      </c>
      <c r="H404" s="463">
        <f>IFERROR(VLOOKUP(G404,[15]TablaRetencion!H$1:I$90,2,FALSE),"")</f>
        <v>67</v>
      </c>
      <c r="I404" s="464" t="s">
        <v>818</v>
      </c>
      <c r="J404" s="507" t="s">
        <v>1833</v>
      </c>
      <c r="K404" s="509" t="s">
        <v>1865</v>
      </c>
      <c r="L404" s="461" t="s">
        <v>70</v>
      </c>
      <c r="M404" s="461" t="s">
        <v>109</v>
      </c>
      <c r="N404" s="461" t="s">
        <v>108</v>
      </c>
      <c r="O404" s="461" t="s">
        <v>73</v>
      </c>
      <c r="P404" s="461" t="s">
        <v>111</v>
      </c>
      <c r="Q404" s="461" t="s">
        <v>75</v>
      </c>
      <c r="R404" s="463" t="s">
        <v>83</v>
      </c>
      <c r="S404" s="461" t="s">
        <v>140</v>
      </c>
      <c r="T404" s="461" t="s">
        <v>79</v>
      </c>
      <c r="U404" s="461" t="s">
        <v>141</v>
      </c>
      <c r="V404" s="462" t="s">
        <v>1798</v>
      </c>
      <c r="W404" s="465">
        <f t="shared" si="45"/>
        <v>4</v>
      </c>
      <c r="X404" s="465" t="str">
        <f t="shared" si="46"/>
        <v>MEDIO</v>
      </c>
      <c r="Y404" s="465" t="s">
        <v>1799</v>
      </c>
      <c r="Z404" s="462" t="s">
        <v>1651</v>
      </c>
      <c r="AA404" s="461" t="s">
        <v>201</v>
      </c>
      <c r="AB404" s="461" t="s">
        <v>201</v>
      </c>
      <c r="AC404" s="460" t="s">
        <v>223</v>
      </c>
      <c r="AD404" s="505">
        <v>43460</v>
      </c>
      <c r="AE404" s="466" t="s">
        <v>82</v>
      </c>
      <c r="AF404" s="467" t="s">
        <v>69</v>
      </c>
      <c r="AG404" s="467" t="s">
        <v>69</v>
      </c>
      <c r="AH404" s="467" t="s">
        <v>69</v>
      </c>
      <c r="AI404" s="467" t="s">
        <v>114</v>
      </c>
      <c r="AJ404" s="505">
        <v>43453</v>
      </c>
      <c r="AK404" s="467" t="s">
        <v>389</v>
      </c>
      <c r="AL404" s="467" t="s">
        <v>1152</v>
      </c>
      <c r="AM404" s="467" t="s">
        <v>69</v>
      </c>
      <c r="AN404" s="467" t="s">
        <v>1152</v>
      </c>
      <c r="AO404" s="467" t="s">
        <v>69</v>
      </c>
      <c r="AP404" s="467" t="s">
        <v>1152</v>
      </c>
      <c r="AQ404" s="467" t="s">
        <v>69</v>
      </c>
      <c r="AR404" s="466" t="s">
        <v>87</v>
      </c>
      <c r="AS404" s="466" t="s">
        <v>87</v>
      </c>
      <c r="AT404" s="467" t="s">
        <v>69</v>
      </c>
      <c r="AU404" s="504"/>
      <c r="AV404" s="467" t="s">
        <v>69</v>
      </c>
      <c r="AW404" s="467" t="s">
        <v>69</v>
      </c>
      <c r="AX404" s="467" t="s">
        <v>90</v>
      </c>
    </row>
    <row r="405" spans="1:50" ht="135" x14ac:dyDescent="0.25">
      <c r="A405" s="439">
        <v>397</v>
      </c>
      <c r="B405" s="461" t="s">
        <v>395</v>
      </c>
      <c r="C405" s="461" t="s">
        <v>283</v>
      </c>
      <c r="D405" s="461" t="s">
        <v>106</v>
      </c>
      <c r="E405" s="461" t="s">
        <v>713</v>
      </c>
      <c r="F405" s="463">
        <f>IFERROR(VLOOKUP(E405,[15]TablaRetencion!A$1:B$22,2,FALSE),"")</f>
        <v>240</v>
      </c>
      <c r="G405" s="463" t="s">
        <v>469</v>
      </c>
      <c r="H405" s="463">
        <f>IFERROR(VLOOKUP(G405,[15]TablaRetencion!H$1:I$90,2,FALSE),"")</f>
        <v>4</v>
      </c>
      <c r="I405" s="464" t="s">
        <v>808</v>
      </c>
      <c r="J405" s="507" t="s">
        <v>1793</v>
      </c>
      <c r="K405" s="509" t="s">
        <v>1866</v>
      </c>
      <c r="L405" s="461" t="s">
        <v>70</v>
      </c>
      <c r="M405" s="461" t="s">
        <v>109</v>
      </c>
      <c r="N405" s="461" t="s">
        <v>108</v>
      </c>
      <c r="O405" s="461" t="s">
        <v>73</v>
      </c>
      <c r="P405" s="461" t="s">
        <v>111</v>
      </c>
      <c r="Q405" s="461" t="s">
        <v>75</v>
      </c>
      <c r="R405" s="463" t="s">
        <v>83</v>
      </c>
      <c r="S405" s="461" t="s">
        <v>140</v>
      </c>
      <c r="T405" s="461" t="s">
        <v>79</v>
      </c>
      <c r="U405" s="461" t="s">
        <v>141</v>
      </c>
      <c r="V405" s="462" t="s">
        <v>1798</v>
      </c>
      <c r="W405" s="465">
        <f t="shared" si="45"/>
        <v>4</v>
      </c>
      <c r="X405" s="465" t="str">
        <f t="shared" si="46"/>
        <v>MEDIO</v>
      </c>
      <c r="Y405" s="465" t="s">
        <v>1799</v>
      </c>
      <c r="Z405" s="462" t="s">
        <v>1651</v>
      </c>
      <c r="AA405" s="461" t="s">
        <v>201</v>
      </c>
      <c r="AB405" s="461" t="s">
        <v>201</v>
      </c>
      <c r="AC405" s="460" t="s">
        <v>223</v>
      </c>
      <c r="AD405" s="505">
        <v>43460</v>
      </c>
      <c r="AE405" s="466" t="s">
        <v>82</v>
      </c>
      <c r="AF405" s="467" t="s">
        <v>69</v>
      </c>
      <c r="AG405" s="467" t="s">
        <v>69</v>
      </c>
      <c r="AH405" s="467" t="s">
        <v>69</v>
      </c>
      <c r="AI405" s="467" t="s">
        <v>114</v>
      </c>
      <c r="AJ405" s="505">
        <v>43453</v>
      </c>
      <c r="AK405" s="467" t="s">
        <v>389</v>
      </c>
      <c r="AL405" s="467" t="s">
        <v>1152</v>
      </c>
      <c r="AM405" s="467" t="s">
        <v>69</v>
      </c>
      <c r="AN405" s="467" t="s">
        <v>1152</v>
      </c>
      <c r="AO405" s="467" t="s">
        <v>69</v>
      </c>
      <c r="AP405" s="467" t="s">
        <v>1152</v>
      </c>
      <c r="AQ405" s="467" t="s">
        <v>69</v>
      </c>
      <c r="AR405" s="466" t="s">
        <v>87</v>
      </c>
      <c r="AS405" s="466" t="s">
        <v>87</v>
      </c>
      <c r="AT405" s="467" t="s">
        <v>69</v>
      </c>
      <c r="AU405" s="504"/>
      <c r="AV405" s="467" t="s">
        <v>69</v>
      </c>
      <c r="AW405" s="467" t="s">
        <v>69</v>
      </c>
      <c r="AX405" s="467" t="s">
        <v>90</v>
      </c>
    </row>
    <row r="406" spans="1:50" ht="135" x14ac:dyDescent="0.25">
      <c r="A406" s="439">
        <v>398</v>
      </c>
      <c r="B406" s="461" t="s">
        <v>395</v>
      </c>
      <c r="C406" s="461" t="s">
        <v>283</v>
      </c>
      <c r="D406" s="461" t="s">
        <v>106</v>
      </c>
      <c r="E406" s="461" t="s">
        <v>713</v>
      </c>
      <c r="F406" s="463">
        <f>IFERROR(VLOOKUP(E406,[15]TablaRetencion!A$1:B$22,2,FALSE),"")</f>
        <v>240</v>
      </c>
      <c r="G406" s="463" t="s">
        <v>469</v>
      </c>
      <c r="H406" s="463">
        <f>IFERROR(VLOOKUP(G406,[15]TablaRetencion!H$1:I$90,2,FALSE),"")</f>
        <v>4</v>
      </c>
      <c r="I406" s="464" t="s">
        <v>808</v>
      </c>
      <c r="J406" s="507" t="s">
        <v>1793</v>
      </c>
      <c r="K406" s="509" t="s">
        <v>1867</v>
      </c>
      <c r="L406" s="461" t="s">
        <v>70</v>
      </c>
      <c r="M406" s="461" t="s">
        <v>109</v>
      </c>
      <c r="N406" s="461" t="s">
        <v>108</v>
      </c>
      <c r="O406" s="461" t="s">
        <v>73</v>
      </c>
      <c r="P406" s="461" t="s">
        <v>111</v>
      </c>
      <c r="Q406" s="461" t="s">
        <v>75</v>
      </c>
      <c r="R406" s="463" t="s">
        <v>83</v>
      </c>
      <c r="S406" s="461" t="s">
        <v>140</v>
      </c>
      <c r="T406" s="461" t="s">
        <v>79</v>
      </c>
      <c r="U406" s="461" t="s">
        <v>141</v>
      </c>
      <c r="V406" s="462" t="s">
        <v>1798</v>
      </c>
      <c r="W406" s="465">
        <f t="shared" si="45"/>
        <v>4</v>
      </c>
      <c r="X406" s="465" t="str">
        <f t="shared" si="46"/>
        <v>MEDIO</v>
      </c>
      <c r="Y406" s="465" t="s">
        <v>1799</v>
      </c>
      <c r="Z406" s="462" t="s">
        <v>1651</v>
      </c>
      <c r="AA406" s="461" t="s">
        <v>201</v>
      </c>
      <c r="AB406" s="461" t="s">
        <v>201</v>
      </c>
      <c r="AC406" s="460" t="s">
        <v>223</v>
      </c>
      <c r="AD406" s="505">
        <v>43460</v>
      </c>
      <c r="AE406" s="466" t="s">
        <v>82</v>
      </c>
      <c r="AF406" s="467" t="s">
        <v>69</v>
      </c>
      <c r="AG406" s="467" t="s">
        <v>69</v>
      </c>
      <c r="AH406" s="467" t="s">
        <v>69</v>
      </c>
      <c r="AI406" s="467" t="s">
        <v>114</v>
      </c>
      <c r="AJ406" s="505">
        <v>43453</v>
      </c>
      <c r="AK406" s="467" t="s">
        <v>389</v>
      </c>
      <c r="AL406" s="467" t="s">
        <v>1152</v>
      </c>
      <c r="AM406" s="467" t="s">
        <v>69</v>
      </c>
      <c r="AN406" s="467" t="s">
        <v>1152</v>
      </c>
      <c r="AO406" s="467" t="s">
        <v>69</v>
      </c>
      <c r="AP406" s="467" t="s">
        <v>1152</v>
      </c>
      <c r="AQ406" s="467" t="s">
        <v>69</v>
      </c>
      <c r="AR406" s="466" t="s">
        <v>87</v>
      </c>
      <c r="AS406" s="466" t="s">
        <v>87</v>
      </c>
      <c r="AT406" s="467" t="s">
        <v>69</v>
      </c>
      <c r="AU406" s="504"/>
      <c r="AV406" s="467" t="s">
        <v>69</v>
      </c>
      <c r="AW406" s="467" t="s">
        <v>69</v>
      </c>
      <c r="AX406" s="467" t="s">
        <v>90</v>
      </c>
    </row>
    <row r="407" spans="1:50" ht="135" x14ac:dyDescent="0.25">
      <c r="A407" s="439">
        <v>399</v>
      </c>
      <c r="B407" s="461" t="s">
        <v>395</v>
      </c>
      <c r="C407" s="461" t="s">
        <v>283</v>
      </c>
      <c r="D407" s="461" t="s">
        <v>106</v>
      </c>
      <c r="E407" s="461" t="s">
        <v>713</v>
      </c>
      <c r="F407" s="463">
        <f>IFERROR(VLOOKUP(E407,[15]TablaRetencion!A$1:B$22,2,FALSE),"")</f>
        <v>240</v>
      </c>
      <c r="G407" s="464" t="s">
        <v>805</v>
      </c>
      <c r="H407" s="507" t="s">
        <v>1796</v>
      </c>
      <c r="I407" s="464" t="s">
        <v>805</v>
      </c>
      <c r="J407" s="507" t="s">
        <v>1796</v>
      </c>
      <c r="K407" s="509" t="s">
        <v>1797</v>
      </c>
      <c r="L407" s="461" t="s">
        <v>70</v>
      </c>
      <c r="M407" s="461" t="s">
        <v>109</v>
      </c>
      <c r="N407" s="461" t="s">
        <v>108</v>
      </c>
      <c r="O407" s="461" t="s">
        <v>73</v>
      </c>
      <c r="P407" s="461" t="s">
        <v>111</v>
      </c>
      <c r="Q407" s="461" t="s">
        <v>75</v>
      </c>
      <c r="R407" s="463" t="s">
        <v>83</v>
      </c>
      <c r="S407" s="461" t="s">
        <v>140</v>
      </c>
      <c r="T407" s="461" t="s">
        <v>79</v>
      </c>
      <c r="U407" s="461" t="s">
        <v>141</v>
      </c>
      <c r="V407" s="462" t="s">
        <v>1798</v>
      </c>
      <c r="W407" s="465">
        <f t="shared" si="45"/>
        <v>4</v>
      </c>
      <c r="X407" s="465" t="str">
        <f t="shared" si="46"/>
        <v>MEDIO</v>
      </c>
      <c r="Y407" s="465" t="s">
        <v>1799</v>
      </c>
      <c r="Z407" s="462" t="s">
        <v>1651</v>
      </c>
      <c r="AA407" s="461" t="s">
        <v>81</v>
      </c>
      <c r="AB407" s="461" t="s">
        <v>201</v>
      </c>
      <c r="AC407" s="460" t="s">
        <v>223</v>
      </c>
      <c r="AD407" s="505">
        <v>43460</v>
      </c>
      <c r="AE407" s="466" t="s">
        <v>82</v>
      </c>
      <c r="AF407" s="467" t="s">
        <v>69</v>
      </c>
      <c r="AG407" s="467" t="s">
        <v>69</v>
      </c>
      <c r="AH407" s="467" t="s">
        <v>69</v>
      </c>
      <c r="AI407" s="467" t="s">
        <v>114</v>
      </c>
      <c r="AJ407" s="505">
        <v>43453</v>
      </c>
      <c r="AK407" s="467" t="s">
        <v>389</v>
      </c>
      <c r="AL407" s="467" t="s">
        <v>1152</v>
      </c>
      <c r="AM407" s="467" t="s">
        <v>69</v>
      </c>
      <c r="AN407" s="467" t="s">
        <v>1152</v>
      </c>
      <c r="AO407" s="467" t="s">
        <v>69</v>
      </c>
      <c r="AP407" s="467" t="s">
        <v>1152</v>
      </c>
      <c r="AQ407" s="467" t="s">
        <v>69</v>
      </c>
      <c r="AR407" s="466" t="s">
        <v>87</v>
      </c>
      <c r="AS407" s="466" t="s">
        <v>87</v>
      </c>
      <c r="AT407" s="467" t="s">
        <v>69</v>
      </c>
      <c r="AU407" s="504"/>
      <c r="AV407" s="467" t="s">
        <v>69</v>
      </c>
      <c r="AW407" s="467" t="s">
        <v>69</v>
      </c>
      <c r="AX407" s="467" t="s">
        <v>90</v>
      </c>
    </row>
    <row r="408" spans="1:50" ht="135" x14ac:dyDescent="0.25">
      <c r="A408" s="439">
        <v>400</v>
      </c>
      <c r="B408" s="461" t="s">
        <v>395</v>
      </c>
      <c r="C408" s="461" t="s">
        <v>283</v>
      </c>
      <c r="D408" s="461" t="s">
        <v>106</v>
      </c>
      <c r="E408" s="461" t="s">
        <v>713</v>
      </c>
      <c r="F408" s="463">
        <f>IFERROR(VLOOKUP(E408,[15]TablaRetencion!A$1:B$22,2,FALSE),"")</f>
        <v>240</v>
      </c>
      <c r="G408" s="464" t="s">
        <v>805</v>
      </c>
      <c r="H408" s="507" t="s">
        <v>1796</v>
      </c>
      <c r="I408" s="464" t="s">
        <v>805</v>
      </c>
      <c r="J408" s="507" t="s">
        <v>1796</v>
      </c>
      <c r="K408" s="509" t="s">
        <v>1797</v>
      </c>
      <c r="L408" s="461" t="s">
        <v>70</v>
      </c>
      <c r="M408" s="461" t="s">
        <v>109</v>
      </c>
      <c r="N408" s="461" t="s">
        <v>108</v>
      </c>
      <c r="O408" s="461" t="s">
        <v>73</v>
      </c>
      <c r="P408" s="461" t="s">
        <v>111</v>
      </c>
      <c r="Q408" s="461" t="s">
        <v>75</v>
      </c>
      <c r="R408" s="463" t="s">
        <v>83</v>
      </c>
      <c r="S408" s="461" t="s">
        <v>140</v>
      </c>
      <c r="T408" s="461" t="s">
        <v>79</v>
      </c>
      <c r="U408" s="461" t="s">
        <v>141</v>
      </c>
      <c r="V408" s="462" t="s">
        <v>1798</v>
      </c>
      <c r="W408" s="465">
        <f t="shared" si="45"/>
        <v>4</v>
      </c>
      <c r="X408" s="465" t="str">
        <f t="shared" si="46"/>
        <v>MEDIO</v>
      </c>
      <c r="Y408" s="465" t="s">
        <v>1799</v>
      </c>
      <c r="Z408" s="462" t="s">
        <v>1651</v>
      </c>
      <c r="AA408" s="461" t="s">
        <v>81</v>
      </c>
      <c r="AB408" s="461" t="s">
        <v>201</v>
      </c>
      <c r="AC408" s="460" t="s">
        <v>223</v>
      </c>
      <c r="AD408" s="505">
        <v>43460</v>
      </c>
      <c r="AE408" s="466" t="s">
        <v>82</v>
      </c>
      <c r="AF408" s="467" t="s">
        <v>69</v>
      </c>
      <c r="AG408" s="467" t="s">
        <v>69</v>
      </c>
      <c r="AH408" s="467" t="s">
        <v>69</v>
      </c>
      <c r="AI408" s="467" t="s">
        <v>114</v>
      </c>
      <c r="AJ408" s="505">
        <v>43453</v>
      </c>
      <c r="AK408" s="467" t="s">
        <v>389</v>
      </c>
      <c r="AL408" s="467" t="s">
        <v>1152</v>
      </c>
      <c r="AM408" s="467" t="s">
        <v>69</v>
      </c>
      <c r="AN408" s="467" t="s">
        <v>1152</v>
      </c>
      <c r="AO408" s="467" t="s">
        <v>69</v>
      </c>
      <c r="AP408" s="467" t="s">
        <v>1152</v>
      </c>
      <c r="AQ408" s="467" t="s">
        <v>69</v>
      </c>
      <c r="AR408" s="466" t="s">
        <v>87</v>
      </c>
      <c r="AS408" s="466" t="s">
        <v>87</v>
      </c>
      <c r="AT408" s="467" t="s">
        <v>69</v>
      </c>
      <c r="AU408" s="504"/>
      <c r="AV408" s="467" t="s">
        <v>69</v>
      </c>
      <c r="AW408" s="467" t="s">
        <v>69</v>
      </c>
      <c r="AX408" s="467" t="s">
        <v>90</v>
      </c>
    </row>
    <row r="409" spans="1:50" ht="135" x14ac:dyDescent="0.25">
      <c r="A409" s="439">
        <v>401</v>
      </c>
      <c r="B409" s="461" t="s">
        <v>395</v>
      </c>
      <c r="C409" s="461" t="s">
        <v>283</v>
      </c>
      <c r="D409" s="461" t="s">
        <v>106</v>
      </c>
      <c r="E409" s="461" t="s">
        <v>713</v>
      </c>
      <c r="F409" s="463">
        <f>IFERROR(VLOOKUP(E409,[15]TablaRetencion!A$1:B$22,2,FALSE),"")</f>
        <v>240</v>
      </c>
      <c r="G409" s="464" t="s">
        <v>805</v>
      </c>
      <c r="H409" s="507" t="s">
        <v>1796</v>
      </c>
      <c r="I409" s="464" t="s">
        <v>805</v>
      </c>
      <c r="J409" s="507" t="s">
        <v>1796</v>
      </c>
      <c r="K409" s="509" t="s">
        <v>1797</v>
      </c>
      <c r="L409" s="461" t="s">
        <v>70</v>
      </c>
      <c r="M409" s="461" t="s">
        <v>109</v>
      </c>
      <c r="N409" s="461" t="s">
        <v>108</v>
      </c>
      <c r="O409" s="461" t="s">
        <v>73</v>
      </c>
      <c r="P409" s="461" t="s">
        <v>111</v>
      </c>
      <c r="Q409" s="461" t="s">
        <v>75</v>
      </c>
      <c r="R409" s="463" t="s">
        <v>83</v>
      </c>
      <c r="S409" s="461" t="s">
        <v>140</v>
      </c>
      <c r="T409" s="461" t="s">
        <v>79</v>
      </c>
      <c r="U409" s="461" t="s">
        <v>141</v>
      </c>
      <c r="V409" s="462" t="s">
        <v>1798</v>
      </c>
      <c r="W409" s="465">
        <f t="shared" si="45"/>
        <v>4</v>
      </c>
      <c r="X409" s="465" t="str">
        <f t="shared" si="46"/>
        <v>MEDIO</v>
      </c>
      <c r="Y409" s="465" t="s">
        <v>1799</v>
      </c>
      <c r="Z409" s="462" t="s">
        <v>1651</v>
      </c>
      <c r="AA409" s="461" t="s">
        <v>81</v>
      </c>
      <c r="AB409" s="461" t="s">
        <v>201</v>
      </c>
      <c r="AC409" s="460" t="s">
        <v>223</v>
      </c>
      <c r="AD409" s="505">
        <v>43460</v>
      </c>
      <c r="AE409" s="466" t="s">
        <v>82</v>
      </c>
      <c r="AF409" s="467" t="s">
        <v>69</v>
      </c>
      <c r="AG409" s="467" t="s">
        <v>69</v>
      </c>
      <c r="AH409" s="467" t="s">
        <v>69</v>
      </c>
      <c r="AI409" s="467" t="s">
        <v>114</v>
      </c>
      <c r="AJ409" s="505">
        <v>43453</v>
      </c>
      <c r="AK409" s="467" t="s">
        <v>389</v>
      </c>
      <c r="AL409" s="467" t="s">
        <v>1152</v>
      </c>
      <c r="AM409" s="467" t="s">
        <v>69</v>
      </c>
      <c r="AN409" s="467" t="s">
        <v>1152</v>
      </c>
      <c r="AO409" s="467" t="s">
        <v>69</v>
      </c>
      <c r="AP409" s="467" t="s">
        <v>1152</v>
      </c>
      <c r="AQ409" s="467" t="s">
        <v>69</v>
      </c>
      <c r="AR409" s="466" t="s">
        <v>87</v>
      </c>
      <c r="AS409" s="466" t="s">
        <v>87</v>
      </c>
      <c r="AT409" s="467" t="s">
        <v>69</v>
      </c>
      <c r="AU409" s="504"/>
      <c r="AV409" s="467" t="s">
        <v>69</v>
      </c>
      <c r="AW409" s="467" t="s">
        <v>69</v>
      </c>
      <c r="AX409" s="467" t="s">
        <v>90</v>
      </c>
    </row>
    <row r="410" spans="1:50" ht="135" x14ac:dyDescent="0.25">
      <c r="A410" s="439">
        <v>402</v>
      </c>
      <c r="B410" s="461" t="s">
        <v>395</v>
      </c>
      <c r="C410" s="461" t="s">
        <v>283</v>
      </c>
      <c r="D410" s="461" t="s">
        <v>106</v>
      </c>
      <c r="E410" s="461" t="s">
        <v>713</v>
      </c>
      <c r="F410" s="463">
        <f>IFERROR(VLOOKUP(E410,[15]TablaRetencion!A$1:B$22,2,FALSE),"")</f>
        <v>240</v>
      </c>
      <c r="G410" s="464" t="s">
        <v>805</v>
      </c>
      <c r="H410" s="507" t="s">
        <v>1796</v>
      </c>
      <c r="I410" s="464" t="s">
        <v>805</v>
      </c>
      <c r="J410" s="507" t="s">
        <v>1796</v>
      </c>
      <c r="K410" s="509" t="s">
        <v>1797</v>
      </c>
      <c r="L410" s="461" t="s">
        <v>70</v>
      </c>
      <c r="M410" s="461" t="s">
        <v>109</v>
      </c>
      <c r="N410" s="461" t="s">
        <v>108</v>
      </c>
      <c r="O410" s="461" t="s">
        <v>73</v>
      </c>
      <c r="P410" s="461" t="s">
        <v>111</v>
      </c>
      <c r="Q410" s="461" t="s">
        <v>75</v>
      </c>
      <c r="R410" s="463" t="s">
        <v>83</v>
      </c>
      <c r="S410" s="461" t="s">
        <v>140</v>
      </c>
      <c r="T410" s="461" t="s">
        <v>79</v>
      </c>
      <c r="U410" s="461" t="s">
        <v>141</v>
      </c>
      <c r="V410" s="462" t="s">
        <v>1798</v>
      </c>
      <c r="W410" s="465">
        <f t="shared" si="45"/>
        <v>4</v>
      </c>
      <c r="X410" s="465" t="str">
        <f t="shared" si="46"/>
        <v>MEDIO</v>
      </c>
      <c r="Y410" s="465" t="s">
        <v>1799</v>
      </c>
      <c r="Z410" s="462" t="s">
        <v>1651</v>
      </c>
      <c r="AA410" s="461" t="s">
        <v>81</v>
      </c>
      <c r="AB410" s="461" t="s">
        <v>201</v>
      </c>
      <c r="AC410" s="460" t="s">
        <v>223</v>
      </c>
      <c r="AD410" s="505">
        <v>43460</v>
      </c>
      <c r="AE410" s="466" t="s">
        <v>82</v>
      </c>
      <c r="AF410" s="467" t="s">
        <v>69</v>
      </c>
      <c r="AG410" s="467" t="s">
        <v>69</v>
      </c>
      <c r="AH410" s="467" t="s">
        <v>69</v>
      </c>
      <c r="AI410" s="467" t="s">
        <v>114</v>
      </c>
      <c r="AJ410" s="505">
        <v>43453</v>
      </c>
      <c r="AK410" s="467" t="s">
        <v>389</v>
      </c>
      <c r="AL410" s="467" t="s">
        <v>1152</v>
      </c>
      <c r="AM410" s="467" t="s">
        <v>69</v>
      </c>
      <c r="AN410" s="467" t="s">
        <v>1152</v>
      </c>
      <c r="AO410" s="467" t="s">
        <v>69</v>
      </c>
      <c r="AP410" s="467" t="s">
        <v>1152</v>
      </c>
      <c r="AQ410" s="467" t="s">
        <v>69</v>
      </c>
      <c r="AR410" s="466" t="s">
        <v>87</v>
      </c>
      <c r="AS410" s="466" t="s">
        <v>87</v>
      </c>
      <c r="AT410" s="467" t="s">
        <v>69</v>
      </c>
      <c r="AU410" s="504"/>
      <c r="AV410" s="467" t="s">
        <v>69</v>
      </c>
      <c r="AW410" s="467" t="s">
        <v>69</v>
      </c>
      <c r="AX410" s="467" t="s">
        <v>90</v>
      </c>
    </row>
    <row r="411" spans="1:50" ht="135" x14ac:dyDescent="0.25">
      <c r="A411" s="439">
        <v>403</v>
      </c>
      <c r="B411" s="461" t="s">
        <v>395</v>
      </c>
      <c r="C411" s="461" t="s">
        <v>283</v>
      </c>
      <c r="D411" s="461" t="s">
        <v>106</v>
      </c>
      <c r="E411" s="461" t="s">
        <v>713</v>
      </c>
      <c r="F411" s="463">
        <f>IFERROR(VLOOKUP(E411,[15]TablaRetencion!A$1:B$22,2,FALSE),"")</f>
        <v>240</v>
      </c>
      <c r="G411" s="464" t="s">
        <v>805</v>
      </c>
      <c r="H411" s="507" t="s">
        <v>1796</v>
      </c>
      <c r="I411" s="464" t="s">
        <v>805</v>
      </c>
      <c r="J411" s="507" t="s">
        <v>1796</v>
      </c>
      <c r="K411" s="509" t="s">
        <v>1868</v>
      </c>
      <c r="L411" s="461" t="s">
        <v>70</v>
      </c>
      <c r="M411" s="461" t="s">
        <v>109</v>
      </c>
      <c r="N411" s="461" t="s">
        <v>108</v>
      </c>
      <c r="O411" s="461" t="s">
        <v>73</v>
      </c>
      <c r="P411" s="461" t="s">
        <v>111</v>
      </c>
      <c r="Q411" s="461" t="s">
        <v>75</v>
      </c>
      <c r="R411" s="463" t="s">
        <v>83</v>
      </c>
      <c r="S411" s="461" t="s">
        <v>140</v>
      </c>
      <c r="T411" s="461" t="s">
        <v>79</v>
      </c>
      <c r="U411" s="461" t="s">
        <v>141</v>
      </c>
      <c r="V411" s="462" t="s">
        <v>1798</v>
      </c>
      <c r="W411" s="465">
        <f t="shared" si="45"/>
        <v>4</v>
      </c>
      <c r="X411" s="465" t="str">
        <f t="shared" si="46"/>
        <v>MEDIO</v>
      </c>
      <c r="Y411" s="465" t="s">
        <v>1799</v>
      </c>
      <c r="Z411" s="462" t="s">
        <v>1651</v>
      </c>
      <c r="AA411" s="461" t="s">
        <v>1869</v>
      </c>
      <c r="AB411" s="461" t="s">
        <v>201</v>
      </c>
      <c r="AC411" s="460" t="s">
        <v>223</v>
      </c>
      <c r="AD411" s="505">
        <v>43460</v>
      </c>
      <c r="AE411" s="466" t="s">
        <v>82</v>
      </c>
      <c r="AF411" s="467" t="s">
        <v>69</v>
      </c>
      <c r="AG411" s="467" t="s">
        <v>69</v>
      </c>
      <c r="AH411" s="467" t="s">
        <v>69</v>
      </c>
      <c r="AI411" s="467" t="s">
        <v>114</v>
      </c>
      <c r="AJ411" s="505">
        <v>43453</v>
      </c>
      <c r="AK411" s="467" t="s">
        <v>389</v>
      </c>
      <c r="AL411" s="467" t="s">
        <v>1152</v>
      </c>
      <c r="AM411" s="467" t="s">
        <v>69</v>
      </c>
      <c r="AN411" s="467" t="s">
        <v>1152</v>
      </c>
      <c r="AO411" s="467" t="s">
        <v>69</v>
      </c>
      <c r="AP411" s="467" t="s">
        <v>1152</v>
      </c>
      <c r="AQ411" s="467" t="s">
        <v>69</v>
      </c>
      <c r="AR411" s="466" t="s">
        <v>87</v>
      </c>
      <c r="AS411" s="466" t="s">
        <v>87</v>
      </c>
      <c r="AT411" s="467" t="s">
        <v>69</v>
      </c>
      <c r="AU411" s="504"/>
      <c r="AV411" s="467" t="s">
        <v>69</v>
      </c>
      <c r="AW411" s="467" t="s">
        <v>69</v>
      </c>
      <c r="AX411" s="467" t="s">
        <v>90</v>
      </c>
    </row>
    <row r="412" spans="1:50" ht="135" x14ac:dyDescent="0.25">
      <c r="A412" s="439">
        <v>404</v>
      </c>
      <c r="B412" s="461" t="s">
        <v>395</v>
      </c>
      <c r="C412" s="461" t="s">
        <v>283</v>
      </c>
      <c r="D412" s="461" t="s">
        <v>106</v>
      </c>
      <c r="E412" s="461" t="s">
        <v>713</v>
      </c>
      <c r="F412" s="463">
        <f>IFERROR(VLOOKUP(E412,[15]TablaRetencion!A$1:B$22,2,FALSE),"")</f>
        <v>240</v>
      </c>
      <c r="G412" s="464" t="s">
        <v>805</v>
      </c>
      <c r="H412" s="507" t="s">
        <v>1796</v>
      </c>
      <c r="I412" s="464" t="s">
        <v>805</v>
      </c>
      <c r="J412" s="507" t="s">
        <v>1796</v>
      </c>
      <c r="K412" s="509" t="s">
        <v>1870</v>
      </c>
      <c r="L412" s="461" t="s">
        <v>70</v>
      </c>
      <c r="M412" s="461" t="s">
        <v>109</v>
      </c>
      <c r="N412" s="461" t="s">
        <v>108</v>
      </c>
      <c r="O412" s="461" t="s">
        <v>73</v>
      </c>
      <c r="P412" s="461" t="s">
        <v>111</v>
      </c>
      <c r="Q412" s="461" t="s">
        <v>75</v>
      </c>
      <c r="R412" s="463" t="s">
        <v>83</v>
      </c>
      <c r="S412" s="461" t="s">
        <v>140</v>
      </c>
      <c r="T412" s="461" t="s">
        <v>79</v>
      </c>
      <c r="U412" s="461" t="s">
        <v>141</v>
      </c>
      <c r="V412" s="462" t="s">
        <v>1798</v>
      </c>
      <c r="W412" s="465">
        <f t="shared" si="45"/>
        <v>4</v>
      </c>
      <c r="X412" s="465" t="str">
        <f t="shared" si="46"/>
        <v>MEDIO</v>
      </c>
      <c r="Y412" s="465" t="s">
        <v>1799</v>
      </c>
      <c r="Z412" s="462" t="s">
        <v>1651</v>
      </c>
      <c r="AA412" s="461" t="s">
        <v>201</v>
      </c>
      <c r="AB412" s="461" t="s">
        <v>201</v>
      </c>
      <c r="AC412" s="460" t="s">
        <v>223</v>
      </c>
      <c r="AD412" s="505">
        <v>43460</v>
      </c>
      <c r="AE412" s="466" t="s">
        <v>82</v>
      </c>
      <c r="AF412" s="467" t="s">
        <v>69</v>
      </c>
      <c r="AG412" s="467" t="s">
        <v>69</v>
      </c>
      <c r="AH412" s="467" t="s">
        <v>69</v>
      </c>
      <c r="AI412" s="467" t="s">
        <v>114</v>
      </c>
      <c r="AJ412" s="505">
        <v>43453</v>
      </c>
      <c r="AK412" s="467" t="s">
        <v>389</v>
      </c>
      <c r="AL412" s="467" t="s">
        <v>1152</v>
      </c>
      <c r="AM412" s="467" t="s">
        <v>69</v>
      </c>
      <c r="AN412" s="467" t="s">
        <v>1152</v>
      </c>
      <c r="AO412" s="467" t="s">
        <v>69</v>
      </c>
      <c r="AP412" s="467" t="s">
        <v>1152</v>
      </c>
      <c r="AQ412" s="467" t="s">
        <v>69</v>
      </c>
      <c r="AR412" s="466" t="s">
        <v>87</v>
      </c>
      <c r="AS412" s="466" t="s">
        <v>87</v>
      </c>
      <c r="AT412" s="467" t="s">
        <v>69</v>
      </c>
      <c r="AU412" s="504"/>
      <c r="AV412" s="467" t="s">
        <v>69</v>
      </c>
      <c r="AW412" s="467" t="s">
        <v>69</v>
      </c>
      <c r="AX412" s="467" t="s">
        <v>90</v>
      </c>
    </row>
    <row r="413" spans="1:50" ht="135" x14ac:dyDescent="0.25">
      <c r="A413" s="439">
        <v>405</v>
      </c>
      <c r="B413" s="461" t="s">
        <v>395</v>
      </c>
      <c r="C413" s="461" t="s">
        <v>283</v>
      </c>
      <c r="D413" s="461" t="s">
        <v>106</v>
      </c>
      <c r="E413" s="461" t="s">
        <v>713</v>
      </c>
      <c r="F413" s="463">
        <f>IFERROR(VLOOKUP(E413,[15]TablaRetencion!A$1:B$22,2,FALSE),"")</f>
        <v>240</v>
      </c>
      <c r="G413" s="464" t="s">
        <v>805</v>
      </c>
      <c r="H413" s="507" t="s">
        <v>1796</v>
      </c>
      <c r="I413" s="464" t="s">
        <v>805</v>
      </c>
      <c r="J413" s="507" t="s">
        <v>1796</v>
      </c>
      <c r="K413" s="509" t="s">
        <v>1871</v>
      </c>
      <c r="L413" s="461" t="s">
        <v>70</v>
      </c>
      <c r="M413" s="461" t="s">
        <v>109</v>
      </c>
      <c r="N413" s="461" t="s">
        <v>108</v>
      </c>
      <c r="O413" s="461" t="s">
        <v>73</v>
      </c>
      <c r="P413" s="461" t="s">
        <v>111</v>
      </c>
      <c r="Q413" s="461" t="s">
        <v>75</v>
      </c>
      <c r="R413" s="463" t="s">
        <v>83</v>
      </c>
      <c r="S413" s="461" t="s">
        <v>140</v>
      </c>
      <c r="T413" s="461" t="s">
        <v>79</v>
      </c>
      <c r="U413" s="461" t="s">
        <v>141</v>
      </c>
      <c r="V413" s="462" t="s">
        <v>1798</v>
      </c>
      <c r="W413" s="465">
        <f t="shared" si="45"/>
        <v>4</v>
      </c>
      <c r="X413" s="465" t="str">
        <f t="shared" si="46"/>
        <v>MEDIO</v>
      </c>
      <c r="Y413" s="465" t="s">
        <v>1799</v>
      </c>
      <c r="Z413" s="462" t="s">
        <v>1651</v>
      </c>
      <c r="AA413" s="461" t="s">
        <v>186</v>
      </c>
      <c r="AB413" s="461" t="s">
        <v>201</v>
      </c>
      <c r="AC413" s="460" t="s">
        <v>223</v>
      </c>
      <c r="AD413" s="505">
        <v>43460</v>
      </c>
      <c r="AE413" s="466" t="s">
        <v>82</v>
      </c>
      <c r="AF413" s="467" t="s">
        <v>69</v>
      </c>
      <c r="AG413" s="467" t="s">
        <v>69</v>
      </c>
      <c r="AH413" s="467" t="s">
        <v>69</v>
      </c>
      <c r="AI413" s="467" t="s">
        <v>114</v>
      </c>
      <c r="AJ413" s="505">
        <v>43453</v>
      </c>
      <c r="AK413" s="467" t="s">
        <v>389</v>
      </c>
      <c r="AL413" s="467" t="s">
        <v>1152</v>
      </c>
      <c r="AM413" s="467" t="s">
        <v>69</v>
      </c>
      <c r="AN413" s="467" t="s">
        <v>1152</v>
      </c>
      <c r="AO413" s="467" t="s">
        <v>69</v>
      </c>
      <c r="AP413" s="467" t="s">
        <v>1152</v>
      </c>
      <c r="AQ413" s="467" t="s">
        <v>69</v>
      </c>
      <c r="AR413" s="466" t="s">
        <v>87</v>
      </c>
      <c r="AS413" s="466" t="s">
        <v>87</v>
      </c>
      <c r="AT413" s="467" t="s">
        <v>69</v>
      </c>
      <c r="AU413" s="504"/>
      <c r="AV413" s="467" t="s">
        <v>69</v>
      </c>
      <c r="AW413" s="467" t="s">
        <v>69</v>
      </c>
      <c r="AX413" s="467" t="s">
        <v>90</v>
      </c>
    </row>
    <row r="414" spans="1:50" ht="135" x14ac:dyDescent="0.25">
      <c r="A414" s="439">
        <v>406</v>
      </c>
      <c r="B414" s="461" t="s">
        <v>395</v>
      </c>
      <c r="C414" s="461" t="s">
        <v>283</v>
      </c>
      <c r="D414" s="461" t="s">
        <v>106</v>
      </c>
      <c r="E414" s="461" t="s">
        <v>713</v>
      </c>
      <c r="F414" s="463">
        <f>IFERROR(VLOOKUP(E414,[15]TablaRetencion!A$1:B$22,2,FALSE),"")</f>
        <v>240</v>
      </c>
      <c r="G414" s="463" t="s">
        <v>406</v>
      </c>
      <c r="H414" s="463">
        <f>IFERROR(VLOOKUP(G414,[15]TablaRetencion!H$1:I$90,2,FALSE),"")</f>
        <v>50</v>
      </c>
      <c r="I414" s="464" t="s">
        <v>808</v>
      </c>
      <c r="J414" s="507" t="s">
        <v>1793</v>
      </c>
      <c r="K414" s="509" t="s">
        <v>1872</v>
      </c>
      <c r="L414" s="461" t="s">
        <v>70</v>
      </c>
      <c r="M414" s="461" t="s">
        <v>109</v>
      </c>
      <c r="N414" s="461" t="s">
        <v>108</v>
      </c>
      <c r="O414" s="461" t="s">
        <v>73</v>
      </c>
      <c r="P414" s="461" t="s">
        <v>111</v>
      </c>
      <c r="Q414" s="461" t="s">
        <v>75</v>
      </c>
      <c r="R414" s="463" t="s">
        <v>83</v>
      </c>
      <c r="S414" s="461" t="s">
        <v>140</v>
      </c>
      <c r="T414" s="461" t="s">
        <v>79</v>
      </c>
      <c r="U414" s="461" t="s">
        <v>141</v>
      </c>
      <c r="V414" s="462" t="s">
        <v>1798</v>
      </c>
      <c r="W414" s="465">
        <f t="shared" si="45"/>
        <v>4</v>
      </c>
      <c r="X414" s="465" t="str">
        <f t="shared" si="46"/>
        <v>MEDIO</v>
      </c>
      <c r="Y414" s="465" t="s">
        <v>1799</v>
      </c>
      <c r="Z414" s="462" t="s">
        <v>1651</v>
      </c>
      <c r="AA414" s="461" t="s">
        <v>201</v>
      </c>
      <c r="AB414" s="461" t="s">
        <v>201</v>
      </c>
      <c r="AC414" s="460" t="s">
        <v>223</v>
      </c>
      <c r="AD414" s="505">
        <v>43460</v>
      </c>
      <c r="AE414" s="466" t="s">
        <v>82</v>
      </c>
      <c r="AF414" s="467" t="s">
        <v>69</v>
      </c>
      <c r="AG414" s="467" t="s">
        <v>69</v>
      </c>
      <c r="AH414" s="467" t="s">
        <v>69</v>
      </c>
      <c r="AI414" s="467" t="s">
        <v>114</v>
      </c>
      <c r="AJ414" s="505">
        <v>43453</v>
      </c>
      <c r="AK414" s="467" t="s">
        <v>389</v>
      </c>
      <c r="AL414" s="467" t="s">
        <v>1152</v>
      </c>
      <c r="AM414" s="467" t="s">
        <v>69</v>
      </c>
      <c r="AN414" s="467" t="s">
        <v>1152</v>
      </c>
      <c r="AO414" s="467" t="s">
        <v>69</v>
      </c>
      <c r="AP414" s="467" t="s">
        <v>1152</v>
      </c>
      <c r="AQ414" s="467" t="s">
        <v>69</v>
      </c>
      <c r="AR414" s="466" t="s">
        <v>87</v>
      </c>
      <c r="AS414" s="466" t="s">
        <v>87</v>
      </c>
      <c r="AT414" s="467" t="s">
        <v>69</v>
      </c>
      <c r="AU414" s="504"/>
      <c r="AV414" s="467" t="s">
        <v>69</v>
      </c>
      <c r="AW414" s="467" t="s">
        <v>69</v>
      </c>
      <c r="AX414" s="467" t="s">
        <v>90</v>
      </c>
    </row>
    <row r="415" spans="1:50" ht="135" x14ac:dyDescent="0.25">
      <c r="A415" s="439">
        <v>407</v>
      </c>
      <c r="B415" s="461" t="s">
        <v>395</v>
      </c>
      <c r="C415" s="461" t="s">
        <v>283</v>
      </c>
      <c r="D415" s="461" t="s">
        <v>106</v>
      </c>
      <c r="E415" s="461" t="s">
        <v>713</v>
      </c>
      <c r="F415" s="463">
        <f>IFERROR(VLOOKUP(E415,[15]TablaRetencion!A$1:B$22,2,FALSE),"")</f>
        <v>240</v>
      </c>
      <c r="G415" s="463" t="s">
        <v>406</v>
      </c>
      <c r="H415" s="463">
        <f>IFERROR(VLOOKUP(G415,[15]TablaRetencion!H$1:I$90,2,FALSE),"")</f>
        <v>50</v>
      </c>
      <c r="I415" s="464" t="s">
        <v>808</v>
      </c>
      <c r="J415" s="507" t="s">
        <v>1793</v>
      </c>
      <c r="K415" s="509" t="s">
        <v>1873</v>
      </c>
      <c r="L415" s="461" t="s">
        <v>70</v>
      </c>
      <c r="M415" s="461" t="s">
        <v>109</v>
      </c>
      <c r="N415" s="461" t="s">
        <v>108</v>
      </c>
      <c r="O415" s="461" t="s">
        <v>73</v>
      </c>
      <c r="P415" s="461" t="s">
        <v>111</v>
      </c>
      <c r="Q415" s="461" t="s">
        <v>75</v>
      </c>
      <c r="R415" s="463" t="s">
        <v>83</v>
      </c>
      <c r="S415" s="461" t="s">
        <v>140</v>
      </c>
      <c r="T415" s="461" t="s">
        <v>79</v>
      </c>
      <c r="U415" s="461" t="s">
        <v>141</v>
      </c>
      <c r="V415" s="462" t="s">
        <v>1798</v>
      </c>
      <c r="W415" s="465">
        <f t="shared" ref="W415:W478" si="47">VLOOKUP(S415,Confidencialidad,2,0)+VLOOKUP(T415,Integridad,2,0)+VLOOKUP(U415,Disponibilidad,2,0)</f>
        <v>4</v>
      </c>
      <c r="X415" s="465" t="str">
        <f t="shared" ref="X415:X478" si="48">IF(AND(W415&gt;=7), "ALTA", IF(AND(W415&lt;7, W415&gt;3), "MEDIO", IF(AND(W415&lt;=3), "BAJA", " ")))</f>
        <v>MEDIO</v>
      </c>
      <c r="Y415" s="465" t="s">
        <v>1799</v>
      </c>
      <c r="Z415" s="462" t="s">
        <v>1651</v>
      </c>
      <c r="AA415" s="461" t="s">
        <v>201</v>
      </c>
      <c r="AB415" s="461" t="s">
        <v>201</v>
      </c>
      <c r="AC415" s="460" t="s">
        <v>223</v>
      </c>
      <c r="AD415" s="505">
        <v>43460</v>
      </c>
      <c r="AE415" s="466" t="s">
        <v>82</v>
      </c>
      <c r="AF415" s="467" t="s">
        <v>69</v>
      </c>
      <c r="AG415" s="467" t="s">
        <v>69</v>
      </c>
      <c r="AH415" s="467" t="s">
        <v>69</v>
      </c>
      <c r="AI415" s="467" t="s">
        <v>114</v>
      </c>
      <c r="AJ415" s="505">
        <v>43453</v>
      </c>
      <c r="AK415" s="467" t="s">
        <v>389</v>
      </c>
      <c r="AL415" s="467" t="s">
        <v>1152</v>
      </c>
      <c r="AM415" s="467" t="s">
        <v>69</v>
      </c>
      <c r="AN415" s="467" t="s">
        <v>1152</v>
      </c>
      <c r="AO415" s="467" t="s">
        <v>69</v>
      </c>
      <c r="AP415" s="467" t="s">
        <v>1152</v>
      </c>
      <c r="AQ415" s="467" t="s">
        <v>69</v>
      </c>
      <c r="AR415" s="466" t="s">
        <v>87</v>
      </c>
      <c r="AS415" s="466" t="s">
        <v>87</v>
      </c>
      <c r="AT415" s="467" t="s">
        <v>69</v>
      </c>
      <c r="AU415" s="504"/>
      <c r="AV415" s="467" t="s">
        <v>69</v>
      </c>
      <c r="AW415" s="467" t="s">
        <v>69</v>
      </c>
      <c r="AX415" s="467" t="s">
        <v>90</v>
      </c>
    </row>
    <row r="416" spans="1:50" ht="135" x14ac:dyDescent="0.25">
      <c r="A416" s="439">
        <v>408</v>
      </c>
      <c r="B416" s="461" t="s">
        <v>395</v>
      </c>
      <c r="C416" s="461" t="s">
        <v>283</v>
      </c>
      <c r="D416" s="461" t="s">
        <v>106</v>
      </c>
      <c r="E416" s="461" t="s">
        <v>713</v>
      </c>
      <c r="F416" s="463">
        <f>IFERROR(VLOOKUP(E416,[15]TablaRetencion!A$1:B$22,2,FALSE),"")</f>
        <v>240</v>
      </c>
      <c r="G416" s="463" t="s">
        <v>406</v>
      </c>
      <c r="H416" s="463">
        <f>IFERROR(VLOOKUP(G416,[15]TablaRetencion!H$1:I$90,2,FALSE),"")</f>
        <v>50</v>
      </c>
      <c r="I416" s="464" t="s">
        <v>808</v>
      </c>
      <c r="J416" s="507" t="s">
        <v>1874</v>
      </c>
      <c r="K416" s="509" t="s">
        <v>1875</v>
      </c>
      <c r="L416" s="461" t="s">
        <v>70</v>
      </c>
      <c r="M416" s="461" t="s">
        <v>109</v>
      </c>
      <c r="N416" s="461" t="s">
        <v>108</v>
      </c>
      <c r="O416" s="461" t="s">
        <v>73</v>
      </c>
      <c r="P416" s="461" t="s">
        <v>111</v>
      </c>
      <c r="Q416" s="461" t="s">
        <v>75</v>
      </c>
      <c r="R416" s="463" t="s">
        <v>83</v>
      </c>
      <c r="S416" s="461" t="s">
        <v>140</v>
      </c>
      <c r="T416" s="461" t="s">
        <v>79</v>
      </c>
      <c r="U416" s="461" t="s">
        <v>141</v>
      </c>
      <c r="V416" s="462" t="s">
        <v>1798</v>
      </c>
      <c r="W416" s="465">
        <f t="shared" si="47"/>
        <v>4</v>
      </c>
      <c r="X416" s="465" t="str">
        <f t="shared" si="48"/>
        <v>MEDIO</v>
      </c>
      <c r="Y416" s="465" t="s">
        <v>1799</v>
      </c>
      <c r="Z416" s="462" t="s">
        <v>1651</v>
      </c>
      <c r="AA416" s="461" t="s">
        <v>201</v>
      </c>
      <c r="AB416" s="461" t="s">
        <v>201</v>
      </c>
      <c r="AC416" s="460" t="s">
        <v>223</v>
      </c>
      <c r="AD416" s="505">
        <v>43460</v>
      </c>
      <c r="AE416" s="466" t="s">
        <v>82</v>
      </c>
      <c r="AF416" s="467" t="s">
        <v>69</v>
      </c>
      <c r="AG416" s="467" t="s">
        <v>69</v>
      </c>
      <c r="AH416" s="467" t="s">
        <v>69</v>
      </c>
      <c r="AI416" s="467" t="s">
        <v>114</v>
      </c>
      <c r="AJ416" s="505">
        <v>43453</v>
      </c>
      <c r="AK416" s="467" t="s">
        <v>389</v>
      </c>
      <c r="AL416" s="467" t="s">
        <v>1152</v>
      </c>
      <c r="AM416" s="467" t="s">
        <v>69</v>
      </c>
      <c r="AN416" s="467" t="s">
        <v>1152</v>
      </c>
      <c r="AO416" s="467" t="s">
        <v>69</v>
      </c>
      <c r="AP416" s="467" t="s">
        <v>1152</v>
      </c>
      <c r="AQ416" s="467" t="s">
        <v>69</v>
      </c>
      <c r="AR416" s="466" t="s">
        <v>87</v>
      </c>
      <c r="AS416" s="466" t="s">
        <v>87</v>
      </c>
      <c r="AT416" s="467" t="s">
        <v>69</v>
      </c>
      <c r="AU416" s="504"/>
      <c r="AV416" s="467" t="s">
        <v>69</v>
      </c>
      <c r="AW416" s="467" t="s">
        <v>69</v>
      </c>
      <c r="AX416" s="467" t="s">
        <v>90</v>
      </c>
    </row>
    <row r="417" spans="1:50" ht="135" x14ac:dyDescent="0.25">
      <c r="A417" s="439">
        <v>409</v>
      </c>
      <c r="B417" s="461" t="s">
        <v>395</v>
      </c>
      <c r="C417" s="461" t="s">
        <v>283</v>
      </c>
      <c r="D417" s="461" t="s">
        <v>106</v>
      </c>
      <c r="E417" s="461" t="s">
        <v>713</v>
      </c>
      <c r="F417" s="463">
        <f>IFERROR(VLOOKUP(E417,[15]TablaRetencion!A$1:B$22,2,FALSE),"")</f>
        <v>240</v>
      </c>
      <c r="G417" s="463" t="s">
        <v>406</v>
      </c>
      <c r="H417" s="463">
        <f>IFERROR(VLOOKUP(G417,[15]TablaRetencion!H$1:I$90,2,FALSE),"")</f>
        <v>50</v>
      </c>
      <c r="I417" s="464" t="s">
        <v>808</v>
      </c>
      <c r="J417" s="507" t="s">
        <v>1793</v>
      </c>
      <c r="K417" s="509" t="s">
        <v>1876</v>
      </c>
      <c r="L417" s="461" t="s">
        <v>70</v>
      </c>
      <c r="M417" s="461" t="s">
        <v>109</v>
      </c>
      <c r="N417" s="461" t="s">
        <v>108</v>
      </c>
      <c r="O417" s="461" t="s">
        <v>73</v>
      </c>
      <c r="P417" s="461" t="s">
        <v>111</v>
      </c>
      <c r="Q417" s="461" t="s">
        <v>75</v>
      </c>
      <c r="R417" s="463" t="s">
        <v>83</v>
      </c>
      <c r="S417" s="461" t="s">
        <v>140</v>
      </c>
      <c r="T417" s="461" t="s">
        <v>79</v>
      </c>
      <c r="U417" s="461" t="s">
        <v>141</v>
      </c>
      <c r="V417" s="462" t="s">
        <v>1798</v>
      </c>
      <c r="W417" s="465">
        <f t="shared" si="47"/>
        <v>4</v>
      </c>
      <c r="X417" s="465" t="str">
        <f t="shared" si="48"/>
        <v>MEDIO</v>
      </c>
      <c r="Y417" s="465" t="s">
        <v>1799</v>
      </c>
      <c r="Z417" s="462" t="s">
        <v>1651</v>
      </c>
      <c r="AA417" s="461" t="s">
        <v>201</v>
      </c>
      <c r="AB417" s="461" t="s">
        <v>201</v>
      </c>
      <c r="AC417" s="460" t="s">
        <v>223</v>
      </c>
      <c r="AD417" s="505">
        <v>43460</v>
      </c>
      <c r="AE417" s="466" t="s">
        <v>82</v>
      </c>
      <c r="AF417" s="467" t="s">
        <v>69</v>
      </c>
      <c r="AG417" s="467" t="s">
        <v>69</v>
      </c>
      <c r="AH417" s="467" t="s">
        <v>69</v>
      </c>
      <c r="AI417" s="467" t="s">
        <v>114</v>
      </c>
      <c r="AJ417" s="505">
        <v>43453</v>
      </c>
      <c r="AK417" s="467" t="s">
        <v>389</v>
      </c>
      <c r="AL417" s="467" t="s">
        <v>1152</v>
      </c>
      <c r="AM417" s="467" t="s">
        <v>69</v>
      </c>
      <c r="AN417" s="467" t="s">
        <v>1152</v>
      </c>
      <c r="AO417" s="467" t="s">
        <v>69</v>
      </c>
      <c r="AP417" s="467" t="s">
        <v>1152</v>
      </c>
      <c r="AQ417" s="467" t="s">
        <v>69</v>
      </c>
      <c r="AR417" s="466" t="s">
        <v>87</v>
      </c>
      <c r="AS417" s="466" t="s">
        <v>87</v>
      </c>
      <c r="AT417" s="467" t="s">
        <v>69</v>
      </c>
      <c r="AU417" s="504"/>
      <c r="AV417" s="467" t="s">
        <v>69</v>
      </c>
      <c r="AW417" s="467" t="s">
        <v>69</v>
      </c>
      <c r="AX417" s="467" t="s">
        <v>90</v>
      </c>
    </row>
    <row r="418" spans="1:50" ht="135" x14ac:dyDescent="0.25">
      <c r="A418" s="439">
        <v>410</v>
      </c>
      <c r="B418" s="461" t="s">
        <v>395</v>
      </c>
      <c r="C418" s="461" t="s">
        <v>283</v>
      </c>
      <c r="D418" s="461" t="s">
        <v>106</v>
      </c>
      <c r="E418" s="461" t="s">
        <v>713</v>
      </c>
      <c r="F418" s="463">
        <f>IFERROR(VLOOKUP(E418,[15]TablaRetencion!A$1:B$22,2,FALSE),"")</f>
        <v>240</v>
      </c>
      <c r="G418" s="463" t="s">
        <v>406</v>
      </c>
      <c r="H418" s="463">
        <f>IFERROR(VLOOKUP(G418,[15]TablaRetencion!H$1:I$90,2,FALSE),"")</f>
        <v>50</v>
      </c>
      <c r="I418" s="464" t="s">
        <v>812</v>
      </c>
      <c r="J418" s="507" t="s">
        <v>1877</v>
      </c>
      <c r="K418" s="511" t="s">
        <v>1878</v>
      </c>
      <c r="L418" s="461" t="s">
        <v>70</v>
      </c>
      <c r="M418" s="461" t="s">
        <v>109</v>
      </c>
      <c r="N418" s="461" t="s">
        <v>108</v>
      </c>
      <c r="O418" s="461" t="s">
        <v>73</v>
      </c>
      <c r="P418" s="461" t="s">
        <v>111</v>
      </c>
      <c r="Q418" s="461" t="s">
        <v>126</v>
      </c>
      <c r="R418" s="463" t="s">
        <v>83</v>
      </c>
      <c r="S418" s="461" t="s">
        <v>140</v>
      </c>
      <c r="T418" s="461" t="s">
        <v>79</v>
      </c>
      <c r="U418" s="461" t="s">
        <v>141</v>
      </c>
      <c r="V418" s="462" t="s">
        <v>1798</v>
      </c>
      <c r="W418" s="465">
        <f t="shared" si="47"/>
        <v>4</v>
      </c>
      <c r="X418" s="465" t="str">
        <f t="shared" si="48"/>
        <v>MEDIO</v>
      </c>
      <c r="Y418" s="465" t="s">
        <v>1799</v>
      </c>
      <c r="Z418" s="462" t="s">
        <v>1651</v>
      </c>
      <c r="AA418" s="461" t="s">
        <v>154</v>
      </c>
      <c r="AB418" s="461" t="s">
        <v>201</v>
      </c>
      <c r="AC418" s="460" t="s">
        <v>223</v>
      </c>
      <c r="AD418" s="505">
        <v>43460</v>
      </c>
      <c r="AE418" s="466" t="s">
        <v>82</v>
      </c>
      <c r="AF418" s="467" t="s">
        <v>69</v>
      </c>
      <c r="AG418" s="467" t="s">
        <v>69</v>
      </c>
      <c r="AH418" s="467" t="s">
        <v>69</v>
      </c>
      <c r="AI418" s="467" t="s">
        <v>114</v>
      </c>
      <c r="AJ418" s="505">
        <v>43453</v>
      </c>
      <c r="AK418" s="467" t="s">
        <v>389</v>
      </c>
      <c r="AL418" s="467" t="s">
        <v>1152</v>
      </c>
      <c r="AM418" s="467" t="s">
        <v>69</v>
      </c>
      <c r="AN418" s="467" t="s">
        <v>1152</v>
      </c>
      <c r="AO418" s="467" t="s">
        <v>69</v>
      </c>
      <c r="AP418" s="467" t="s">
        <v>1152</v>
      </c>
      <c r="AQ418" s="467" t="s">
        <v>69</v>
      </c>
      <c r="AR418" s="466" t="s">
        <v>87</v>
      </c>
      <c r="AS418" s="466" t="s">
        <v>87</v>
      </c>
      <c r="AT418" s="467" t="s">
        <v>69</v>
      </c>
      <c r="AU418" s="504"/>
      <c r="AV418" s="467" t="s">
        <v>69</v>
      </c>
      <c r="AW418" s="467" t="s">
        <v>69</v>
      </c>
      <c r="AX418" s="467" t="s">
        <v>90</v>
      </c>
    </row>
    <row r="419" spans="1:50" ht="135" x14ac:dyDescent="0.25">
      <c r="A419" s="439">
        <v>411</v>
      </c>
      <c r="B419" s="461" t="s">
        <v>395</v>
      </c>
      <c r="C419" s="461" t="s">
        <v>283</v>
      </c>
      <c r="D419" s="461" t="s">
        <v>106</v>
      </c>
      <c r="E419" s="461" t="s">
        <v>713</v>
      </c>
      <c r="F419" s="463">
        <f>IFERROR(VLOOKUP(E419,[15]TablaRetencion!A$1:B$22,2,FALSE),"")</f>
        <v>240</v>
      </c>
      <c r="G419" s="463" t="s">
        <v>411</v>
      </c>
      <c r="H419" s="463">
        <f>IFERROR(VLOOKUP(G419,[15]TablaRetencion!H$1:I$90,2,FALSE),"")</f>
        <v>67</v>
      </c>
      <c r="I419" s="464" t="s">
        <v>818</v>
      </c>
      <c r="J419" s="507" t="s">
        <v>1833</v>
      </c>
      <c r="K419" s="512" t="s">
        <v>1879</v>
      </c>
      <c r="L419" s="461" t="s">
        <v>70</v>
      </c>
      <c r="M419" s="461" t="s">
        <v>109</v>
      </c>
      <c r="N419" s="461" t="s">
        <v>108</v>
      </c>
      <c r="O419" s="461" t="s">
        <v>73</v>
      </c>
      <c r="P419" s="461" t="s">
        <v>111</v>
      </c>
      <c r="Q419" s="461" t="s">
        <v>75</v>
      </c>
      <c r="R419" s="463" t="s">
        <v>83</v>
      </c>
      <c r="S419" s="461" t="s">
        <v>140</v>
      </c>
      <c r="T419" s="461" t="s">
        <v>79</v>
      </c>
      <c r="U419" s="461" t="s">
        <v>141</v>
      </c>
      <c r="V419" s="462" t="s">
        <v>1798</v>
      </c>
      <c r="W419" s="465">
        <f t="shared" si="47"/>
        <v>4</v>
      </c>
      <c r="X419" s="465" t="str">
        <f t="shared" si="48"/>
        <v>MEDIO</v>
      </c>
      <c r="Y419" s="465" t="s">
        <v>1799</v>
      </c>
      <c r="Z419" s="462" t="s">
        <v>1651</v>
      </c>
      <c r="AA419" s="461" t="s">
        <v>201</v>
      </c>
      <c r="AB419" s="461" t="s">
        <v>201</v>
      </c>
      <c r="AC419" s="460" t="s">
        <v>223</v>
      </c>
      <c r="AD419" s="505">
        <v>43460</v>
      </c>
      <c r="AE419" s="466" t="s">
        <v>82</v>
      </c>
      <c r="AF419" s="467" t="s">
        <v>69</v>
      </c>
      <c r="AG419" s="467" t="s">
        <v>69</v>
      </c>
      <c r="AH419" s="467" t="s">
        <v>69</v>
      </c>
      <c r="AI419" s="467" t="s">
        <v>114</v>
      </c>
      <c r="AJ419" s="505">
        <v>43453</v>
      </c>
      <c r="AK419" s="467" t="s">
        <v>389</v>
      </c>
      <c r="AL419" s="467" t="s">
        <v>1152</v>
      </c>
      <c r="AM419" s="467" t="s">
        <v>69</v>
      </c>
      <c r="AN419" s="467" t="s">
        <v>1152</v>
      </c>
      <c r="AO419" s="467" t="s">
        <v>69</v>
      </c>
      <c r="AP419" s="467" t="s">
        <v>1152</v>
      </c>
      <c r="AQ419" s="467" t="s">
        <v>69</v>
      </c>
      <c r="AR419" s="466" t="s">
        <v>87</v>
      </c>
      <c r="AS419" s="466" t="s">
        <v>87</v>
      </c>
      <c r="AT419" s="467" t="s">
        <v>69</v>
      </c>
      <c r="AU419" s="504"/>
      <c r="AV419" s="467" t="s">
        <v>69</v>
      </c>
      <c r="AW419" s="467" t="s">
        <v>69</v>
      </c>
      <c r="AX419" s="467" t="s">
        <v>90</v>
      </c>
    </row>
    <row r="420" spans="1:50" ht="141" x14ac:dyDescent="0.25">
      <c r="A420" s="439">
        <v>412</v>
      </c>
      <c r="B420" s="461" t="s">
        <v>395</v>
      </c>
      <c r="C420" s="461" t="s">
        <v>283</v>
      </c>
      <c r="D420" s="461" t="s">
        <v>106</v>
      </c>
      <c r="E420" s="461" t="s">
        <v>713</v>
      </c>
      <c r="F420" s="463">
        <f>IFERROR(VLOOKUP(E420,[15]TablaRetencion!A$1:B$22,2,FALSE),"")</f>
        <v>240</v>
      </c>
      <c r="G420" s="463" t="s">
        <v>411</v>
      </c>
      <c r="H420" s="463">
        <f>IFERROR(VLOOKUP(G420,[15]TablaRetencion!H$1:I$90,2,FALSE),"")</f>
        <v>67</v>
      </c>
      <c r="I420" s="464" t="s">
        <v>818</v>
      </c>
      <c r="J420" s="507" t="s">
        <v>1833</v>
      </c>
      <c r="K420" s="512" t="s">
        <v>1880</v>
      </c>
      <c r="L420" s="461" t="s">
        <v>70</v>
      </c>
      <c r="M420" s="461" t="s">
        <v>109</v>
      </c>
      <c r="N420" s="461" t="s">
        <v>108</v>
      </c>
      <c r="O420" s="461" t="s">
        <v>73</v>
      </c>
      <c r="P420" s="461" t="s">
        <v>111</v>
      </c>
      <c r="Q420" s="461" t="s">
        <v>75</v>
      </c>
      <c r="R420" s="463" t="s">
        <v>83</v>
      </c>
      <c r="S420" s="461" t="s">
        <v>140</v>
      </c>
      <c r="T420" s="461" t="s">
        <v>79</v>
      </c>
      <c r="U420" s="461" t="s">
        <v>141</v>
      </c>
      <c r="V420" s="462" t="s">
        <v>1798</v>
      </c>
      <c r="W420" s="465">
        <f t="shared" si="47"/>
        <v>4</v>
      </c>
      <c r="X420" s="465" t="str">
        <f t="shared" si="48"/>
        <v>MEDIO</v>
      </c>
      <c r="Y420" s="465" t="s">
        <v>1799</v>
      </c>
      <c r="Z420" s="462" t="s">
        <v>1651</v>
      </c>
      <c r="AA420" s="461" t="s">
        <v>201</v>
      </c>
      <c r="AB420" s="461" t="s">
        <v>201</v>
      </c>
      <c r="AC420" s="460" t="s">
        <v>223</v>
      </c>
      <c r="AD420" s="505">
        <v>43460</v>
      </c>
      <c r="AE420" s="466" t="s">
        <v>82</v>
      </c>
      <c r="AF420" s="467" t="s">
        <v>69</v>
      </c>
      <c r="AG420" s="467" t="s">
        <v>69</v>
      </c>
      <c r="AH420" s="467" t="s">
        <v>69</v>
      </c>
      <c r="AI420" s="467" t="s">
        <v>114</v>
      </c>
      <c r="AJ420" s="505">
        <v>43453</v>
      </c>
      <c r="AK420" s="467" t="s">
        <v>389</v>
      </c>
      <c r="AL420" s="467" t="s">
        <v>1152</v>
      </c>
      <c r="AM420" s="467" t="s">
        <v>69</v>
      </c>
      <c r="AN420" s="467" t="s">
        <v>1152</v>
      </c>
      <c r="AO420" s="467" t="s">
        <v>69</v>
      </c>
      <c r="AP420" s="467" t="s">
        <v>1152</v>
      </c>
      <c r="AQ420" s="467" t="s">
        <v>69</v>
      </c>
      <c r="AR420" s="466" t="s">
        <v>87</v>
      </c>
      <c r="AS420" s="466" t="s">
        <v>87</v>
      </c>
      <c r="AT420" s="467" t="s">
        <v>69</v>
      </c>
      <c r="AU420" s="504"/>
      <c r="AV420" s="467" t="s">
        <v>69</v>
      </c>
      <c r="AW420" s="467" t="s">
        <v>69</v>
      </c>
      <c r="AX420" s="467" t="s">
        <v>90</v>
      </c>
    </row>
    <row r="421" spans="1:50" ht="135" x14ac:dyDescent="0.25">
      <c r="A421" s="439">
        <v>413</v>
      </c>
      <c r="B421" s="461" t="s">
        <v>395</v>
      </c>
      <c r="C421" s="461" t="s">
        <v>283</v>
      </c>
      <c r="D421" s="461" t="s">
        <v>106</v>
      </c>
      <c r="E421" s="461" t="s">
        <v>713</v>
      </c>
      <c r="F421" s="463">
        <f>IFERROR(VLOOKUP(E421,[15]TablaRetencion!A$1:B$22,2,FALSE),"")</f>
        <v>240</v>
      </c>
      <c r="G421" s="463" t="s">
        <v>411</v>
      </c>
      <c r="H421" s="463">
        <f>IFERROR(VLOOKUP(G421,[15]TablaRetencion!H$1:I$90,2,FALSE),"")</f>
        <v>67</v>
      </c>
      <c r="I421" s="464" t="s">
        <v>818</v>
      </c>
      <c r="J421" s="507" t="s">
        <v>1833</v>
      </c>
      <c r="K421" s="512" t="s">
        <v>1881</v>
      </c>
      <c r="L421" s="461" t="s">
        <v>70</v>
      </c>
      <c r="M421" s="461" t="s">
        <v>109</v>
      </c>
      <c r="N421" s="461" t="s">
        <v>108</v>
      </c>
      <c r="O421" s="461" t="s">
        <v>73</v>
      </c>
      <c r="P421" s="461" t="s">
        <v>111</v>
      </c>
      <c r="Q421" s="461" t="s">
        <v>75</v>
      </c>
      <c r="R421" s="463" t="s">
        <v>83</v>
      </c>
      <c r="S421" s="461" t="s">
        <v>140</v>
      </c>
      <c r="T421" s="461" t="s">
        <v>79</v>
      </c>
      <c r="U421" s="461" t="s">
        <v>141</v>
      </c>
      <c r="V421" s="462" t="s">
        <v>1798</v>
      </c>
      <c r="W421" s="465">
        <f t="shared" si="47"/>
        <v>4</v>
      </c>
      <c r="X421" s="465" t="str">
        <f t="shared" si="48"/>
        <v>MEDIO</v>
      </c>
      <c r="Y421" s="465" t="s">
        <v>1799</v>
      </c>
      <c r="Z421" s="462" t="s">
        <v>1651</v>
      </c>
      <c r="AA421" s="461" t="s">
        <v>201</v>
      </c>
      <c r="AB421" s="461" t="s">
        <v>201</v>
      </c>
      <c r="AC421" s="460" t="s">
        <v>223</v>
      </c>
      <c r="AD421" s="505">
        <v>43460</v>
      </c>
      <c r="AE421" s="466" t="s">
        <v>82</v>
      </c>
      <c r="AF421" s="467" t="s">
        <v>69</v>
      </c>
      <c r="AG421" s="467" t="s">
        <v>69</v>
      </c>
      <c r="AH421" s="467" t="s">
        <v>69</v>
      </c>
      <c r="AI421" s="467" t="s">
        <v>114</v>
      </c>
      <c r="AJ421" s="505">
        <v>43453</v>
      </c>
      <c r="AK421" s="467" t="s">
        <v>389</v>
      </c>
      <c r="AL421" s="467" t="s">
        <v>1152</v>
      </c>
      <c r="AM421" s="467" t="s">
        <v>69</v>
      </c>
      <c r="AN421" s="467" t="s">
        <v>1152</v>
      </c>
      <c r="AO421" s="467" t="s">
        <v>69</v>
      </c>
      <c r="AP421" s="467" t="s">
        <v>1152</v>
      </c>
      <c r="AQ421" s="467" t="s">
        <v>69</v>
      </c>
      <c r="AR421" s="466" t="s">
        <v>87</v>
      </c>
      <c r="AS421" s="466" t="s">
        <v>87</v>
      </c>
      <c r="AT421" s="467" t="s">
        <v>69</v>
      </c>
      <c r="AU421" s="504"/>
      <c r="AV421" s="467" t="s">
        <v>69</v>
      </c>
      <c r="AW421" s="467" t="s">
        <v>69</v>
      </c>
      <c r="AX421" s="467" t="s">
        <v>90</v>
      </c>
    </row>
    <row r="422" spans="1:50" ht="135" x14ac:dyDescent="0.25">
      <c r="A422" s="439">
        <v>414</v>
      </c>
      <c r="B422" s="461" t="s">
        <v>395</v>
      </c>
      <c r="C422" s="461" t="s">
        <v>283</v>
      </c>
      <c r="D422" s="461" t="s">
        <v>106</v>
      </c>
      <c r="E422" s="461" t="s">
        <v>713</v>
      </c>
      <c r="F422" s="463">
        <f>IFERROR(VLOOKUP(E422,[15]TablaRetencion!A$1:B$22,2,FALSE),"")</f>
        <v>240</v>
      </c>
      <c r="G422" s="463" t="s">
        <v>411</v>
      </c>
      <c r="H422" s="463">
        <f>IFERROR(VLOOKUP(G422,[15]TablaRetencion!H$1:I$90,2,FALSE),"")</f>
        <v>67</v>
      </c>
      <c r="I422" s="464" t="s">
        <v>818</v>
      </c>
      <c r="J422" s="507" t="s">
        <v>1833</v>
      </c>
      <c r="K422" s="512" t="s">
        <v>1882</v>
      </c>
      <c r="L422" s="461" t="s">
        <v>70</v>
      </c>
      <c r="M422" s="461" t="s">
        <v>109</v>
      </c>
      <c r="N422" s="461" t="s">
        <v>108</v>
      </c>
      <c r="O422" s="461" t="s">
        <v>73</v>
      </c>
      <c r="P422" s="461" t="s">
        <v>111</v>
      </c>
      <c r="Q422" s="461" t="s">
        <v>75</v>
      </c>
      <c r="R422" s="463" t="s">
        <v>83</v>
      </c>
      <c r="S422" s="461" t="s">
        <v>140</v>
      </c>
      <c r="T422" s="461" t="s">
        <v>79</v>
      </c>
      <c r="U422" s="461" t="s">
        <v>141</v>
      </c>
      <c r="V422" s="462" t="s">
        <v>1798</v>
      </c>
      <c r="W422" s="465">
        <f t="shared" si="47"/>
        <v>4</v>
      </c>
      <c r="X422" s="465" t="str">
        <f t="shared" si="48"/>
        <v>MEDIO</v>
      </c>
      <c r="Y422" s="465" t="s">
        <v>1799</v>
      </c>
      <c r="Z422" s="462" t="s">
        <v>1651</v>
      </c>
      <c r="AA422" s="461" t="s">
        <v>201</v>
      </c>
      <c r="AB422" s="461" t="s">
        <v>201</v>
      </c>
      <c r="AC422" s="460" t="s">
        <v>223</v>
      </c>
      <c r="AD422" s="505">
        <v>43460</v>
      </c>
      <c r="AE422" s="466" t="s">
        <v>82</v>
      </c>
      <c r="AF422" s="467" t="s">
        <v>69</v>
      </c>
      <c r="AG422" s="467" t="s">
        <v>69</v>
      </c>
      <c r="AH422" s="467" t="s">
        <v>69</v>
      </c>
      <c r="AI422" s="467" t="s">
        <v>114</v>
      </c>
      <c r="AJ422" s="505">
        <v>43453</v>
      </c>
      <c r="AK422" s="467" t="s">
        <v>389</v>
      </c>
      <c r="AL422" s="467" t="s">
        <v>1152</v>
      </c>
      <c r="AM422" s="467" t="s">
        <v>69</v>
      </c>
      <c r="AN422" s="467" t="s">
        <v>1152</v>
      </c>
      <c r="AO422" s="467" t="s">
        <v>69</v>
      </c>
      <c r="AP422" s="467" t="s">
        <v>1152</v>
      </c>
      <c r="AQ422" s="467" t="s">
        <v>69</v>
      </c>
      <c r="AR422" s="466" t="s">
        <v>87</v>
      </c>
      <c r="AS422" s="466" t="s">
        <v>87</v>
      </c>
      <c r="AT422" s="467" t="s">
        <v>69</v>
      </c>
      <c r="AU422" s="504"/>
      <c r="AV422" s="467" t="s">
        <v>69</v>
      </c>
      <c r="AW422" s="467" t="s">
        <v>69</v>
      </c>
      <c r="AX422" s="467" t="s">
        <v>90</v>
      </c>
    </row>
    <row r="423" spans="1:50" ht="135" x14ac:dyDescent="0.25">
      <c r="A423" s="439">
        <v>415</v>
      </c>
      <c r="B423" s="461" t="s">
        <v>395</v>
      </c>
      <c r="C423" s="461" t="s">
        <v>283</v>
      </c>
      <c r="D423" s="461" t="s">
        <v>106</v>
      </c>
      <c r="E423" s="461" t="s">
        <v>713</v>
      </c>
      <c r="F423" s="463">
        <f>IFERROR(VLOOKUP(E423,[15]TablaRetencion!A$1:B$22,2,FALSE),"")</f>
        <v>240</v>
      </c>
      <c r="G423" s="463" t="s">
        <v>411</v>
      </c>
      <c r="H423" s="463">
        <f>IFERROR(VLOOKUP(G423,[15]TablaRetencion!H$1:I$90,2,FALSE),"")</f>
        <v>67</v>
      </c>
      <c r="I423" s="464" t="s">
        <v>818</v>
      </c>
      <c r="J423" s="507" t="s">
        <v>1833</v>
      </c>
      <c r="K423" s="512" t="s">
        <v>1883</v>
      </c>
      <c r="L423" s="461" t="s">
        <v>70</v>
      </c>
      <c r="M423" s="461" t="s">
        <v>109</v>
      </c>
      <c r="N423" s="461" t="s">
        <v>108</v>
      </c>
      <c r="O423" s="461" t="s">
        <v>73</v>
      </c>
      <c r="P423" s="461" t="s">
        <v>111</v>
      </c>
      <c r="Q423" s="461" t="s">
        <v>75</v>
      </c>
      <c r="R423" s="463" t="s">
        <v>83</v>
      </c>
      <c r="S423" s="461" t="s">
        <v>140</v>
      </c>
      <c r="T423" s="461" t="s">
        <v>79</v>
      </c>
      <c r="U423" s="461" t="s">
        <v>141</v>
      </c>
      <c r="V423" s="462" t="s">
        <v>1798</v>
      </c>
      <c r="W423" s="465">
        <f t="shared" si="47"/>
        <v>4</v>
      </c>
      <c r="X423" s="465" t="str">
        <f t="shared" si="48"/>
        <v>MEDIO</v>
      </c>
      <c r="Y423" s="465" t="s">
        <v>1799</v>
      </c>
      <c r="Z423" s="462" t="s">
        <v>1651</v>
      </c>
      <c r="AA423" s="461" t="s">
        <v>201</v>
      </c>
      <c r="AB423" s="461" t="s">
        <v>201</v>
      </c>
      <c r="AC423" s="460" t="s">
        <v>223</v>
      </c>
      <c r="AD423" s="505">
        <v>43460</v>
      </c>
      <c r="AE423" s="466" t="s">
        <v>82</v>
      </c>
      <c r="AF423" s="467" t="s">
        <v>69</v>
      </c>
      <c r="AG423" s="467" t="s">
        <v>69</v>
      </c>
      <c r="AH423" s="467" t="s">
        <v>69</v>
      </c>
      <c r="AI423" s="467" t="s">
        <v>114</v>
      </c>
      <c r="AJ423" s="505">
        <v>43453</v>
      </c>
      <c r="AK423" s="467" t="s">
        <v>389</v>
      </c>
      <c r="AL423" s="467" t="s">
        <v>1152</v>
      </c>
      <c r="AM423" s="467" t="s">
        <v>69</v>
      </c>
      <c r="AN423" s="467" t="s">
        <v>1152</v>
      </c>
      <c r="AO423" s="467" t="s">
        <v>69</v>
      </c>
      <c r="AP423" s="467" t="s">
        <v>1152</v>
      </c>
      <c r="AQ423" s="467" t="s">
        <v>69</v>
      </c>
      <c r="AR423" s="466" t="s">
        <v>87</v>
      </c>
      <c r="AS423" s="466" t="s">
        <v>87</v>
      </c>
      <c r="AT423" s="467" t="s">
        <v>69</v>
      </c>
      <c r="AU423" s="504"/>
      <c r="AV423" s="467" t="s">
        <v>69</v>
      </c>
      <c r="AW423" s="467" t="s">
        <v>69</v>
      </c>
      <c r="AX423" s="467" t="s">
        <v>90</v>
      </c>
    </row>
    <row r="424" spans="1:50" ht="135" x14ac:dyDescent="0.25">
      <c r="A424" s="439">
        <v>416</v>
      </c>
      <c r="B424" s="461" t="s">
        <v>395</v>
      </c>
      <c r="C424" s="461" t="s">
        <v>283</v>
      </c>
      <c r="D424" s="461" t="s">
        <v>106</v>
      </c>
      <c r="E424" s="461" t="s">
        <v>713</v>
      </c>
      <c r="F424" s="463">
        <f>IFERROR(VLOOKUP(E424,[15]TablaRetencion!A$1:B$22,2,FALSE),"")</f>
        <v>240</v>
      </c>
      <c r="G424" s="463" t="s">
        <v>411</v>
      </c>
      <c r="H424" s="463">
        <f>IFERROR(VLOOKUP(G424,[15]TablaRetencion!H$1:I$90,2,FALSE),"")</f>
        <v>67</v>
      </c>
      <c r="I424" s="464" t="s">
        <v>819</v>
      </c>
      <c r="J424" s="507" t="s">
        <v>1884</v>
      </c>
      <c r="K424" s="512" t="s">
        <v>1885</v>
      </c>
      <c r="L424" s="461" t="s">
        <v>70</v>
      </c>
      <c r="M424" s="461" t="s">
        <v>109</v>
      </c>
      <c r="N424" s="461" t="s">
        <v>108</v>
      </c>
      <c r="O424" s="461" t="s">
        <v>73</v>
      </c>
      <c r="P424" s="461" t="s">
        <v>111</v>
      </c>
      <c r="Q424" s="461" t="s">
        <v>75</v>
      </c>
      <c r="R424" s="463" t="s">
        <v>83</v>
      </c>
      <c r="S424" s="461" t="s">
        <v>140</v>
      </c>
      <c r="T424" s="461" t="s">
        <v>79</v>
      </c>
      <c r="U424" s="461" t="s">
        <v>141</v>
      </c>
      <c r="V424" s="462" t="s">
        <v>1798</v>
      </c>
      <c r="W424" s="465">
        <f t="shared" si="47"/>
        <v>4</v>
      </c>
      <c r="X424" s="465" t="str">
        <f t="shared" si="48"/>
        <v>MEDIO</v>
      </c>
      <c r="Y424" s="465" t="s">
        <v>1799</v>
      </c>
      <c r="Z424" s="462" t="s">
        <v>1651</v>
      </c>
      <c r="AA424" s="461" t="s">
        <v>201</v>
      </c>
      <c r="AB424" s="461" t="s">
        <v>201</v>
      </c>
      <c r="AC424" s="460" t="s">
        <v>223</v>
      </c>
      <c r="AD424" s="505">
        <v>43460</v>
      </c>
      <c r="AE424" s="466" t="s">
        <v>82</v>
      </c>
      <c r="AF424" s="467" t="s">
        <v>69</v>
      </c>
      <c r="AG424" s="467" t="s">
        <v>69</v>
      </c>
      <c r="AH424" s="467" t="s">
        <v>69</v>
      </c>
      <c r="AI424" s="467" t="s">
        <v>114</v>
      </c>
      <c r="AJ424" s="505">
        <v>43453</v>
      </c>
      <c r="AK424" s="467" t="s">
        <v>389</v>
      </c>
      <c r="AL424" s="467" t="s">
        <v>1152</v>
      </c>
      <c r="AM424" s="467" t="s">
        <v>69</v>
      </c>
      <c r="AN424" s="467" t="s">
        <v>1152</v>
      </c>
      <c r="AO424" s="467" t="s">
        <v>69</v>
      </c>
      <c r="AP424" s="467" t="s">
        <v>1152</v>
      </c>
      <c r="AQ424" s="467" t="s">
        <v>69</v>
      </c>
      <c r="AR424" s="466" t="s">
        <v>87</v>
      </c>
      <c r="AS424" s="466" t="s">
        <v>87</v>
      </c>
      <c r="AT424" s="467" t="s">
        <v>69</v>
      </c>
      <c r="AU424" s="504"/>
      <c r="AV424" s="467" t="s">
        <v>69</v>
      </c>
      <c r="AW424" s="467" t="s">
        <v>69</v>
      </c>
      <c r="AX424" s="467" t="s">
        <v>90</v>
      </c>
    </row>
    <row r="425" spans="1:50" ht="135" x14ac:dyDescent="0.25">
      <c r="A425" s="439">
        <v>417</v>
      </c>
      <c r="B425" s="461" t="s">
        <v>395</v>
      </c>
      <c r="C425" s="461" t="s">
        <v>283</v>
      </c>
      <c r="D425" s="461" t="s">
        <v>106</v>
      </c>
      <c r="E425" s="461" t="s">
        <v>713</v>
      </c>
      <c r="F425" s="463">
        <f>IFERROR(VLOOKUP(E425,[15]TablaRetencion!A$1:B$22,2,FALSE),"")</f>
        <v>240</v>
      </c>
      <c r="G425" s="463" t="s">
        <v>406</v>
      </c>
      <c r="H425" s="463">
        <f>IFERROR(VLOOKUP(G425,[15]TablaRetencion!H$1:I$90,2,FALSE),"")</f>
        <v>50</v>
      </c>
      <c r="I425" s="464" t="s">
        <v>808</v>
      </c>
      <c r="J425" s="507" t="s">
        <v>1793</v>
      </c>
      <c r="K425" s="509" t="s">
        <v>1886</v>
      </c>
      <c r="L425" s="461" t="s">
        <v>70</v>
      </c>
      <c r="M425" s="461" t="s">
        <v>109</v>
      </c>
      <c r="N425" s="461" t="s">
        <v>108</v>
      </c>
      <c r="O425" s="461" t="s">
        <v>73</v>
      </c>
      <c r="P425" s="461" t="s">
        <v>111</v>
      </c>
      <c r="Q425" s="461" t="s">
        <v>75</v>
      </c>
      <c r="R425" s="463" t="s">
        <v>83</v>
      </c>
      <c r="S425" s="461" t="s">
        <v>140</v>
      </c>
      <c r="T425" s="461" t="s">
        <v>79</v>
      </c>
      <c r="U425" s="461" t="s">
        <v>141</v>
      </c>
      <c r="V425" s="462" t="s">
        <v>1798</v>
      </c>
      <c r="W425" s="465">
        <f t="shared" si="47"/>
        <v>4</v>
      </c>
      <c r="X425" s="465" t="str">
        <f t="shared" si="48"/>
        <v>MEDIO</v>
      </c>
      <c r="Y425" s="465" t="s">
        <v>1799</v>
      </c>
      <c r="Z425" s="462" t="s">
        <v>1651</v>
      </c>
      <c r="AA425" s="461" t="s">
        <v>201</v>
      </c>
      <c r="AB425" s="461" t="s">
        <v>201</v>
      </c>
      <c r="AC425" s="460" t="s">
        <v>223</v>
      </c>
      <c r="AD425" s="505">
        <v>43460</v>
      </c>
      <c r="AE425" s="466" t="s">
        <v>82</v>
      </c>
      <c r="AF425" s="467" t="s">
        <v>69</v>
      </c>
      <c r="AG425" s="467" t="s">
        <v>69</v>
      </c>
      <c r="AH425" s="467" t="s">
        <v>69</v>
      </c>
      <c r="AI425" s="467" t="s">
        <v>114</v>
      </c>
      <c r="AJ425" s="505">
        <v>43453</v>
      </c>
      <c r="AK425" s="467" t="s">
        <v>389</v>
      </c>
      <c r="AL425" s="467" t="s">
        <v>1152</v>
      </c>
      <c r="AM425" s="467" t="s">
        <v>69</v>
      </c>
      <c r="AN425" s="467" t="s">
        <v>1152</v>
      </c>
      <c r="AO425" s="467" t="s">
        <v>69</v>
      </c>
      <c r="AP425" s="467" t="s">
        <v>1152</v>
      </c>
      <c r="AQ425" s="467" t="s">
        <v>69</v>
      </c>
      <c r="AR425" s="466" t="s">
        <v>87</v>
      </c>
      <c r="AS425" s="466" t="s">
        <v>87</v>
      </c>
      <c r="AT425" s="467" t="s">
        <v>69</v>
      </c>
      <c r="AU425" s="504"/>
      <c r="AV425" s="467" t="s">
        <v>69</v>
      </c>
      <c r="AW425" s="467" t="s">
        <v>69</v>
      </c>
      <c r="AX425" s="467" t="s">
        <v>90</v>
      </c>
    </row>
    <row r="426" spans="1:50" ht="135" x14ac:dyDescent="0.25">
      <c r="A426" s="439">
        <v>418</v>
      </c>
      <c r="B426" s="461" t="s">
        <v>395</v>
      </c>
      <c r="C426" s="461" t="s">
        <v>283</v>
      </c>
      <c r="D426" s="461" t="s">
        <v>106</v>
      </c>
      <c r="E426" s="461" t="s">
        <v>713</v>
      </c>
      <c r="F426" s="463">
        <f>IFERROR(VLOOKUP(E426,[15]TablaRetencion!A$1:B$22,2,FALSE),"")</f>
        <v>240</v>
      </c>
      <c r="G426" s="463" t="s">
        <v>406</v>
      </c>
      <c r="H426" s="463">
        <f>IFERROR(VLOOKUP(G426,[15]TablaRetencion!H$1:I$90,2,FALSE),"")</f>
        <v>50</v>
      </c>
      <c r="I426" s="464" t="s">
        <v>808</v>
      </c>
      <c r="J426" s="507" t="s">
        <v>1793</v>
      </c>
      <c r="K426" s="509" t="s">
        <v>1852</v>
      </c>
      <c r="L426" s="461" t="s">
        <v>70</v>
      </c>
      <c r="M426" s="461" t="s">
        <v>109</v>
      </c>
      <c r="N426" s="461" t="s">
        <v>108</v>
      </c>
      <c r="O426" s="461" t="s">
        <v>73</v>
      </c>
      <c r="P426" s="461" t="s">
        <v>111</v>
      </c>
      <c r="Q426" s="461" t="s">
        <v>75</v>
      </c>
      <c r="R426" s="463" t="s">
        <v>83</v>
      </c>
      <c r="S426" s="461" t="s">
        <v>140</v>
      </c>
      <c r="T426" s="461" t="s">
        <v>79</v>
      </c>
      <c r="U426" s="461" t="s">
        <v>141</v>
      </c>
      <c r="V426" s="462" t="s">
        <v>1798</v>
      </c>
      <c r="W426" s="465">
        <f t="shared" si="47"/>
        <v>4</v>
      </c>
      <c r="X426" s="465" t="str">
        <f t="shared" si="48"/>
        <v>MEDIO</v>
      </c>
      <c r="Y426" s="465" t="s">
        <v>1799</v>
      </c>
      <c r="Z426" s="462" t="s">
        <v>1651</v>
      </c>
      <c r="AA426" s="461" t="s">
        <v>201</v>
      </c>
      <c r="AB426" s="461" t="s">
        <v>201</v>
      </c>
      <c r="AC426" s="460" t="s">
        <v>223</v>
      </c>
      <c r="AD426" s="505">
        <v>43460</v>
      </c>
      <c r="AE426" s="466" t="s">
        <v>82</v>
      </c>
      <c r="AF426" s="467" t="s">
        <v>69</v>
      </c>
      <c r="AG426" s="467" t="s">
        <v>69</v>
      </c>
      <c r="AH426" s="467" t="s">
        <v>69</v>
      </c>
      <c r="AI426" s="467" t="s">
        <v>114</v>
      </c>
      <c r="AJ426" s="505">
        <v>43453</v>
      </c>
      <c r="AK426" s="467" t="s">
        <v>389</v>
      </c>
      <c r="AL426" s="467" t="s">
        <v>1152</v>
      </c>
      <c r="AM426" s="467" t="s">
        <v>69</v>
      </c>
      <c r="AN426" s="467" t="s">
        <v>1152</v>
      </c>
      <c r="AO426" s="467" t="s">
        <v>69</v>
      </c>
      <c r="AP426" s="467" t="s">
        <v>1152</v>
      </c>
      <c r="AQ426" s="467" t="s">
        <v>69</v>
      </c>
      <c r="AR426" s="466" t="s">
        <v>87</v>
      </c>
      <c r="AS426" s="466" t="s">
        <v>87</v>
      </c>
      <c r="AT426" s="467" t="s">
        <v>69</v>
      </c>
      <c r="AU426" s="504"/>
      <c r="AV426" s="467" t="s">
        <v>69</v>
      </c>
      <c r="AW426" s="467" t="s">
        <v>69</v>
      </c>
      <c r="AX426" s="467" t="s">
        <v>90</v>
      </c>
    </row>
    <row r="427" spans="1:50" ht="135" x14ac:dyDescent="0.25">
      <c r="A427" s="439">
        <v>419</v>
      </c>
      <c r="B427" s="461" t="s">
        <v>395</v>
      </c>
      <c r="C427" s="461" t="s">
        <v>283</v>
      </c>
      <c r="D427" s="461" t="s">
        <v>106</v>
      </c>
      <c r="E427" s="461" t="s">
        <v>713</v>
      </c>
      <c r="F427" s="463">
        <f>IFERROR(VLOOKUP(E427,[15]TablaRetencion!A$1:B$22,2,FALSE),"")</f>
        <v>240</v>
      </c>
      <c r="G427" s="463" t="s">
        <v>406</v>
      </c>
      <c r="H427" s="463">
        <f>IFERROR(VLOOKUP(G427,[15]TablaRetencion!H$1:I$90,2,FALSE),"")</f>
        <v>50</v>
      </c>
      <c r="I427" s="464" t="s">
        <v>811</v>
      </c>
      <c r="J427" s="507" t="s">
        <v>1805</v>
      </c>
      <c r="K427" s="512" t="s">
        <v>1887</v>
      </c>
      <c r="L427" s="461" t="s">
        <v>70</v>
      </c>
      <c r="M427" s="461" t="s">
        <v>109</v>
      </c>
      <c r="N427" s="461" t="s">
        <v>108</v>
      </c>
      <c r="O427" s="461" t="s">
        <v>73</v>
      </c>
      <c r="P427" s="461" t="s">
        <v>111</v>
      </c>
      <c r="Q427" s="461" t="s">
        <v>126</v>
      </c>
      <c r="R427" s="463" t="s">
        <v>83</v>
      </c>
      <c r="S427" s="461" t="s">
        <v>140</v>
      </c>
      <c r="T427" s="461" t="s">
        <v>79</v>
      </c>
      <c r="U427" s="461" t="s">
        <v>141</v>
      </c>
      <c r="V427" s="462" t="s">
        <v>1798</v>
      </c>
      <c r="W427" s="465">
        <f t="shared" si="47"/>
        <v>4</v>
      </c>
      <c r="X427" s="465" t="str">
        <f t="shared" si="48"/>
        <v>MEDIO</v>
      </c>
      <c r="Y427" s="465" t="s">
        <v>1799</v>
      </c>
      <c r="Z427" s="462" t="s">
        <v>1651</v>
      </c>
      <c r="AA427" s="461" t="s">
        <v>186</v>
      </c>
      <c r="AB427" s="461" t="s">
        <v>201</v>
      </c>
      <c r="AC427" s="460" t="s">
        <v>223</v>
      </c>
      <c r="AD427" s="505">
        <v>43460</v>
      </c>
      <c r="AE427" s="466" t="s">
        <v>82</v>
      </c>
      <c r="AF427" s="467" t="s">
        <v>69</v>
      </c>
      <c r="AG427" s="467" t="s">
        <v>69</v>
      </c>
      <c r="AH427" s="467" t="s">
        <v>69</v>
      </c>
      <c r="AI427" s="467" t="s">
        <v>114</v>
      </c>
      <c r="AJ427" s="505">
        <v>43453</v>
      </c>
      <c r="AK427" s="467" t="s">
        <v>389</v>
      </c>
      <c r="AL427" s="467" t="s">
        <v>1152</v>
      </c>
      <c r="AM427" s="467" t="s">
        <v>69</v>
      </c>
      <c r="AN427" s="467" t="s">
        <v>1152</v>
      </c>
      <c r="AO427" s="467" t="s">
        <v>69</v>
      </c>
      <c r="AP427" s="467" t="s">
        <v>1152</v>
      </c>
      <c r="AQ427" s="467" t="s">
        <v>69</v>
      </c>
      <c r="AR427" s="466" t="s">
        <v>87</v>
      </c>
      <c r="AS427" s="466" t="s">
        <v>87</v>
      </c>
      <c r="AT427" s="467" t="s">
        <v>69</v>
      </c>
      <c r="AU427" s="504"/>
      <c r="AV427" s="467" t="s">
        <v>69</v>
      </c>
      <c r="AW427" s="467" t="s">
        <v>69</v>
      </c>
      <c r="AX427" s="467" t="s">
        <v>90</v>
      </c>
    </row>
    <row r="428" spans="1:50" ht="135" x14ac:dyDescent="0.25">
      <c r="A428" s="439">
        <v>420</v>
      </c>
      <c r="B428" s="461" t="s">
        <v>395</v>
      </c>
      <c r="C428" s="461" t="s">
        <v>283</v>
      </c>
      <c r="D428" s="461" t="s">
        <v>106</v>
      </c>
      <c r="E428" s="461" t="s">
        <v>713</v>
      </c>
      <c r="F428" s="463">
        <f>IFERROR(VLOOKUP(E428,[15]TablaRetencion!A$1:B$22,2,FALSE),"")</f>
        <v>240</v>
      </c>
      <c r="G428" s="463" t="s">
        <v>398</v>
      </c>
      <c r="H428" s="463">
        <f>IFERROR(VLOOKUP(G428,[15]TablaRetencion!H$1:I$90,2,FALSE),"")</f>
        <v>2</v>
      </c>
      <c r="I428" s="464" t="s">
        <v>809</v>
      </c>
      <c r="J428" s="507" t="s">
        <v>1793</v>
      </c>
      <c r="K428" s="513" t="s">
        <v>1888</v>
      </c>
      <c r="L428" s="461" t="s">
        <v>70</v>
      </c>
      <c r="M428" s="461" t="s">
        <v>109</v>
      </c>
      <c r="N428" s="461" t="s">
        <v>108</v>
      </c>
      <c r="O428" s="461" t="s">
        <v>73</v>
      </c>
      <c r="P428" s="461" t="s">
        <v>111</v>
      </c>
      <c r="Q428" s="461" t="s">
        <v>75</v>
      </c>
      <c r="R428" s="463" t="s">
        <v>83</v>
      </c>
      <c r="S428" s="461" t="s">
        <v>140</v>
      </c>
      <c r="T428" s="461" t="s">
        <v>79</v>
      </c>
      <c r="U428" s="461" t="s">
        <v>141</v>
      </c>
      <c r="V428" s="462" t="s">
        <v>1798</v>
      </c>
      <c r="W428" s="465">
        <f t="shared" si="47"/>
        <v>4</v>
      </c>
      <c r="X428" s="465" t="str">
        <f t="shared" si="48"/>
        <v>MEDIO</v>
      </c>
      <c r="Y428" s="465" t="s">
        <v>1799</v>
      </c>
      <c r="Z428" s="462" t="s">
        <v>1651</v>
      </c>
      <c r="AA428" s="461" t="s">
        <v>201</v>
      </c>
      <c r="AB428" s="461" t="s">
        <v>201</v>
      </c>
      <c r="AC428" s="460" t="s">
        <v>223</v>
      </c>
      <c r="AD428" s="505">
        <v>43460</v>
      </c>
      <c r="AE428" s="466" t="s">
        <v>82</v>
      </c>
      <c r="AF428" s="467" t="s">
        <v>69</v>
      </c>
      <c r="AG428" s="467" t="s">
        <v>69</v>
      </c>
      <c r="AH428" s="467" t="s">
        <v>69</v>
      </c>
      <c r="AI428" s="467" t="s">
        <v>114</v>
      </c>
      <c r="AJ428" s="505">
        <v>43453</v>
      </c>
      <c r="AK428" s="467" t="s">
        <v>389</v>
      </c>
      <c r="AL428" s="467" t="s">
        <v>1152</v>
      </c>
      <c r="AM428" s="467" t="s">
        <v>69</v>
      </c>
      <c r="AN428" s="467" t="s">
        <v>1152</v>
      </c>
      <c r="AO428" s="467" t="s">
        <v>69</v>
      </c>
      <c r="AP428" s="467" t="s">
        <v>1152</v>
      </c>
      <c r="AQ428" s="467" t="s">
        <v>69</v>
      </c>
      <c r="AR428" s="466" t="s">
        <v>87</v>
      </c>
      <c r="AS428" s="466" t="s">
        <v>87</v>
      </c>
      <c r="AT428" s="467" t="s">
        <v>69</v>
      </c>
      <c r="AU428" s="504"/>
      <c r="AV428" s="467" t="s">
        <v>69</v>
      </c>
      <c r="AW428" s="467" t="s">
        <v>69</v>
      </c>
      <c r="AX428" s="467" t="s">
        <v>90</v>
      </c>
    </row>
    <row r="429" spans="1:50" ht="135" x14ac:dyDescent="0.25">
      <c r="A429" s="439">
        <v>421</v>
      </c>
      <c r="B429" s="461" t="s">
        <v>395</v>
      </c>
      <c r="C429" s="461" t="s">
        <v>283</v>
      </c>
      <c r="D429" s="461" t="s">
        <v>106</v>
      </c>
      <c r="E429" s="461" t="s">
        <v>713</v>
      </c>
      <c r="F429" s="463">
        <f>IFERROR(VLOOKUP(E429,[15]TablaRetencion!A$1:B$22,2,FALSE),"")</f>
        <v>240</v>
      </c>
      <c r="G429" s="463" t="s">
        <v>398</v>
      </c>
      <c r="H429" s="463">
        <f>IFERROR(VLOOKUP(G429,[15]TablaRetencion!H$1:I$90,2,FALSE),"")</f>
        <v>2</v>
      </c>
      <c r="I429" s="464" t="s">
        <v>809</v>
      </c>
      <c r="J429" s="507" t="s">
        <v>1793</v>
      </c>
      <c r="K429" s="514" t="s">
        <v>1889</v>
      </c>
      <c r="L429" s="461" t="s">
        <v>70</v>
      </c>
      <c r="M429" s="461" t="s">
        <v>109</v>
      </c>
      <c r="N429" s="461" t="s">
        <v>108</v>
      </c>
      <c r="O429" s="461" t="s">
        <v>73</v>
      </c>
      <c r="P429" s="461" t="s">
        <v>111</v>
      </c>
      <c r="Q429" s="461" t="s">
        <v>75</v>
      </c>
      <c r="R429" s="463" t="s">
        <v>83</v>
      </c>
      <c r="S429" s="461" t="s">
        <v>140</v>
      </c>
      <c r="T429" s="461" t="s">
        <v>79</v>
      </c>
      <c r="U429" s="461" t="s">
        <v>141</v>
      </c>
      <c r="V429" s="462" t="s">
        <v>1798</v>
      </c>
      <c r="W429" s="465">
        <f t="shared" si="47"/>
        <v>4</v>
      </c>
      <c r="X429" s="465" t="str">
        <f t="shared" si="48"/>
        <v>MEDIO</v>
      </c>
      <c r="Y429" s="465" t="s">
        <v>1799</v>
      </c>
      <c r="Z429" s="462" t="s">
        <v>1651</v>
      </c>
      <c r="AA429" s="461" t="s">
        <v>201</v>
      </c>
      <c r="AB429" s="461" t="s">
        <v>201</v>
      </c>
      <c r="AC429" s="460" t="s">
        <v>223</v>
      </c>
      <c r="AD429" s="505">
        <v>43460</v>
      </c>
      <c r="AE429" s="466" t="s">
        <v>82</v>
      </c>
      <c r="AF429" s="467" t="s">
        <v>69</v>
      </c>
      <c r="AG429" s="467" t="s">
        <v>69</v>
      </c>
      <c r="AH429" s="467" t="s">
        <v>69</v>
      </c>
      <c r="AI429" s="467" t="s">
        <v>114</v>
      </c>
      <c r="AJ429" s="505">
        <v>43453</v>
      </c>
      <c r="AK429" s="467" t="s">
        <v>389</v>
      </c>
      <c r="AL429" s="467" t="s">
        <v>1152</v>
      </c>
      <c r="AM429" s="467" t="s">
        <v>69</v>
      </c>
      <c r="AN429" s="467" t="s">
        <v>1152</v>
      </c>
      <c r="AO429" s="467" t="s">
        <v>69</v>
      </c>
      <c r="AP429" s="467" t="s">
        <v>1152</v>
      </c>
      <c r="AQ429" s="467" t="s">
        <v>69</v>
      </c>
      <c r="AR429" s="466" t="s">
        <v>87</v>
      </c>
      <c r="AS429" s="466" t="s">
        <v>87</v>
      </c>
      <c r="AT429" s="467" t="s">
        <v>69</v>
      </c>
      <c r="AU429" s="504"/>
      <c r="AV429" s="467" t="s">
        <v>69</v>
      </c>
      <c r="AW429" s="467" t="s">
        <v>69</v>
      </c>
      <c r="AX429" s="467" t="s">
        <v>90</v>
      </c>
    </row>
    <row r="430" spans="1:50" ht="135" x14ac:dyDescent="0.25">
      <c r="A430" s="439">
        <v>422</v>
      </c>
      <c r="B430" s="461" t="s">
        <v>395</v>
      </c>
      <c r="C430" s="461" t="s">
        <v>283</v>
      </c>
      <c r="D430" s="461" t="s">
        <v>106</v>
      </c>
      <c r="E430" s="461" t="s">
        <v>713</v>
      </c>
      <c r="F430" s="463">
        <f>IFERROR(VLOOKUP(E430,[15]TablaRetencion!A$1:B$22,2,FALSE),"")</f>
        <v>240</v>
      </c>
      <c r="G430" s="463" t="s">
        <v>398</v>
      </c>
      <c r="H430" s="463">
        <f>IFERROR(VLOOKUP(G430,[15]TablaRetencion!H$1:I$90,2,FALSE),"")</f>
        <v>2</v>
      </c>
      <c r="I430" s="464" t="s">
        <v>809</v>
      </c>
      <c r="J430" s="507" t="s">
        <v>1793</v>
      </c>
      <c r="K430" s="513" t="s">
        <v>1890</v>
      </c>
      <c r="L430" s="461" t="s">
        <v>70</v>
      </c>
      <c r="M430" s="461" t="s">
        <v>109</v>
      </c>
      <c r="N430" s="461" t="s">
        <v>108</v>
      </c>
      <c r="O430" s="461" t="s">
        <v>73</v>
      </c>
      <c r="P430" s="461" t="s">
        <v>111</v>
      </c>
      <c r="Q430" s="461" t="s">
        <v>75</v>
      </c>
      <c r="R430" s="463" t="s">
        <v>83</v>
      </c>
      <c r="S430" s="461" t="s">
        <v>140</v>
      </c>
      <c r="T430" s="461" t="s">
        <v>79</v>
      </c>
      <c r="U430" s="461" t="s">
        <v>141</v>
      </c>
      <c r="V430" s="462" t="s">
        <v>1798</v>
      </c>
      <c r="W430" s="465">
        <f t="shared" si="47"/>
        <v>4</v>
      </c>
      <c r="X430" s="465" t="str">
        <f t="shared" si="48"/>
        <v>MEDIO</v>
      </c>
      <c r="Y430" s="465" t="s">
        <v>1799</v>
      </c>
      <c r="Z430" s="462" t="s">
        <v>1651</v>
      </c>
      <c r="AA430" s="461" t="s">
        <v>201</v>
      </c>
      <c r="AB430" s="461" t="s">
        <v>201</v>
      </c>
      <c r="AC430" s="460" t="s">
        <v>223</v>
      </c>
      <c r="AD430" s="505">
        <v>43460</v>
      </c>
      <c r="AE430" s="466" t="s">
        <v>82</v>
      </c>
      <c r="AF430" s="467" t="s">
        <v>69</v>
      </c>
      <c r="AG430" s="467" t="s">
        <v>69</v>
      </c>
      <c r="AH430" s="467" t="s">
        <v>69</v>
      </c>
      <c r="AI430" s="467" t="s">
        <v>114</v>
      </c>
      <c r="AJ430" s="505">
        <v>43453</v>
      </c>
      <c r="AK430" s="467" t="s">
        <v>389</v>
      </c>
      <c r="AL430" s="467" t="s">
        <v>1152</v>
      </c>
      <c r="AM430" s="467" t="s">
        <v>69</v>
      </c>
      <c r="AN430" s="467" t="s">
        <v>1152</v>
      </c>
      <c r="AO430" s="467" t="s">
        <v>69</v>
      </c>
      <c r="AP430" s="467" t="s">
        <v>1152</v>
      </c>
      <c r="AQ430" s="467" t="s">
        <v>69</v>
      </c>
      <c r="AR430" s="466" t="s">
        <v>87</v>
      </c>
      <c r="AS430" s="466" t="s">
        <v>87</v>
      </c>
      <c r="AT430" s="467" t="s">
        <v>69</v>
      </c>
      <c r="AU430" s="504"/>
      <c r="AV430" s="467" t="s">
        <v>69</v>
      </c>
      <c r="AW430" s="467" t="s">
        <v>69</v>
      </c>
      <c r="AX430" s="467" t="s">
        <v>90</v>
      </c>
    </row>
    <row r="431" spans="1:50" ht="135" x14ac:dyDescent="0.25">
      <c r="A431" s="439">
        <v>423</v>
      </c>
      <c r="B431" s="461" t="s">
        <v>395</v>
      </c>
      <c r="C431" s="461" t="s">
        <v>283</v>
      </c>
      <c r="D431" s="461" t="s">
        <v>106</v>
      </c>
      <c r="E431" s="461" t="s">
        <v>713</v>
      </c>
      <c r="F431" s="463">
        <f>IFERROR(VLOOKUP(E431,[15]TablaRetencion!A$1:B$22,2,FALSE),"")</f>
        <v>240</v>
      </c>
      <c r="G431" s="463" t="s">
        <v>398</v>
      </c>
      <c r="H431" s="463">
        <f>IFERROR(VLOOKUP(G431,[15]TablaRetencion!H$1:I$90,2,FALSE),"")</f>
        <v>2</v>
      </c>
      <c r="I431" s="464" t="s">
        <v>809</v>
      </c>
      <c r="J431" s="507" t="s">
        <v>1793</v>
      </c>
      <c r="K431" s="514" t="s">
        <v>1889</v>
      </c>
      <c r="L431" s="461" t="s">
        <v>70</v>
      </c>
      <c r="M431" s="461" t="s">
        <v>109</v>
      </c>
      <c r="N431" s="461" t="s">
        <v>108</v>
      </c>
      <c r="O431" s="461" t="s">
        <v>73</v>
      </c>
      <c r="P431" s="461" t="s">
        <v>111</v>
      </c>
      <c r="Q431" s="461" t="s">
        <v>75</v>
      </c>
      <c r="R431" s="463" t="s">
        <v>83</v>
      </c>
      <c r="S431" s="461" t="s">
        <v>140</v>
      </c>
      <c r="T431" s="461" t="s">
        <v>79</v>
      </c>
      <c r="U431" s="461" t="s">
        <v>141</v>
      </c>
      <c r="V431" s="462" t="s">
        <v>1798</v>
      </c>
      <c r="W431" s="465">
        <f t="shared" si="47"/>
        <v>4</v>
      </c>
      <c r="X431" s="465" t="str">
        <f t="shared" si="48"/>
        <v>MEDIO</v>
      </c>
      <c r="Y431" s="465" t="s">
        <v>1799</v>
      </c>
      <c r="Z431" s="462" t="s">
        <v>1651</v>
      </c>
      <c r="AA431" s="461" t="s">
        <v>201</v>
      </c>
      <c r="AB431" s="461" t="s">
        <v>201</v>
      </c>
      <c r="AC431" s="460" t="s">
        <v>223</v>
      </c>
      <c r="AD431" s="505">
        <v>43460</v>
      </c>
      <c r="AE431" s="466" t="s">
        <v>82</v>
      </c>
      <c r="AF431" s="467" t="s">
        <v>69</v>
      </c>
      <c r="AG431" s="467" t="s">
        <v>69</v>
      </c>
      <c r="AH431" s="467" t="s">
        <v>69</v>
      </c>
      <c r="AI431" s="467" t="s">
        <v>114</v>
      </c>
      <c r="AJ431" s="505">
        <v>43453</v>
      </c>
      <c r="AK431" s="467" t="s">
        <v>389</v>
      </c>
      <c r="AL431" s="467" t="s">
        <v>1152</v>
      </c>
      <c r="AM431" s="467" t="s">
        <v>69</v>
      </c>
      <c r="AN431" s="467" t="s">
        <v>1152</v>
      </c>
      <c r="AO431" s="467" t="s">
        <v>69</v>
      </c>
      <c r="AP431" s="467" t="s">
        <v>1152</v>
      </c>
      <c r="AQ431" s="467" t="s">
        <v>69</v>
      </c>
      <c r="AR431" s="466" t="s">
        <v>87</v>
      </c>
      <c r="AS431" s="466" t="s">
        <v>87</v>
      </c>
      <c r="AT431" s="467" t="s">
        <v>69</v>
      </c>
      <c r="AU431" s="504"/>
      <c r="AV431" s="467" t="s">
        <v>69</v>
      </c>
      <c r="AW431" s="467" t="s">
        <v>69</v>
      </c>
      <c r="AX431" s="467" t="s">
        <v>90</v>
      </c>
    </row>
    <row r="432" spans="1:50" ht="135" x14ac:dyDescent="0.25">
      <c r="A432" s="439">
        <v>424</v>
      </c>
      <c r="B432" s="461" t="s">
        <v>395</v>
      </c>
      <c r="C432" s="461" t="s">
        <v>283</v>
      </c>
      <c r="D432" s="461" t="s">
        <v>106</v>
      </c>
      <c r="E432" s="461" t="s">
        <v>713</v>
      </c>
      <c r="F432" s="463">
        <f>IFERROR(VLOOKUP(E432,[15]TablaRetencion!A$1:B$22,2,FALSE),"")</f>
        <v>240</v>
      </c>
      <c r="G432" s="463" t="s">
        <v>398</v>
      </c>
      <c r="H432" s="463">
        <f>IFERROR(VLOOKUP(G432,[15]TablaRetencion!H$1:I$90,2,FALSE),"")</f>
        <v>2</v>
      </c>
      <c r="I432" s="464" t="s">
        <v>809</v>
      </c>
      <c r="J432" s="507" t="s">
        <v>1793</v>
      </c>
      <c r="K432" s="514" t="s">
        <v>1891</v>
      </c>
      <c r="L432" s="461" t="s">
        <v>70</v>
      </c>
      <c r="M432" s="461" t="s">
        <v>109</v>
      </c>
      <c r="N432" s="461" t="s">
        <v>108</v>
      </c>
      <c r="O432" s="461" t="s">
        <v>73</v>
      </c>
      <c r="P432" s="461" t="s">
        <v>111</v>
      </c>
      <c r="Q432" s="461" t="s">
        <v>75</v>
      </c>
      <c r="R432" s="463" t="s">
        <v>83</v>
      </c>
      <c r="S432" s="461" t="s">
        <v>140</v>
      </c>
      <c r="T432" s="461" t="s">
        <v>79</v>
      </c>
      <c r="U432" s="461" t="s">
        <v>141</v>
      </c>
      <c r="V432" s="462" t="s">
        <v>1798</v>
      </c>
      <c r="W432" s="465">
        <f t="shared" si="47"/>
        <v>4</v>
      </c>
      <c r="X432" s="465" t="str">
        <f t="shared" si="48"/>
        <v>MEDIO</v>
      </c>
      <c r="Y432" s="465" t="s">
        <v>1799</v>
      </c>
      <c r="Z432" s="462" t="s">
        <v>1651</v>
      </c>
      <c r="AA432" s="461" t="s">
        <v>201</v>
      </c>
      <c r="AB432" s="461" t="s">
        <v>201</v>
      </c>
      <c r="AC432" s="460" t="s">
        <v>223</v>
      </c>
      <c r="AD432" s="505">
        <v>43460</v>
      </c>
      <c r="AE432" s="466" t="s">
        <v>82</v>
      </c>
      <c r="AF432" s="467" t="s">
        <v>69</v>
      </c>
      <c r="AG432" s="467" t="s">
        <v>69</v>
      </c>
      <c r="AH432" s="467" t="s">
        <v>69</v>
      </c>
      <c r="AI432" s="467" t="s">
        <v>114</v>
      </c>
      <c r="AJ432" s="505">
        <v>43453</v>
      </c>
      <c r="AK432" s="467" t="s">
        <v>389</v>
      </c>
      <c r="AL432" s="467" t="s">
        <v>1152</v>
      </c>
      <c r="AM432" s="467" t="s">
        <v>69</v>
      </c>
      <c r="AN432" s="467" t="s">
        <v>1152</v>
      </c>
      <c r="AO432" s="467" t="s">
        <v>69</v>
      </c>
      <c r="AP432" s="467" t="s">
        <v>1152</v>
      </c>
      <c r="AQ432" s="467" t="s">
        <v>69</v>
      </c>
      <c r="AR432" s="466" t="s">
        <v>87</v>
      </c>
      <c r="AS432" s="466" t="s">
        <v>87</v>
      </c>
      <c r="AT432" s="467" t="s">
        <v>69</v>
      </c>
      <c r="AU432" s="504"/>
      <c r="AV432" s="467" t="s">
        <v>69</v>
      </c>
      <c r="AW432" s="467" t="s">
        <v>69</v>
      </c>
      <c r="AX432" s="467" t="s">
        <v>90</v>
      </c>
    </row>
    <row r="433" spans="1:50" ht="135" x14ac:dyDescent="0.25">
      <c r="A433" s="439">
        <v>425</v>
      </c>
      <c r="B433" s="461" t="s">
        <v>395</v>
      </c>
      <c r="C433" s="461" t="s">
        <v>283</v>
      </c>
      <c r="D433" s="461" t="s">
        <v>106</v>
      </c>
      <c r="E433" s="461" t="s">
        <v>713</v>
      </c>
      <c r="F433" s="463">
        <f>IFERROR(VLOOKUP(E433,[15]TablaRetencion!A$1:B$22,2,FALSE),"")</f>
        <v>240</v>
      </c>
      <c r="G433" s="463" t="s">
        <v>469</v>
      </c>
      <c r="H433" s="463">
        <f>IFERROR(VLOOKUP(G433,[15]TablaRetencion!H$1:I$90,2,FALSE),"")</f>
        <v>4</v>
      </c>
      <c r="I433" s="464" t="s">
        <v>808</v>
      </c>
      <c r="J433" s="507" t="s">
        <v>1793</v>
      </c>
      <c r="K433" s="513" t="s">
        <v>1892</v>
      </c>
      <c r="L433" s="461" t="s">
        <v>70</v>
      </c>
      <c r="M433" s="461" t="s">
        <v>109</v>
      </c>
      <c r="N433" s="461" t="s">
        <v>108</v>
      </c>
      <c r="O433" s="461" t="s">
        <v>73</v>
      </c>
      <c r="P433" s="461" t="s">
        <v>111</v>
      </c>
      <c r="Q433" s="461" t="s">
        <v>75</v>
      </c>
      <c r="R433" s="463" t="s">
        <v>83</v>
      </c>
      <c r="S433" s="461" t="s">
        <v>140</v>
      </c>
      <c r="T433" s="461" t="s">
        <v>79</v>
      </c>
      <c r="U433" s="461" t="s">
        <v>141</v>
      </c>
      <c r="V433" s="462" t="s">
        <v>1798</v>
      </c>
      <c r="W433" s="465">
        <f t="shared" si="47"/>
        <v>4</v>
      </c>
      <c r="X433" s="465" t="str">
        <f t="shared" si="48"/>
        <v>MEDIO</v>
      </c>
      <c r="Y433" s="465" t="s">
        <v>1799</v>
      </c>
      <c r="Z433" s="462" t="s">
        <v>1651</v>
      </c>
      <c r="AA433" s="461" t="s">
        <v>201</v>
      </c>
      <c r="AB433" s="461" t="s">
        <v>201</v>
      </c>
      <c r="AC433" s="460" t="s">
        <v>223</v>
      </c>
      <c r="AD433" s="505">
        <v>43460</v>
      </c>
      <c r="AE433" s="466" t="s">
        <v>82</v>
      </c>
      <c r="AF433" s="467" t="s">
        <v>69</v>
      </c>
      <c r="AG433" s="467" t="s">
        <v>69</v>
      </c>
      <c r="AH433" s="467" t="s">
        <v>69</v>
      </c>
      <c r="AI433" s="467" t="s">
        <v>114</v>
      </c>
      <c r="AJ433" s="505">
        <v>43453</v>
      </c>
      <c r="AK433" s="467" t="s">
        <v>389</v>
      </c>
      <c r="AL433" s="467" t="s">
        <v>1152</v>
      </c>
      <c r="AM433" s="467" t="s">
        <v>69</v>
      </c>
      <c r="AN433" s="467" t="s">
        <v>1152</v>
      </c>
      <c r="AO433" s="467" t="s">
        <v>69</v>
      </c>
      <c r="AP433" s="467" t="s">
        <v>1152</v>
      </c>
      <c r="AQ433" s="467" t="s">
        <v>69</v>
      </c>
      <c r="AR433" s="466" t="s">
        <v>87</v>
      </c>
      <c r="AS433" s="466" t="s">
        <v>87</v>
      </c>
      <c r="AT433" s="467" t="s">
        <v>69</v>
      </c>
      <c r="AU433" s="504"/>
      <c r="AV433" s="467" t="s">
        <v>69</v>
      </c>
      <c r="AW433" s="467" t="s">
        <v>69</v>
      </c>
      <c r="AX433" s="467" t="s">
        <v>90</v>
      </c>
    </row>
    <row r="434" spans="1:50" ht="135" x14ac:dyDescent="0.25">
      <c r="A434" s="439">
        <v>426</v>
      </c>
      <c r="B434" s="461" t="s">
        <v>395</v>
      </c>
      <c r="C434" s="461" t="s">
        <v>283</v>
      </c>
      <c r="D434" s="461" t="s">
        <v>106</v>
      </c>
      <c r="E434" s="461" t="s">
        <v>713</v>
      </c>
      <c r="F434" s="463">
        <f>IFERROR(VLOOKUP(E434,[15]TablaRetencion!A$1:B$22,2,FALSE),"")</f>
        <v>240</v>
      </c>
      <c r="G434" s="463" t="s">
        <v>469</v>
      </c>
      <c r="H434" s="463">
        <f>IFERROR(VLOOKUP(G434,[15]TablaRetencion!H$1:I$90,2,FALSE),"")</f>
        <v>4</v>
      </c>
      <c r="I434" s="464" t="s">
        <v>808</v>
      </c>
      <c r="J434" s="507" t="s">
        <v>1793</v>
      </c>
      <c r="K434" s="513" t="s">
        <v>1893</v>
      </c>
      <c r="L434" s="461" t="s">
        <v>70</v>
      </c>
      <c r="M434" s="461" t="s">
        <v>109</v>
      </c>
      <c r="N434" s="461" t="s">
        <v>108</v>
      </c>
      <c r="O434" s="461" t="s">
        <v>73</v>
      </c>
      <c r="P434" s="461" t="s">
        <v>111</v>
      </c>
      <c r="Q434" s="461" t="s">
        <v>75</v>
      </c>
      <c r="R434" s="463" t="s">
        <v>83</v>
      </c>
      <c r="S434" s="461" t="s">
        <v>140</v>
      </c>
      <c r="T434" s="461" t="s">
        <v>79</v>
      </c>
      <c r="U434" s="461" t="s">
        <v>141</v>
      </c>
      <c r="V434" s="462" t="s">
        <v>1798</v>
      </c>
      <c r="W434" s="465">
        <f t="shared" si="47"/>
        <v>4</v>
      </c>
      <c r="X434" s="465" t="str">
        <f t="shared" si="48"/>
        <v>MEDIO</v>
      </c>
      <c r="Y434" s="465" t="s">
        <v>1799</v>
      </c>
      <c r="Z434" s="462" t="s">
        <v>1651</v>
      </c>
      <c r="AA434" s="461" t="s">
        <v>201</v>
      </c>
      <c r="AB434" s="461" t="s">
        <v>201</v>
      </c>
      <c r="AC434" s="460" t="s">
        <v>223</v>
      </c>
      <c r="AD434" s="505">
        <v>43460</v>
      </c>
      <c r="AE434" s="466" t="s">
        <v>82</v>
      </c>
      <c r="AF434" s="467" t="s">
        <v>69</v>
      </c>
      <c r="AG434" s="467" t="s">
        <v>69</v>
      </c>
      <c r="AH434" s="467" t="s">
        <v>69</v>
      </c>
      <c r="AI434" s="467" t="s">
        <v>114</v>
      </c>
      <c r="AJ434" s="505">
        <v>43453</v>
      </c>
      <c r="AK434" s="467" t="s">
        <v>389</v>
      </c>
      <c r="AL434" s="467" t="s">
        <v>1152</v>
      </c>
      <c r="AM434" s="467" t="s">
        <v>69</v>
      </c>
      <c r="AN434" s="467" t="s">
        <v>1152</v>
      </c>
      <c r="AO434" s="467" t="s">
        <v>69</v>
      </c>
      <c r="AP434" s="467" t="s">
        <v>1152</v>
      </c>
      <c r="AQ434" s="467" t="s">
        <v>69</v>
      </c>
      <c r="AR434" s="466" t="s">
        <v>87</v>
      </c>
      <c r="AS434" s="466" t="s">
        <v>87</v>
      </c>
      <c r="AT434" s="467" t="s">
        <v>69</v>
      </c>
      <c r="AU434" s="504"/>
      <c r="AV434" s="467" t="s">
        <v>69</v>
      </c>
      <c r="AW434" s="467" t="s">
        <v>69</v>
      </c>
      <c r="AX434" s="467" t="s">
        <v>90</v>
      </c>
    </row>
    <row r="435" spans="1:50" ht="135" x14ac:dyDescent="0.25">
      <c r="A435" s="439">
        <v>427</v>
      </c>
      <c r="B435" s="461" t="s">
        <v>395</v>
      </c>
      <c r="C435" s="461" t="s">
        <v>283</v>
      </c>
      <c r="D435" s="461" t="s">
        <v>106</v>
      </c>
      <c r="E435" s="461" t="s">
        <v>713</v>
      </c>
      <c r="F435" s="463">
        <f>IFERROR(VLOOKUP(E435,[15]TablaRetencion!A$1:B$22,2,FALSE),"")</f>
        <v>240</v>
      </c>
      <c r="G435" s="463" t="s">
        <v>469</v>
      </c>
      <c r="H435" s="463">
        <f>IFERROR(VLOOKUP(G435,[15]TablaRetencion!H$1:I$90,2,FALSE),"")</f>
        <v>4</v>
      </c>
      <c r="I435" s="464" t="s">
        <v>808</v>
      </c>
      <c r="J435" s="507" t="s">
        <v>1793</v>
      </c>
      <c r="K435" s="513" t="s">
        <v>1894</v>
      </c>
      <c r="L435" s="461" t="s">
        <v>70</v>
      </c>
      <c r="M435" s="461" t="s">
        <v>109</v>
      </c>
      <c r="N435" s="461" t="s">
        <v>108</v>
      </c>
      <c r="O435" s="461" t="s">
        <v>73</v>
      </c>
      <c r="P435" s="461" t="s">
        <v>111</v>
      </c>
      <c r="Q435" s="461" t="s">
        <v>75</v>
      </c>
      <c r="R435" s="463" t="s">
        <v>83</v>
      </c>
      <c r="S435" s="461" t="s">
        <v>140</v>
      </c>
      <c r="T435" s="461" t="s">
        <v>79</v>
      </c>
      <c r="U435" s="461" t="s">
        <v>141</v>
      </c>
      <c r="V435" s="462" t="s">
        <v>1798</v>
      </c>
      <c r="W435" s="465">
        <f t="shared" si="47"/>
        <v>4</v>
      </c>
      <c r="X435" s="465" t="str">
        <f t="shared" si="48"/>
        <v>MEDIO</v>
      </c>
      <c r="Y435" s="465" t="s">
        <v>1799</v>
      </c>
      <c r="Z435" s="462" t="s">
        <v>1651</v>
      </c>
      <c r="AA435" s="461" t="s">
        <v>201</v>
      </c>
      <c r="AB435" s="461" t="s">
        <v>201</v>
      </c>
      <c r="AC435" s="460" t="s">
        <v>223</v>
      </c>
      <c r="AD435" s="505">
        <v>43460</v>
      </c>
      <c r="AE435" s="466" t="s">
        <v>82</v>
      </c>
      <c r="AF435" s="467" t="s">
        <v>69</v>
      </c>
      <c r="AG435" s="467" t="s">
        <v>69</v>
      </c>
      <c r="AH435" s="467" t="s">
        <v>69</v>
      </c>
      <c r="AI435" s="467" t="s">
        <v>114</v>
      </c>
      <c r="AJ435" s="505">
        <v>43453</v>
      </c>
      <c r="AK435" s="467" t="s">
        <v>389</v>
      </c>
      <c r="AL435" s="467" t="s">
        <v>1152</v>
      </c>
      <c r="AM435" s="467" t="s">
        <v>69</v>
      </c>
      <c r="AN435" s="467" t="s">
        <v>1152</v>
      </c>
      <c r="AO435" s="467" t="s">
        <v>69</v>
      </c>
      <c r="AP435" s="467" t="s">
        <v>1152</v>
      </c>
      <c r="AQ435" s="467" t="s">
        <v>69</v>
      </c>
      <c r="AR435" s="466" t="s">
        <v>87</v>
      </c>
      <c r="AS435" s="466" t="s">
        <v>87</v>
      </c>
      <c r="AT435" s="467" t="s">
        <v>69</v>
      </c>
      <c r="AU435" s="504"/>
      <c r="AV435" s="467" t="s">
        <v>69</v>
      </c>
      <c r="AW435" s="467" t="s">
        <v>69</v>
      </c>
      <c r="AX435" s="467" t="s">
        <v>90</v>
      </c>
    </row>
    <row r="436" spans="1:50" ht="135" x14ac:dyDescent="0.25">
      <c r="A436" s="439">
        <v>428</v>
      </c>
      <c r="B436" s="461" t="s">
        <v>395</v>
      </c>
      <c r="C436" s="461" t="s">
        <v>283</v>
      </c>
      <c r="D436" s="461" t="s">
        <v>106</v>
      </c>
      <c r="E436" s="461" t="s">
        <v>713</v>
      </c>
      <c r="F436" s="463">
        <f>IFERROR(VLOOKUP(E436,[15]TablaRetencion!A$1:B$22,2,FALSE),"")</f>
        <v>240</v>
      </c>
      <c r="G436" s="463" t="s">
        <v>469</v>
      </c>
      <c r="H436" s="463">
        <f>IFERROR(VLOOKUP(G436,[15]TablaRetencion!H$1:I$90,2,FALSE),"")</f>
        <v>4</v>
      </c>
      <c r="I436" s="464" t="s">
        <v>808</v>
      </c>
      <c r="J436" s="507" t="s">
        <v>1793</v>
      </c>
      <c r="K436" s="513" t="s">
        <v>1895</v>
      </c>
      <c r="L436" s="461" t="s">
        <v>70</v>
      </c>
      <c r="M436" s="461" t="s">
        <v>109</v>
      </c>
      <c r="N436" s="461" t="s">
        <v>108</v>
      </c>
      <c r="O436" s="461" t="s">
        <v>73</v>
      </c>
      <c r="P436" s="461" t="s">
        <v>111</v>
      </c>
      <c r="Q436" s="461" t="s">
        <v>75</v>
      </c>
      <c r="R436" s="463" t="s">
        <v>83</v>
      </c>
      <c r="S436" s="461" t="s">
        <v>140</v>
      </c>
      <c r="T436" s="461" t="s">
        <v>79</v>
      </c>
      <c r="U436" s="461" t="s">
        <v>141</v>
      </c>
      <c r="V436" s="462" t="s">
        <v>1798</v>
      </c>
      <c r="W436" s="465">
        <f t="shared" si="47"/>
        <v>4</v>
      </c>
      <c r="X436" s="465" t="str">
        <f t="shared" si="48"/>
        <v>MEDIO</v>
      </c>
      <c r="Y436" s="465" t="s">
        <v>1799</v>
      </c>
      <c r="Z436" s="462" t="s">
        <v>1651</v>
      </c>
      <c r="AA436" s="461" t="s">
        <v>201</v>
      </c>
      <c r="AB436" s="461" t="s">
        <v>201</v>
      </c>
      <c r="AC436" s="460" t="s">
        <v>223</v>
      </c>
      <c r="AD436" s="505">
        <v>43460</v>
      </c>
      <c r="AE436" s="466" t="s">
        <v>82</v>
      </c>
      <c r="AF436" s="467" t="s">
        <v>69</v>
      </c>
      <c r="AG436" s="467" t="s">
        <v>69</v>
      </c>
      <c r="AH436" s="467" t="s">
        <v>69</v>
      </c>
      <c r="AI436" s="467" t="s">
        <v>114</v>
      </c>
      <c r="AJ436" s="505">
        <v>43453</v>
      </c>
      <c r="AK436" s="467" t="s">
        <v>389</v>
      </c>
      <c r="AL436" s="467" t="s">
        <v>1152</v>
      </c>
      <c r="AM436" s="467" t="s">
        <v>69</v>
      </c>
      <c r="AN436" s="467" t="s">
        <v>1152</v>
      </c>
      <c r="AO436" s="467" t="s">
        <v>69</v>
      </c>
      <c r="AP436" s="467" t="s">
        <v>1152</v>
      </c>
      <c r="AQ436" s="467" t="s">
        <v>69</v>
      </c>
      <c r="AR436" s="466" t="s">
        <v>87</v>
      </c>
      <c r="AS436" s="466" t="s">
        <v>87</v>
      </c>
      <c r="AT436" s="467" t="s">
        <v>69</v>
      </c>
      <c r="AU436" s="504"/>
      <c r="AV436" s="467" t="s">
        <v>69</v>
      </c>
      <c r="AW436" s="467" t="s">
        <v>69</v>
      </c>
      <c r="AX436" s="467" t="s">
        <v>90</v>
      </c>
    </row>
    <row r="437" spans="1:50" ht="135" x14ac:dyDescent="0.25">
      <c r="A437" s="439">
        <v>429</v>
      </c>
      <c r="B437" s="461" t="s">
        <v>395</v>
      </c>
      <c r="C437" s="461" t="s">
        <v>283</v>
      </c>
      <c r="D437" s="461" t="s">
        <v>106</v>
      </c>
      <c r="E437" s="461" t="s">
        <v>713</v>
      </c>
      <c r="F437" s="463">
        <f>IFERROR(VLOOKUP(E437,[15]TablaRetencion!A$1:B$22,2,FALSE),"")</f>
        <v>240</v>
      </c>
      <c r="G437" s="463" t="s">
        <v>469</v>
      </c>
      <c r="H437" s="463">
        <f>IFERROR(VLOOKUP(G437,[15]TablaRetencion!H$1:I$90,2,FALSE),"")</f>
        <v>4</v>
      </c>
      <c r="I437" s="464" t="s">
        <v>808</v>
      </c>
      <c r="J437" s="507" t="s">
        <v>1793</v>
      </c>
      <c r="K437" s="513" t="s">
        <v>1895</v>
      </c>
      <c r="L437" s="461" t="s">
        <v>70</v>
      </c>
      <c r="M437" s="461" t="s">
        <v>109</v>
      </c>
      <c r="N437" s="461" t="s">
        <v>108</v>
      </c>
      <c r="O437" s="461" t="s">
        <v>73</v>
      </c>
      <c r="P437" s="461" t="s">
        <v>111</v>
      </c>
      <c r="Q437" s="461" t="s">
        <v>75</v>
      </c>
      <c r="R437" s="463" t="s">
        <v>83</v>
      </c>
      <c r="S437" s="461" t="s">
        <v>140</v>
      </c>
      <c r="T437" s="461" t="s">
        <v>79</v>
      </c>
      <c r="U437" s="461" t="s">
        <v>141</v>
      </c>
      <c r="V437" s="462" t="s">
        <v>1798</v>
      </c>
      <c r="W437" s="465">
        <f t="shared" si="47"/>
        <v>4</v>
      </c>
      <c r="X437" s="465" t="str">
        <f t="shared" si="48"/>
        <v>MEDIO</v>
      </c>
      <c r="Y437" s="465" t="s">
        <v>1799</v>
      </c>
      <c r="Z437" s="462" t="s">
        <v>1651</v>
      </c>
      <c r="AA437" s="461" t="s">
        <v>201</v>
      </c>
      <c r="AB437" s="461" t="s">
        <v>201</v>
      </c>
      <c r="AC437" s="460" t="s">
        <v>223</v>
      </c>
      <c r="AD437" s="505">
        <v>43460</v>
      </c>
      <c r="AE437" s="466" t="s">
        <v>82</v>
      </c>
      <c r="AF437" s="467" t="s">
        <v>69</v>
      </c>
      <c r="AG437" s="467" t="s">
        <v>69</v>
      </c>
      <c r="AH437" s="467" t="s">
        <v>69</v>
      </c>
      <c r="AI437" s="467" t="s">
        <v>114</v>
      </c>
      <c r="AJ437" s="505">
        <v>43453</v>
      </c>
      <c r="AK437" s="467" t="s">
        <v>389</v>
      </c>
      <c r="AL437" s="467" t="s">
        <v>1152</v>
      </c>
      <c r="AM437" s="467" t="s">
        <v>69</v>
      </c>
      <c r="AN437" s="467" t="s">
        <v>1152</v>
      </c>
      <c r="AO437" s="467" t="s">
        <v>69</v>
      </c>
      <c r="AP437" s="467" t="s">
        <v>1152</v>
      </c>
      <c r="AQ437" s="467" t="s">
        <v>69</v>
      </c>
      <c r="AR437" s="466" t="s">
        <v>87</v>
      </c>
      <c r="AS437" s="466" t="s">
        <v>87</v>
      </c>
      <c r="AT437" s="467" t="s">
        <v>69</v>
      </c>
      <c r="AU437" s="504"/>
      <c r="AV437" s="467" t="s">
        <v>69</v>
      </c>
      <c r="AW437" s="467" t="s">
        <v>69</v>
      </c>
      <c r="AX437" s="467" t="s">
        <v>90</v>
      </c>
    </row>
    <row r="438" spans="1:50" ht="135" x14ac:dyDescent="0.25">
      <c r="A438" s="439">
        <v>430</v>
      </c>
      <c r="B438" s="461" t="s">
        <v>395</v>
      </c>
      <c r="C438" s="461" t="s">
        <v>283</v>
      </c>
      <c r="D438" s="461" t="s">
        <v>106</v>
      </c>
      <c r="E438" s="461" t="s">
        <v>713</v>
      </c>
      <c r="F438" s="463">
        <f>IFERROR(VLOOKUP(E438,[15]TablaRetencion!A$1:B$22,2,FALSE),"")</f>
        <v>240</v>
      </c>
      <c r="G438" s="463" t="s">
        <v>469</v>
      </c>
      <c r="H438" s="463">
        <f>IFERROR(VLOOKUP(G438,[15]TablaRetencion!H$1:I$90,2,FALSE),"")</f>
        <v>4</v>
      </c>
      <c r="I438" s="464" t="s">
        <v>808</v>
      </c>
      <c r="J438" s="507" t="s">
        <v>1793</v>
      </c>
      <c r="K438" s="513" t="s">
        <v>1895</v>
      </c>
      <c r="L438" s="461" t="s">
        <v>70</v>
      </c>
      <c r="M438" s="461" t="s">
        <v>109</v>
      </c>
      <c r="N438" s="461" t="s">
        <v>108</v>
      </c>
      <c r="O438" s="461" t="s">
        <v>73</v>
      </c>
      <c r="P438" s="461" t="s">
        <v>111</v>
      </c>
      <c r="Q438" s="461" t="s">
        <v>75</v>
      </c>
      <c r="R438" s="463" t="s">
        <v>83</v>
      </c>
      <c r="S438" s="461" t="s">
        <v>140</v>
      </c>
      <c r="T438" s="461" t="s">
        <v>79</v>
      </c>
      <c r="U438" s="461" t="s">
        <v>141</v>
      </c>
      <c r="V438" s="462" t="s">
        <v>1798</v>
      </c>
      <c r="W438" s="465">
        <f t="shared" si="47"/>
        <v>4</v>
      </c>
      <c r="X438" s="465" t="str">
        <f t="shared" si="48"/>
        <v>MEDIO</v>
      </c>
      <c r="Y438" s="465" t="s">
        <v>1799</v>
      </c>
      <c r="Z438" s="462" t="s">
        <v>1651</v>
      </c>
      <c r="AA438" s="461" t="s">
        <v>201</v>
      </c>
      <c r="AB438" s="461" t="s">
        <v>201</v>
      </c>
      <c r="AC438" s="460" t="s">
        <v>223</v>
      </c>
      <c r="AD438" s="505">
        <v>43460</v>
      </c>
      <c r="AE438" s="466" t="s">
        <v>82</v>
      </c>
      <c r="AF438" s="467" t="s">
        <v>69</v>
      </c>
      <c r="AG438" s="467" t="s">
        <v>69</v>
      </c>
      <c r="AH438" s="467" t="s">
        <v>69</v>
      </c>
      <c r="AI438" s="467" t="s">
        <v>114</v>
      </c>
      <c r="AJ438" s="505">
        <v>43453</v>
      </c>
      <c r="AK438" s="467" t="s">
        <v>389</v>
      </c>
      <c r="AL438" s="467" t="s">
        <v>1152</v>
      </c>
      <c r="AM438" s="467" t="s">
        <v>69</v>
      </c>
      <c r="AN438" s="467" t="s">
        <v>1152</v>
      </c>
      <c r="AO438" s="467" t="s">
        <v>69</v>
      </c>
      <c r="AP438" s="467" t="s">
        <v>1152</v>
      </c>
      <c r="AQ438" s="467" t="s">
        <v>69</v>
      </c>
      <c r="AR438" s="466" t="s">
        <v>87</v>
      </c>
      <c r="AS438" s="466" t="s">
        <v>87</v>
      </c>
      <c r="AT438" s="467" t="s">
        <v>69</v>
      </c>
      <c r="AU438" s="504"/>
      <c r="AV438" s="467" t="s">
        <v>69</v>
      </c>
      <c r="AW438" s="467" t="s">
        <v>69</v>
      </c>
      <c r="AX438" s="467" t="s">
        <v>90</v>
      </c>
    </row>
    <row r="439" spans="1:50" ht="135" x14ac:dyDescent="0.25">
      <c r="A439" s="439">
        <v>431</v>
      </c>
      <c r="B439" s="461" t="s">
        <v>395</v>
      </c>
      <c r="C439" s="461" t="s">
        <v>283</v>
      </c>
      <c r="D439" s="461" t="s">
        <v>106</v>
      </c>
      <c r="E439" s="461" t="s">
        <v>713</v>
      </c>
      <c r="F439" s="463">
        <f>IFERROR(VLOOKUP(E439,[15]TablaRetencion!A$1:B$22,2,FALSE),"")</f>
        <v>240</v>
      </c>
      <c r="G439" s="463" t="s">
        <v>469</v>
      </c>
      <c r="H439" s="463">
        <f>IFERROR(VLOOKUP(G439,[15]TablaRetencion!H$1:I$90,2,FALSE),"")</f>
        <v>4</v>
      </c>
      <c r="I439" s="464" t="s">
        <v>808</v>
      </c>
      <c r="J439" s="507" t="s">
        <v>1793</v>
      </c>
      <c r="K439" s="513" t="s">
        <v>1895</v>
      </c>
      <c r="L439" s="461" t="s">
        <v>70</v>
      </c>
      <c r="M439" s="461" t="s">
        <v>109</v>
      </c>
      <c r="N439" s="461" t="s">
        <v>108</v>
      </c>
      <c r="O439" s="461" t="s">
        <v>73</v>
      </c>
      <c r="P439" s="461" t="s">
        <v>111</v>
      </c>
      <c r="Q439" s="461" t="s">
        <v>75</v>
      </c>
      <c r="R439" s="463" t="s">
        <v>83</v>
      </c>
      <c r="S439" s="461" t="s">
        <v>140</v>
      </c>
      <c r="T439" s="461" t="s">
        <v>79</v>
      </c>
      <c r="U439" s="461" t="s">
        <v>141</v>
      </c>
      <c r="V439" s="462" t="s">
        <v>1798</v>
      </c>
      <c r="W439" s="465">
        <f t="shared" si="47"/>
        <v>4</v>
      </c>
      <c r="X439" s="465" t="str">
        <f t="shared" si="48"/>
        <v>MEDIO</v>
      </c>
      <c r="Y439" s="465" t="s">
        <v>1799</v>
      </c>
      <c r="Z439" s="462" t="s">
        <v>1651</v>
      </c>
      <c r="AA439" s="461" t="s">
        <v>201</v>
      </c>
      <c r="AB439" s="461" t="s">
        <v>201</v>
      </c>
      <c r="AC439" s="460" t="s">
        <v>223</v>
      </c>
      <c r="AD439" s="505">
        <v>43460</v>
      </c>
      <c r="AE439" s="466" t="s">
        <v>82</v>
      </c>
      <c r="AF439" s="467" t="s">
        <v>69</v>
      </c>
      <c r="AG439" s="467" t="s">
        <v>69</v>
      </c>
      <c r="AH439" s="467" t="s">
        <v>69</v>
      </c>
      <c r="AI439" s="467" t="s">
        <v>114</v>
      </c>
      <c r="AJ439" s="505">
        <v>43453</v>
      </c>
      <c r="AK439" s="467" t="s">
        <v>389</v>
      </c>
      <c r="AL439" s="467" t="s">
        <v>1152</v>
      </c>
      <c r="AM439" s="467" t="s">
        <v>69</v>
      </c>
      <c r="AN439" s="467" t="s">
        <v>1152</v>
      </c>
      <c r="AO439" s="467" t="s">
        <v>69</v>
      </c>
      <c r="AP439" s="467" t="s">
        <v>1152</v>
      </c>
      <c r="AQ439" s="467" t="s">
        <v>69</v>
      </c>
      <c r="AR439" s="466" t="s">
        <v>87</v>
      </c>
      <c r="AS439" s="466" t="s">
        <v>87</v>
      </c>
      <c r="AT439" s="467" t="s">
        <v>69</v>
      </c>
      <c r="AU439" s="504"/>
      <c r="AV439" s="467" t="s">
        <v>69</v>
      </c>
      <c r="AW439" s="467" t="s">
        <v>69</v>
      </c>
      <c r="AX439" s="467" t="s">
        <v>90</v>
      </c>
    </row>
    <row r="440" spans="1:50" ht="135" x14ac:dyDescent="0.25">
      <c r="A440" s="439">
        <v>432</v>
      </c>
      <c r="B440" s="461" t="s">
        <v>395</v>
      </c>
      <c r="C440" s="461" t="s">
        <v>283</v>
      </c>
      <c r="D440" s="461" t="s">
        <v>106</v>
      </c>
      <c r="E440" s="461" t="s">
        <v>713</v>
      </c>
      <c r="F440" s="463">
        <f>IFERROR(VLOOKUP(E440,[15]TablaRetencion!A$1:B$22,2,FALSE),"")</f>
        <v>240</v>
      </c>
      <c r="G440" s="463" t="s">
        <v>469</v>
      </c>
      <c r="H440" s="463">
        <f>IFERROR(VLOOKUP(G440,[15]TablaRetencion!H$1:I$90,2,FALSE),"")</f>
        <v>4</v>
      </c>
      <c r="I440" s="464" t="s">
        <v>808</v>
      </c>
      <c r="J440" s="507" t="s">
        <v>1793</v>
      </c>
      <c r="K440" s="513" t="s">
        <v>1895</v>
      </c>
      <c r="L440" s="461" t="s">
        <v>70</v>
      </c>
      <c r="M440" s="461" t="s">
        <v>109</v>
      </c>
      <c r="N440" s="461" t="s">
        <v>108</v>
      </c>
      <c r="O440" s="461" t="s">
        <v>73</v>
      </c>
      <c r="P440" s="461" t="s">
        <v>111</v>
      </c>
      <c r="Q440" s="461" t="s">
        <v>75</v>
      </c>
      <c r="R440" s="463" t="s">
        <v>83</v>
      </c>
      <c r="S440" s="461" t="s">
        <v>140</v>
      </c>
      <c r="T440" s="461" t="s">
        <v>79</v>
      </c>
      <c r="U440" s="461" t="s">
        <v>141</v>
      </c>
      <c r="V440" s="462" t="s">
        <v>1798</v>
      </c>
      <c r="W440" s="465">
        <f t="shared" si="47"/>
        <v>4</v>
      </c>
      <c r="X440" s="465" t="str">
        <f t="shared" si="48"/>
        <v>MEDIO</v>
      </c>
      <c r="Y440" s="465" t="s">
        <v>1799</v>
      </c>
      <c r="Z440" s="462" t="s">
        <v>1651</v>
      </c>
      <c r="AA440" s="461" t="s">
        <v>201</v>
      </c>
      <c r="AB440" s="461" t="s">
        <v>201</v>
      </c>
      <c r="AC440" s="460" t="s">
        <v>223</v>
      </c>
      <c r="AD440" s="505">
        <v>43460</v>
      </c>
      <c r="AE440" s="466" t="s">
        <v>82</v>
      </c>
      <c r="AF440" s="467" t="s">
        <v>69</v>
      </c>
      <c r="AG440" s="467" t="s">
        <v>69</v>
      </c>
      <c r="AH440" s="467" t="s">
        <v>69</v>
      </c>
      <c r="AI440" s="467" t="s">
        <v>114</v>
      </c>
      <c r="AJ440" s="505">
        <v>43453</v>
      </c>
      <c r="AK440" s="467" t="s">
        <v>389</v>
      </c>
      <c r="AL440" s="467" t="s">
        <v>1152</v>
      </c>
      <c r="AM440" s="467" t="s">
        <v>69</v>
      </c>
      <c r="AN440" s="467" t="s">
        <v>1152</v>
      </c>
      <c r="AO440" s="467" t="s">
        <v>69</v>
      </c>
      <c r="AP440" s="467" t="s">
        <v>1152</v>
      </c>
      <c r="AQ440" s="467" t="s">
        <v>69</v>
      </c>
      <c r="AR440" s="466" t="s">
        <v>87</v>
      </c>
      <c r="AS440" s="466" t="s">
        <v>87</v>
      </c>
      <c r="AT440" s="467" t="s">
        <v>69</v>
      </c>
      <c r="AU440" s="504"/>
      <c r="AV440" s="467" t="s">
        <v>69</v>
      </c>
      <c r="AW440" s="467" t="s">
        <v>69</v>
      </c>
      <c r="AX440" s="467" t="s">
        <v>90</v>
      </c>
    </row>
    <row r="441" spans="1:50" ht="135" x14ac:dyDescent="0.25">
      <c r="A441" s="439">
        <v>433</v>
      </c>
      <c r="B441" s="461" t="s">
        <v>395</v>
      </c>
      <c r="C441" s="461" t="s">
        <v>283</v>
      </c>
      <c r="D441" s="461" t="s">
        <v>106</v>
      </c>
      <c r="E441" s="461" t="s">
        <v>713</v>
      </c>
      <c r="F441" s="463">
        <f>IFERROR(VLOOKUP(E441,[15]TablaRetencion!A$1:B$22,2,FALSE),"")</f>
        <v>240</v>
      </c>
      <c r="G441" s="463" t="s">
        <v>469</v>
      </c>
      <c r="H441" s="463">
        <f>IFERROR(VLOOKUP(G441,[15]TablaRetencion!H$1:I$90,2,FALSE),"")</f>
        <v>4</v>
      </c>
      <c r="I441" s="464" t="s">
        <v>808</v>
      </c>
      <c r="J441" s="507" t="s">
        <v>1793</v>
      </c>
      <c r="K441" s="513" t="s">
        <v>1895</v>
      </c>
      <c r="L441" s="461" t="s">
        <v>70</v>
      </c>
      <c r="M441" s="461" t="s">
        <v>109</v>
      </c>
      <c r="N441" s="461" t="s">
        <v>108</v>
      </c>
      <c r="O441" s="461" t="s">
        <v>73</v>
      </c>
      <c r="P441" s="461" t="s">
        <v>111</v>
      </c>
      <c r="Q441" s="461" t="s">
        <v>75</v>
      </c>
      <c r="R441" s="463" t="s">
        <v>83</v>
      </c>
      <c r="S441" s="461" t="s">
        <v>140</v>
      </c>
      <c r="T441" s="461" t="s">
        <v>79</v>
      </c>
      <c r="U441" s="461" t="s">
        <v>141</v>
      </c>
      <c r="V441" s="462" t="s">
        <v>1798</v>
      </c>
      <c r="W441" s="465">
        <f t="shared" si="47"/>
        <v>4</v>
      </c>
      <c r="X441" s="465" t="str">
        <f t="shared" si="48"/>
        <v>MEDIO</v>
      </c>
      <c r="Y441" s="465" t="s">
        <v>1799</v>
      </c>
      <c r="Z441" s="462" t="s">
        <v>1651</v>
      </c>
      <c r="AA441" s="461" t="s">
        <v>201</v>
      </c>
      <c r="AB441" s="461" t="s">
        <v>201</v>
      </c>
      <c r="AC441" s="460" t="s">
        <v>223</v>
      </c>
      <c r="AD441" s="505">
        <v>43460</v>
      </c>
      <c r="AE441" s="466" t="s">
        <v>82</v>
      </c>
      <c r="AF441" s="467" t="s">
        <v>69</v>
      </c>
      <c r="AG441" s="467" t="s">
        <v>69</v>
      </c>
      <c r="AH441" s="467" t="s">
        <v>69</v>
      </c>
      <c r="AI441" s="467" t="s">
        <v>114</v>
      </c>
      <c r="AJ441" s="505">
        <v>43453</v>
      </c>
      <c r="AK441" s="467" t="s">
        <v>389</v>
      </c>
      <c r="AL441" s="467" t="s">
        <v>1152</v>
      </c>
      <c r="AM441" s="467" t="s">
        <v>69</v>
      </c>
      <c r="AN441" s="467" t="s">
        <v>1152</v>
      </c>
      <c r="AO441" s="467" t="s">
        <v>69</v>
      </c>
      <c r="AP441" s="467" t="s">
        <v>1152</v>
      </c>
      <c r="AQ441" s="467" t="s">
        <v>69</v>
      </c>
      <c r="AR441" s="466" t="s">
        <v>87</v>
      </c>
      <c r="AS441" s="466" t="s">
        <v>87</v>
      </c>
      <c r="AT441" s="467" t="s">
        <v>69</v>
      </c>
      <c r="AU441" s="504"/>
      <c r="AV441" s="467" t="s">
        <v>69</v>
      </c>
      <c r="AW441" s="467" t="s">
        <v>69</v>
      </c>
      <c r="AX441" s="467" t="s">
        <v>90</v>
      </c>
    </row>
    <row r="442" spans="1:50" ht="135" x14ac:dyDescent="0.25">
      <c r="A442" s="439">
        <v>434</v>
      </c>
      <c r="B442" s="461" t="s">
        <v>395</v>
      </c>
      <c r="C442" s="461" t="s">
        <v>283</v>
      </c>
      <c r="D442" s="461" t="s">
        <v>106</v>
      </c>
      <c r="E442" s="461" t="s">
        <v>713</v>
      </c>
      <c r="F442" s="463">
        <f>IFERROR(VLOOKUP(E442,[15]TablaRetencion!A$1:B$22,2,FALSE),"")</f>
        <v>240</v>
      </c>
      <c r="G442" s="463" t="s">
        <v>469</v>
      </c>
      <c r="H442" s="463">
        <f>IFERROR(VLOOKUP(G442,[15]TablaRetencion!H$1:I$90,2,FALSE),"")</f>
        <v>4</v>
      </c>
      <c r="I442" s="464" t="s">
        <v>808</v>
      </c>
      <c r="J442" s="507" t="s">
        <v>1793</v>
      </c>
      <c r="K442" s="513" t="s">
        <v>1896</v>
      </c>
      <c r="L442" s="461" t="s">
        <v>70</v>
      </c>
      <c r="M442" s="461" t="s">
        <v>109</v>
      </c>
      <c r="N442" s="461" t="s">
        <v>108</v>
      </c>
      <c r="O442" s="461" t="s">
        <v>73</v>
      </c>
      <c r="P442" s="461" t="s">
        <v>111</v>
      </c>
      <c r="Q442" s="461" t="s">
        <v>75</v>
      </c>
      <c r="R442" s="463" t="s">
        <v>83</v>
      </c>
      <c r="S442" s="461" t="s">
        <v>140</v>
      </c>
      <c r="T442" s="461" t="s">
        <v>79</v>
      </c>
      <c r="U442" s="461" t="s">
        <v>141</v>
      </c>
      <c r="V442" s="462" t="s">
        <v>1798</v>
      </c>
      <c r="W442" s="465">
        <f t="shared" si="47"/>
        <v>4</v>
      </c>
      <c r="X442" s="465" t="str">
        <f t="shared" si="48"/>
        <v>MEDIO</v>
      </c>
      <c r="Y442" s="465" t="s">
        <v>1799</v>
      </c>
      <c r="Z442" s="462" t="s">
        <v>1651</v>
      </c>
      <c r="AA442" s="461" t="s">
        <v>201</v>
      </c>
      <c r="AB442" s="461" t="s">
        <v>201</v>
      </c>
      <c r="AC442" s="460" t="s">
        <v>223</v>
      </c>
      <c r="AD442" s="505">
        <v>43460</v>
      </c>
      <c r="AE442" s="466" t="s">
        <v>82</v>
      </c>
      <c r="AF442" s="467" t="s">
        <v>69</v>
      </c>
      <c r="AG442" s="467" t="s">
        <v>69</v>
      </c>
      <c r="AH442" s="467" t="s">
        <v>69</v>
      </c>
      <c r="AI442" s="467" t="s">
        <v>114</v>
      </c>
      <c r="AJ442" s="505">
        <v>43453</v>
      </c>
      <c r="AK442" s="467" t="s">
        <v>389</v>
      </c>
      <c r="AL442" s="467" t="s">
        <v>1152</v>
      </c>
      <c r="AM442" s="467" t="s">
        <v>69</v>
      </c>
      <c r="AN442" s="467" t="s">
        <v>1152</v>
      </c>
      <c r="AO442" s="467" t="s">
        <v>69</v>
      </c>
      <c r="AP442" s="467" t="s">
        <v>1152</v>
      </c>
      <c r="AQ442" s="467" t="s">
        <v>69</v>
      </c>
      <c r="AR442" s="466" t="s">
        <v>87</v>
      </c>
      <c r="AS442" s="466" t="s">
        <v>87</v>
      </c>
      <c r="AT442" s="467" t="s">
        <v>69</v>
      </c>
      <c r="AU442" s="504"/>
      <c r="AV442" s="467" t="s">
        <v>69</v>
      </c>
      <c r="AW442" s="467" t="s">
        <v>69</v>
      </c>
      <c r="AX442" s="467" t="s">
        <v>90</v>
      </c>
    </row>
    <row r="443" spans="1:50" ht="135" x14ac:dyDescent="0.25">
      <c r="A443" s="439">
        <v>435</v>
      </c>
      <c r="B443" s="461" t="s">
        <v>395</v>
      </c>
      <c r="C443" s="461" t="s">
        <v>283</v>
      </c>
      <c r="D443" s="461" t="s">
        <v>106</v>
      </c>
      <c r="E443" s="461" t="s">
        <v>713</v>
      </c>
      <c r="F443" s="463">
        <f>IFERROR(VLOOKUP(E443,[15]TablaRetencion!A$1:B$22,2,FALSE),"")</f>
        <v>240</v>
      </c>
      <c r="G443" s="463" t="s">
        <v>469</v>
      </c>
      <c r="H443" s="463">
        <f>IFERROR(VLOOKUP(G443,[15]TablaRetencion!H$1:I$90,2,FALSE),"")</f>
        <v>4</v>
      </c>
      <c r="I443" s="464" t="s">
        <v>808</v>
      </c>
      <c r="J443" s="507" t="s">
        <v>1793</v>
      </c>
      <c r="K443" s="513" t="s">
        <v>1897</v>
      </c>
      <c r="L443" s="461" t="s">
        <v>70</v>
      </c>
      <c r="M443" s="461" t="s">
        <v>109</v>
      </c>
      <c r="N443" s="461" t="s">
        <v>108</v>
      </c>
      <c r="O443" s="461" t="s">
        <v>73</v>
      </c>
      <c r="P443" s="461" t="s">
        <v>111</v>
      </c>
      <c r="Q443" s="461" t="s">
        <v>75</v>
      </c>
      <c r="R443" s="463" t="s">
        <v>83</v>
      </c>
      <c r="S443" s="461" t="s">
        <v>140</v>
      </c>
      <c r="T443" s="461" t="s">
        <v>79</v>
      </c>
      <c r="U443" s="461" t="s">
        <v>141</v>
      </c>
      <c r="V443" s="462" t="s">
        <v>1798</v>
      </c>
      <c r="W443" s="465">
        <f t="shared" si="47"/>
        <v>4</v>
      </c>
      <c r="X443" s="465" t="str">
        <f t="shared" si="48"/>
        <v>MEDIO</v>
      </c>
      <c r="Y443" s="465" t="s">
        <v>1799</v>
      </c>
      <c r="Z443" s="462" t="s">
        <v>1651</v>
      </c>
      <c r="AA443" s="461" t="s">
        <v>201</v>
      </c>
      <c r="AB443" s="461" t="s">
        <v>201</v>
      </c>
      <c r="AC443" s="460" t="s">
        <v>223</v>
      </c>
      <c r="AD443" s="505">
        <v>43460</v>
      </c>
      <c r="AE443" s="466" t="s">
        <v>82</v>
      </c>
      <c r="AF443" s="467" t="s">
        <v>69</v>
      </c>
      <c r="AG443" s="467" t="s">
        <v>69</v>
      </c>
      <c r="AH443" s="467" t="s">
        <v>69</v>
      </c>
      <c r="AI443" s="467" t="s">
        <v>114</v>
      </c>
      <c r="AJ443" s="505">
        <v>43453</v>
      </c>
      <c r="AK443" s="467" t="s">
        <v>389</v>
      </c>
      <c r="AL443" s="467" t="s">
        <v>1152</v>
      </c>
      <c r="AM443" s="467" t="s">
        <v>69</v>
      </c>
      <c r="AN443" s="467" t="s">
        <v>1152</v>
      </c>
      <c r="AO443" s="467" t="s">
        <v>69</v>
      </c>
      <c r="AP443" s="467" t="s">
        <v>1152</v>
      </c>
      <c r="AQ443" s="467" t="s">
        <v>69</v>
      </c>
      <c r="AR443" s="466" t="s">
        <v>87</v>
      </c>
      <c r="AS443" s="466" t="s">
        <v>87</v>
      </c>
      <c r="AT443" s="467" t="s">
        <v>69</v>
      </c>
      <c r="AU443" s="504"/>
      <c r="AV443" s="467" t="s">
        <v>69</v>
      </c>
      <c r="AW443" s="467" t="s">
        <v>69</v>
      </c>
      <c r="AX443" s="467" t="s">
        <v>90</v>
      </c>
    </row>
    <row r="444" spans="1:50" ht="135" x14ac:dyDescent="0.25">
      <c r="A444" s="439">
        <v>436</v>
      </c>
      <c r="B444" s="461" t="s">
        <v>395</v>
      </c>
      <c r="C444" s="461" t="s">
        <v>283</v>
      </c>
      <c r="D444" s="461" t="s">
        <v>106</v>
      </c>
      <c r="E444" s="461" t="s">
        <v>713</v>
      </c>
      <c r="F444" s="463">
        <f>IFERROR(VLOOKUP(E444,[15]TablaRetencion!A$1:B$22,2,FALSE),"")</f>
        <v>240</v>
      </c>
      <c r="G444" s="463" t="s">
        <v>469</v>
      </c>
      <c r="H444" s="463">
        <f>IFERROR(VLOOKUP(G444,[15]TablaRetencion!H$1:I$90,2,FALSE),"")</f>
        <v>4</v>
      </c>
      <c r="I444" s="464" t="s">
        <v>808</v>
      </c>
      <c r="J444" s="507" t="s">
        <v>1793</v>
      </c>
      <c r="K444" s="513" t="s">
        <v>1898</v>
      </c>
      <c r="L444" s="461" t="s">
        <v>70</v>
      </c>
      <c r="M444" s="461" t="s">
        <v>109</v>
      </c>
      <c r="N444" s="461" t="s">
        <v>108</v>
      </c>
      <c r="O444" s="461" t="s">
        <v>73</v>
      </c>
      <c r="P444" s="461" t="s">
        <v>111</v>
      </c>
      <c r="Q444" s="461" t="s">
        <v>75</v>
      </c>
      <c r="R444" s="463" t="s">
        <v>83</v>
      </c>
      <c r="S444" s="461" t="s">
        <v>140</v>
      </c>
      <c r="T444" s="461" t="s">
        <v>79</v>
      </c>
      <c r="U444" s="461" t="s">
        <v>141</v>
      </c>
      <c r="V444" s="462" t="s">
        <v>1798</v>
      </c>
      <c r="W444" s="465">
        <f t="shared" si="47"/>
        <v>4</v>
      </c>
      <c r="X444" s="465" t="str">
        <f t="shared" si="48"/>
        <v>MEDIO</v>
      </c>
      <c r="Y444" s="465" t="s">
        <v>1799</v>
      </c>
      <c r="Z444" s="462" t="s">
        <v>1651</v>
      </c>
      <c r="AA444" s="461" t="s">
        <v>201</v>
      </c>
      <c r="AB444" s="461" t="s">
        <v>201</v>
      </c>
      <c r="AC444" s="460" t="s">
        <v>223</v>
      </c>
      <c r="AD444" s="505">
        <v>43460</v>
      </c>
      <c r="AE444" s="466" t="s">
        <v>82</v>
      </c>
      <c r="AF444" s="467" t="s">
        <v>69</v>
      </c>
      <c r="AG444" s="467" t="s">
        <v>69</v>
      </c>
      <c r="AH444" s="467" t="s">
        <v>69</v>
      </c>
      <c r="AI444" s="467" t="s">
        <v>114</v>
      </c>
      <c r="AJ444" s="505">
        <v>43453</v>
      </c>
      <c r="AK444" s="467" t="s">
        <v>389</v>
      </c>
      <c r="AL444" s="467" t="s">
        <v>1152</v>
      </c>
      <c r="AM444" s="467" t="s">
        <v>69</v>
      </c>
      <c r="AN444" s="467" t="s">
        <v>1152</v>
      </c>
      <c r="AO444" s="467" t="s">
        <v>69</v>
      </c>
      <c r="AP444" s="467" t="s">
        <v>1152</v>
      </c>
      <c r="AQ444" s="467" t="s">
        <v>69</v>
      </c>
      <c r="AR444" s="466" t="s">
        <v>87</v>
      </c>
      <c r="AS444" s="466" t="s">
        <v>87</v>
      </c>
      <c r="AT444" s="467" t="s">
        <v>69</v>
      </c>
      <c r="AU444" s="504"/>
      <c r="AV444" s="467" t="s">
        <v>69</v>
      </c>
      <c r="AW444" s="467" t="s">
        <v>69</v>
      </c>
      <c r="AX444" s="467" t="s">
        <v>90</v>
      </c>
    </row>
    <row r="445" spans="1:50" ht="135" x14ac:dyDescent="0.25">
      <c r="A445" s="439">
        <v>437</v>
      </c>
      <c r="B445" s="461" t="s">
        <v>395</v>
      </c>
      <c r="C445" s="461" t="s">
        <v>283</v>
      </c>
      <c r="D445" s="461" t="s">
        <v>106</v>
      </c>
      <c r="E445" s="461" t="s">
        <v>713</v>
      </c>
      <c r="F445" s="463">
        <f>IFERROR(VLOOKUP(E445,[15]TablaRetencion!A$1:B$22,2,FALSE),"")</f>
        <v>240</v>
      </c>
      <c r="G445" s="463" t="s">
        <v>469</v>
      </c>
      <c r="H445" s="463">
        <f>IFERROR(VLOOKUP(G445,[15]TablaRetencion!H$1:I$90,2,FALSE),"")</f>
        <v>4</v>
      </c>
      <c r="I445" s="464" t="s">
        <v>808</v>
      </c>
      <c r="J445" s="507" t="s">
        <v>1793</v>
      </c>
      <c r="K445" s="513" t="s">
        <v>1899</v>
      </c>
      <c r="L445" s="461" t="s">
        <v>70</v>
      </c>
      <c r="M445" s="461" t="s">
        <v>109</v>
      </c>
      <c r="N445" s="461" t="s">
        <v>108</v>
      </c>
      <c r="O445" s="461" t="s">
        <v>73</v>
      </c>
      <c r="P445" s="461" t="s">
        <v>111</v>
      </c>
      <c r="Q445" s="461" t="s">
        <v>75</v>
      </c>
      <c r="R445" s="463" t="s">
        <v>83</v>
      </c>
      <c r="S445" s="461" t="s">
        <v>140</v>
      </c>
      <c r="T445" s="461" t="s">
        <v>79</v>
      </c>
      <c r="U445" s="461" t="s">
        <v>141</v>
      </c>
      <c r="V445" s="462" t="s">
        <v>1798</v>
      </c>
      <c r="W445" s="465">
        <f t="shared" si="47"/>
        <v>4</v>
      </c>
      <c r="X445" s="465" t="str">
        <f t="shared" si="48"/>
        <v>MEDIO</v>
      </c>
      <c r="Y445" s="465" t="s">
        <v>1799</v>
      </c>
      <c r="Z445" s="462" t="s">
        <v>1651</v>
      </c>
      <c r="AA445" s="461" t="s">
        <v>201</v>
      </c>
      <c r="AB445" s="461" t="s">
        <v>201</v>
      </c>
      <c r="AC445" s="460" t="s">
        <v>223</v>
      </c>
      <c r="AD445" s="505">
        <v>43460</v>
      </c>
      <c r="AE445" s="466" t="s">
        <v>82</v>
      </c>
      <c r="AF445" s="467" t="s">
        <v>69</v>
      </c>
      <c r="AG445" s="467" t="s">
        <v>69</v>
      </c>
      <c r="AH445" s="467" t="s">
        <v>69</v>
      </c>
      <c r="AI445" s="467" t="s">
        <v>114</v>
      </c>
      <c r="AJ445" s="505">
        <v>43453</v>
      </c>
      <c r="AK445" s="467" t="s">
        <v>389</v>
      </c>
      <c r="AL445" s="467" t="s">
        <v>1152</v>
      </c>
      <c r="AM445" s="467" t="s">
        <v>69</v>
      </c>
      <c r="AN445" s="467" t="s">
        <v>1152</v>
      </c>
      <c r="AO445" s="467" t="s">
        <v>69</v>
      </c>
      <c r="AP445" s="467" t="s">
        <v>1152</v>
      </c>
      <c r="AQ445" s="467" t="s">
        <v>69</v>
      </c>
      <c r="AR445" s="466" t="s">
        <v>87</v>
      </c>
      <c r="AS445" s="466" t="s">
        <v>87</v>
      </c>
      <c r="AT445" s="467" t="s">
        <v>69</v>
      </c>
      <c r="AU445" s="504"/>
      <c r="AV445" s="467" t="s">
        <v>69</v>
      </c>
      <c r="AW445" s="467" t="s">
        <v>69</v>
      </c>
      <c r="AX445" s="467" t="s">
        <v>90</v>
      </c>
    </row>
    <row r="446" spans="1:50" ht="135" x14ac:dyDescent="0.25">
      <c r="A446" s="439">
        <v>438</v>
      </c>
      <c r="B446" s="461" t="s">
        <v>395</v>
      </c>
      <c r="C446" s="461" t="s">
        <v>283</v>
      </c>
      <c r="D446" s="461" t="s">
        <v>106</v>
      </c>
      <c r="E446" s="461" t="s">
        <v>713</v>
      </c>
      <c r="F446" s="463">
        <f>IFERROR(VLOOKUP(E446,[15]TablaRetencion!A$1:B$22,2,FALSE),"")</f>
        <v>240</v>
      </c>
      <c r="G446" s="463" t="s">
        <v>469</v>
      </c>
      <c r="H446" s="463">
        <f>IFERROR(VLOOKUP(G446,[15]TablaRetencion!H$1:I$90,2,FALSE),"")</f>
        <v>4</v>
      </c>
      <c r="I446" s="464" t="s">
        <v>808</v>
      </c>
      <c r="J446" s="507" t="s">
        <v>1793</v>
      </c>
      <c r="K446" s="513" t="s">
        <v>1900</v>
      </c>
      <c r="L446" s="461" t="s">
        <v>70</v>
      </c>
      <c r="M446" s="461" t="s">
        <v>109</v>
      </c>
      <c r="N446" s="461" t="s">
        <v>108</v>
      </c>
      <c r="O446" s="461" t="s">
        <v>73</v>
      </c>
      <c r="P446" s="461" t="s">
        <v>111</v>
      </c>
      <c r="Q446" s="461" t="s">
        <v>75</v>
      </c>
      <c r="R446" s="463" t="s">
        <v>83</v>
      </c>
      <c r="S446" s="461" t="s">
        <v>140</v>
      </c>
      <c r="T446" s="461" t="s">
        <v>79</v>
      </c>
      <c r="U446" s="461" t="s">
        <v>141</v>
      </c>
      <c r="V446" s="462" t="s">
        <v>1798</v>
      </c>
      <c r="W446" s="465">
        <f t="shared" si="47"/>
        <v>4</v>
      </c>
      <c r="X446" s="465" t="str">
        <f t="shared" si="48"/>
        <v>MEDIO</v>
      </c>
      <c r="Y446" s="465" t="s">
        <v>1799</v>
      </c>
      <c r="Z446" s="462" t="s">
        <v>1651</v>
      </c>
      <c r="AA446" s="461" t="s">
        <v>201</v>
      </c>
      <c r="AB446" s="461" t="s">
        <v>201</v>
      </c>
      <c r="AC446" s="460" t="s">
        <v>223</v>
      </c>
      <c r="AD446" s="505">
        <v>43460</v>
      </c>
      <c r="AE446" s="466" t="s">
        <v>82</v>
      </c>
      <c r="AF446" s="467" t="s">
        <v>69</v>
      </c>
      <c r="AG446" s="467" t="s">
        <v>69</v>
      </c>
      <c r="AH446" s="467" t="s">
        <v>69</v>
      </c>
      <c r="AI446" s="467" t="s">
        <v>114</v>
      </c>
      <c r="AJ446" s="505">
        <v>43453</v>
      </c>
      <c r="AK446" s="467" t="s">
        <v>389</v>
      </c>
      <c r="AL446" s="467" t="s">
        <v>1152</v>
      </c>
      <c r="AM446" s="467" t="s">
        <v>69</v>
      </c>
      <c r="AN446" s="467" t="s">
        <v>1152</v>
      </c>
      <c r="AO446" s="467" t="s">
        <v>69</v>
      </c>
      <c r="AP446" s="467" t="s">
        <v>1152</v>
      </c>
      <c r="AQ446" s="467" t="s">
        <v>69</v>
      </c>
      <c r="AR446" s="466" t="s">
        <v>87</v>
      </c>
      <c r="AS446" s="466" t="s">
        <v>87</v>
      </c>
      <c r="AT446" s="467" t="s">
        <v>69</v>
      </c>
      <c r="AU446" s="504"/>
      <c r="AV446" s="467" t="s">
        <v>69</v>
      </c>
      <c r="AW446" s="467" t="s">
        <v>69</v>
      </c>
      <c r="AX446" s="467" t="s">
        <v>90</v>
      </c>
    </row>
    <row r="447" spans="1:50" ht="135" x14ac:dyDescent="0.25">
      <c r="A447" s="439">
        <v>439</v>
      </c>
      <c r="B447" s="461" t="s">
        <v>395</v>
      </c>
      <c r="C447" s="461" t="s">
        <v>283</v>
      </c>
      <c r="D447" s="461" t="s">
        <v>106</v>
      </c>
      <c r="E447" s="461" t="s">
        <v>713</v>
      </c>
      <c r="F447" s="463">
        <f>IFERROR(VLOOKUP(E447,[15]TablaRetencion!A$1:B$22,2,FALSE),"")</f>
        <v>240</v>
      </c>
      <c r="G447" s="463" t="s">
        <v>469</v>
      </c>
      <c r="H447" s="463">
        <f>IFERROR(VLOOKUP(G447,[15]TablaRetencion!H$1:I$90,2,FALSE),"")</f>
        <v>4</v>
      </c>
      <c r="I447" s="464" t="s">
        <v>808</v>
      </c>
      <c r="J447" s="507" t="s">
        <v>1793</v>
      </c>
      <c r="K447" s="513" t="s">
        <v>1901</v>
      </c>
      <c r="L447" s="461" t="s">
        <v>70</v>
      </c>
      <c r="M447" s="461" t="s">
        <v>109</v>
      </c>
      <c r="N447" s="461" t="s">
        <v>108</v>
      </c>
      <c r="O447" s="461" t="s">
        <v>73</v>
      </c>
      <c r="P447" s="461" t="s">
        <v>111</v>
      </c>
      <c r="Q447" s="461" t="s">
        <v>75</v>
      </c>
      <c r="R447" s="463" t="s">
        <v>83</v>
      </c>
      <c r="S447" s="461" t="s">
        <v>140</v>
      </c>
      <c r="T447" s="461" t="s">
        <v>79</v>
      </c>
      <c r="U447" s="461" t="s">
        <v>141</v>
      </c>
      <c r="V447" s="462" t="s">
        <v>1798</v>
      </c>
      <c r="W447" s="465">
        <f t="shared" si="47"/>
        <v>4</v>
      </c>
      <c r="X447" s="465" t="str">
        <f t="shared" si="48"/>
        <v>MEDIO</v>
      </c>
      <c r="Y447" s="465" t="s">
        <v>1799</v>
      </c>
      <c r="Z447" s="462" t="s">
        <v>1651</v>
      </c>
      <c r="AA447" s="461" t="s">
        <v>201</v>
      </c>
      <c r="AB447" s="461" t="s">
        <v>201</v>
      </c>
      <c r="AC447" s="460" t="s">
        <v>223</v>
      </c>
      <c r="AD447" s="505">
        <v>43460</v>
      </c>
      <c r="AE447" s="466" t="s">
        <v>82</v>
      </c>
      <c r="AF447" s="467" t="s">
        <v>69</v>
      </c>
      <c r="AG447" s="467" t="s">
        <v>69</v>
      </c>
      <c r="AH447" s="467" t="s">
        <v>69</v>
      </c>
      <c r="AI447" s="467" t="s">
        <v>114</v>
      </c>
      <c r="AJ447" s="505">
        <v>43453</v>
      </c>
      <c r="AK447" s="467" t="s">
        <v>389</v>
      </c>
      <c r="AL447" s="467" t="s">
        <v>1152</v>
      </c>
      <c r="AM447" s="467" t="s">
        <v>69</v>
      </c>
      <c r="AN447" s="467" t="s">
        <v>1152</v>
      </c>
      <c r="AO447" s="467" t="s">
        <v>69</v>
      </c>
      <c r="AP447" s="467" t="s">
        <v>1152</v>
      </c>
      <c r="AQ447" s="467" t="s">
        <v>69</v>
      </c>
      <c r="AR447" s="466" t="s">
        <v>87</v>
      </c>
      <c r="AS447" s="466" t="s">
        <v>87</v>
      </c>
      <c r="AT447" s="467" t="s">
        <v>69</v>
      </c>
      <c r="AU447" s="504"/>
      <c r="AV447" s="467" t="s">
        <v>69</v>
      </c>
      <c r="AW447" s="467" t="s">
        <v>69</v>
      </c>
      <c r="AX447" s="467" t="s">
        <v>90</v>
      </c>
    </row>
    <row r="448" spans="1:50" ht="135" x14ac:dyDescent="0.25">
      <c r="A448" s="439">
        <v>440</v>
      </c>
      <c r="B448" s="461" t="s">
        <v>395</v>
      </c>
      <c r="C448" s="461" t="s">
        <v>283</v>
      </c>
      <c r="D448" s="461" t="s">
        <v>106</v>
      </c>
      <c r="E448" s="461" t="s">
        <v>713</v>
      </c>
      <c r="F448" s="463">
        <f>IFERROR(VLOOKUP(E448,[15]TablaRetencion!A$1:B$22,2,FALSE),"")</f>
        <v>240</v>
      </c>
      <c r="G448" s="463" t="s">
        <v>469</v>
      </c>
      <c r="H448" s="463">
        <f>IFERROR(VLOOKUP(G448,[15]TablaRetencion!H$1:I$90,2,FALSE),"")</f>
        <v>4</v>
      </c>
      <c r="I448" s="464" t="s">
        <v>808</v>
      </c>
      <c r="J448" s="507" t="s">
        <v>1793</v>
      </c>
      <c r="K448" s="513" t="s">
        <v>1902</v>
      </c>
      <c r="L448" s="461" t="s">
        <v>70</v>
      </c>
      <c r="M448" s="461" t="s">
        <v>109</v>
      </c>
      <c r="N448" s="461" t="s">
        <v>108</v>
      </c>
      <c r="O448" s="461" t="s">
        <v>73</v>
      </c>
      <c r="P448" s="461" t="s">
        <v>111</v>
      </c>
      <c r="Q448" s="461" t="s">
        <v>75</v>
      </c>
      <c r="R448" s="463" t="s">
        <v>83</v>
      </c>
      <c r="S448" s="461" t="s">
        <v>140</v>
      </c>
      <c r="T448" s="461" t="s">
        <v>79</v>
      </c>
      <c r="U448" s="461" t="s">
        <v>141</v>
      </c>
      <c r="V448" s="462" t="s">
        <v>1798</v>
      </c>
      <c r="W448" s="465">
        <f t="shared" si="47"/>
        <v>4</v>
      </c>
      <c r="X448" s="465" t="str">
        <f t="shared" si="48"/>
        <v>MEDIO</v>
      </c>
      <c r="Y448" s="465" t="s">
        <v>1799</v>
      </c>
      <c r="Z448" s="462" t="s">
        <v>1651</v>
      </c>
      <c r="AA448" s="461" t="s">
        <v>201</v>
      </c>
      <c r="AB448" s="461" t="s">
        <v>201</v>
      </c>
      <c r="AC448" s="460" t="s">
        <v>223</v>
      </c>
      <c r="AD448" s="505">
        <v>43460</v>
      </c>
      <c r="AE448" s="466" t="s">
        <v>82</v>
      </c>
      <c r="AF448" s="467" t="s">
        <v>69</v>
      </c>
      <c r="AG448" s="467" t="s">
        <v>69</v>
      </c>
      <c r="AH448" s="467" t="s">
        <v>69</v>
      </c>
      <c r="AI448" s="467" t="s">
        <v>114</v>
      </c>
      <c r="AJ448" s="505">
        <v>43453</v>
      </c>
      <c r="AK448" s="467" t="s">
        <v>389</v>
      </c>
      <c r="AL448" s="467" t="s">
        <v>1152</v>
      </c>
      <c r="AM448" s="467" t="s">
        <v>69</v>
      </c>
      <c r="AN448" s="467" t="s">
        <v>1152</v>
      </c>
      <c r="AO448" s="467" t="s">
        <v>69</v>
      </c>
      <c r="AP448" s="467" t="s">
        <v>1152</v>
      </c>
      <c r="AQ448" s="467" t="s">
        <v>69</v>
      </c>
      <c r="AR448" s="466" t="s">
        <v>87</v>
      </c>
      <c r="AS448" s="466" t="s">
        <v>87</v>
      </c>
      <c r="AT448" s="467" t="s">
        <v>69</v>
      </c>
      <c r="AU448" s="504"/>
      <c r="AV448" s="467" t="s">
        <v>69</v>
      </c>
      <c r="AW448" s="467" t="s">
        <v>69</v>
      </c>
      <c r="AX448" s="467" t="s">
        <v>90</v>
      </c>
    </row>
    <row r="449" spans="1:50" ht="135" x14ac:dyDescent="0.25">
      <c r="A449" s="439">
        <v>441</v>
      </c>
      <c r="B449" s="461" t="s">
        <v>395</v>
      </c>
      <c r="C449" s="461" t="s">
        <v>283</v>
      </c>
      <c r="D449" s="461" t="s">
        <v>106</v>
      </c>
      <c r="E449" s="461" t="s">
        <v>713</v>
      </c>
      <c r="F449" s="463">
        <f>IFERROR(VLOOKUP(E449,[15]TablaRetencion!A$1:B$22,2,FALSE),"")</f>
        <v>240</v>
      </c>
      <c r="G449" s="463" t="s">
        <v>469</v>
      </c>
      <c r="H449" s="463">
        <f>IFERROR(VLOOKUP(G449,[15]TablaRetencion!H$1:I$90,2,FALSE),"")</f>
        <v>4</v>
      </c>
      <c r="I449" s="464" t="s">
        <v>808</v>
      </c>
      <c r="J449" s="507" t="s">
        <v>1793</v>
      </c>
      <c r="K449" s="513" t="s">
        <v>1903</v>
      </c>
      <c r="L449" s="461" t="s">
        <v>70</v>
      </c>
      <c r="M449" s="461" t="s">
        <v>109</v>
      </c>
      <c r="N449" s="461" t="s">
        <v>108</v>
      </c>
      <c r="O449" s="461" t="s">
        <v>73</v>
      </c>
      <c r="P449" s="461" t="s">
        <v>111</v>
      </c>
      <c r="Q449" s="461" t="s">
        <v>75</v>
      </c>
      <c r="R449" s="463" t="s">
        <v>83</v>
      </c>
      <c r="S449" s="461" t="s">
        <v>140</v>
      </c>
      <c r="T449" s="461" t="s">
        <v>79</v>
      </c>
      <c r="U449" s="461" t="s">
        <v>141</v>
      </c>
      <c r="V449" s="462" t="s">
        <v>1798</v>
      </c>
      <c r="W449" s="465">
        <f t="shared" si="47"/>
        <v>4</v>
      </c>
      <c r="X449" s="465" t="str">
        <f t="shared" si="48"/>
        <v>MEDIO</v>
      </c>
      <c r="Y449" s="465" t="s">
        <v>1799</v>
      </c>
      <c r="Z449" s="462" t="s">
        <v>1651</v>
      </c>
      <c r="AA449" s="461" t="s">
        <v>201</v>
      </c>
      <c r="AB449" s="461" t="s">
        <v>201</v>
      </c>
      <c r="AC449" s="460" t="s">
        <v>223</v>
      </c>
      <c r="AD449" s="505">
        <v>43460</v>
      </c>
      <c r="AE449" s="466" t="s">
        <v>82</v>
      </c>
      <c r="AF449" s="467" t="s">
        <v>69</v>
      </c>
      <c r="AG449" s="467" t="s">
        <v>69</v>
      </c>
      <c r="AH449" s="467" t="s">
        <v>69</v>
      </c>
      <c r="AI449" s="467" t="s">
        <v>114</v>
      </c>
      <c r="AJ449" s="505">
        <v>43453</v>
      </c>
      <c r="AK449" s="467" t="s">
        <v>389</v>
      </c>
      <c r="AL449" s="467" t="s">
        <v>1152</v>
      </c>
      <c r="AM449" s="467" t="s">
        <v>69</v>
      </c>
      <c r="AN449" s="467" t="s">
        <v>1152</v>
      </c>
      <c r="AO449" s="467" t="s">
        <v>69</v>
      </c>
      <c r="AP449" s="467" t="s">
        <v>1152</v>
      </c>
      <c r="AQ449" s="467" t="s">
        <v>69</v>
      </c>
      <c r="AR449" s="466" t="s">
        <v>87</v>
      </c>
      <c r="AS449" s="466" t="s">
        <v>87</v>
      </c>
      <c r="AT449" s="467" t="s">
        <v>69</v>
      </c>
      <c r="AU449" s="504"/>
      <c r="AV449" s="467" t="s">
        <v>69</v>
      </c>
      <c r="AW449" s="467" t="s">
        <v>69</v>
      </c>
      <c r="AX449" s="467" t="s">
        <v>90</v>
      </c>
    </row>
    <row r="450" spans="1:50" ht="135" x14ac:dyDescent="0.25">
      <c r="A450" s="439">
        <v>442</v>
      </c>
      <c r="B450" s="461" t="s">
        <v>395</v>
      </c>
      <c r="C450" s="461" t="s">
        <v>283</v>
      </c>
      <c r="D450" s="461" t="s">
        <v>106</v>
      </c>
      <c r="E450" s="461" t="s">
        <v>713</v>
      </c>
      <c r="F450" s="463">
        <f>IFERROR(VLOOKUP(E450,[15]TablaRetencion!A$1:B$22,2,FALSE),"")</f>
        <v>240</v>
      </c>
      <c r="G450" s="463" t="s">
        <v>469</v>
      </c>
      <c r="H450" s="463">
        <f>IFERROR(VLOOKUP(G450,[15]TablaRetencion!H$1:I$90,2,FALSE),"")</f>
        <v>4</v>
      </c>
      <c r="I450" s="464" t="s">
        <v>808</v>
      </c>
      <c r="J450" s="507" t="s">
        <v>1793</v>
      </c>
      <c r="K450" s="513" t="s">
        <v>1904</v>
      </c>
      <c r="L450" s="461" t="s">
        <v>70</v>
      </c>
      <c r="M450" s="461" t="s">
        <v>109</v>
      </c>
      <c r="N450" s="461" t="s">
        <v>108</v>
      </c>
      <c r="O450" s="461" t="s">
        <v>73</v>
      </c>
      <c r="P450" s="461" t="s">
        <v>111</v>
      </c>
      <c r="Q450" s="461" t="s">
        <v>75</v>
      </c>
      <c r="R450" s="463" t="s">
        <v>83</v>
      </c>
      <c r="S450" s="461" t="s">
        <v>140</v>
      </c>
      <c r="T450" s="461" t="s">
        <v>79</v>
      </c>
      <c r="U450" s="461" t="s">
        <v>141</v>
      </c>
      <c r="V450" s="462" t="s">
        <v>1798</v>
      </c>
      <c r="W450" s="465">
        <f t="shared" si="47"/>
        <v>4</v>
      </c>
      <c r="X450" s="465" t="str">
        <f t="shared" si="48"/>
        <v>MEDIO</v>
      </c>
      <c r="Y450" s="465" t="s">
        <v>1799</v>
      </c>
      <c r="Z450" s="462" t="s">
        <v>1651</v>
      </c>
      <c r="AA450" s="461" t="s">
        <v>201</v>
      </c>
      <c r="AB450" s="461" t="s">
        <v>201</v>
      </c>
      <c r="AC450" s="460" t="s">
        <v>223</v>
      </c>
      <c r="AD450" s="505">
        <v>43460</v>
      </c>
      <c r="AE450" s="466" t="s">
        <v>82</v>
      </c>
      <c r="AF450" s="467" t="s">
        <v>69</v>
      </c>
      <c r="AG450" s="467" t="s">
        <v>69</v>
      </c>
      <c r="AH450" s="467" t="s">
        <v>69</v>
      </c>
      <c r="AI450" s="467" t="s">
        <v>114</v>
      </c>
      <c r="AJ450" s="505">
        <v>43453</v>
      </c>
      <c r="AK450" s="467" t="s">
        <v>389</v>
      </c>
      <c r="AL450" s="467" t="s">
        <v>1152</v>
      </c>
      <c r="AM450" s="467" t="s">
        <v>69</v>
      </c>
      <c r="AN450" s="467" t="s">
        <v>1152</v>
      </c>
      <c r="AO450" s="467" t="s">
        <v>69</v>
      </c>
      <c r="AP450" s="467" t="s">
        <v>1152</v>
      </c>
      <c r="AQ450" s="467" t="s">
        <v>69</v>
      </c>
      <c r="AR450" s="466" t="s">
        <v>87</v>
      </c>
      <c r="AS450" s="466" t="s">
        <v>87</v>
      </c>
      <c r="AT450" s="467" t="s">
        <v>69</v>
      </c>
      <c r="AU450" s="504"/>
      <c r="AV450" s="467" t="s">
        <v>69</v>
      </c>
      <c r="AW450" s="467" t="s">
        <v>69</v>
      </c>
      <c r="AX450" s="467" t="s">
        <v>90</v>
      </c>
    </row>
    <row r="451" spans="1:50" ht="135" x14ac:dyDescent="0.25">
      <c r="A451" s="439">
        <v>443</v>
      </c>
      <c r="B451" s="461" t="s">
        <v>395</v>
      </c>
      <c r="C451" s="461" t="s">
        <v>283</v>
      </c>
      <c r="D451" s="461" t="s">
        <v>106</v>
      </c>
      <c r="E451" s="461" t="s">
        <v>713</v>
      </c>
      <c r="F451" s="463">
        <f>IFERROR(VLOOKUP(E451,[15]TablaRetencion!A$1:B$22,2,FALSE),"")</f>
        <v>240</v>
      </c>
      <c r="G451" s="463" t="s">
        <v>469</v>
      </c>
      <c r="H451" s="463">
        <f>IFERROR(VLOOKUP(G451,[15]TablaRetencion!H$1:I$90,2,FALSE),"")</f>
        <v>4</v>
      </c>
      <c r="I451" s="464" t="s">
        <v>808</v>
      </c>
      <c r="J451" s="507" t="s">
        <v>1793</v>
      </c>
      <c r="K451" s="513" t="s">
        <v>1905</v>
      </c>
      <c r="L451" s="461" t="s">
        <v>70</v>
      </c>
      <c r="M451" s="461" t="s">
        <v>109</v>
      </c>
      <c r="N451" s="461" t="s">
        <v>108</v>
      </c>
      <c r="O451" s="461" t="s">
        <v>73</v>
      </c>
      <c r="P451" s="461" t="s">
        <v>111</v>
      </c>
      <c r="Q451" s="461" t="s">
        <v>75</v>
      </c>
      <c r="R451" s="463" t="s">
        <v>83</v>
      </c>
      <c r="S451" s="461" t="s">
        <v>140</v>
      </c>
      <c r="T451" s="461" t="s">
        <v>79</v>
      </c>
      <c r="U451" s="461" t="s">
        <v>141</v>
      </c>
      <c r="V451" s="462" t="s">
        <v>1798</v>
      </c>
      <c r="W451" s="465">
        <f t="shared" si="47"/>
        <v>4</v>
      </c>
      <c r="X451" s="465" t="str">
        <f t="shared" si="48"/>
        <v>MEDIO</v>
      </c>
      <c r="Y451" s="465" t="s">
        <v>1799</v>
      </c>
      <c r="Z451" s="462" t="s">
        <v>1651</v>
      </c>
      <c r="AA451" s="461" t="s">
        <v>201</v>
      </c>
      <c r="AB451" s="461" t="s">
        <v>201</v>
      </c>
      <c r="AC451" s="460" t="s">
        <v>223</v>
      </c>
      <c r="AD451" s="505">
        <v>43460</v>
      </c>
      <c r="AE451" s="466" t="s">
        <v>82</v>
      </c>
      <c r="AF451" s="467" t="s">
        <v>69</v>
      </c>
      <c r="AG451" s="467" t="s">
        <v>69</v>
      </c>
      <c r="AH451" s="467" t="s">
        <v>69</v>
      </c>
      <c r="AI451" s="467" t="s">
        <v>114</v>
      </c>
      <c r="AJ451" s="505">
        <v>43453</v>
      </c>
      <c r="AK451" s="467" t="s">
        <v>389</v>
      </c>
      <c r="AL451" s="467" t="s">
        <v>1152</v>
      </c>
      <c r="AM451" s="467" t="s">
        <v>69</v>
      </c>
      <c r="AN451" s="467" t="s">
        <v>1152</v>
      </c>
      <c r="AO451" s="467" t="s">
        <v>69</v>
      </c>
      <c r="AP451" s="467" t="s">
        <v>1152</v>
      </c>
      <c r="AQ451" s="467" t="s">
        <v>69</v>
      </c>
      <c r="AR451" s="466" t="s">
        <v>87</v>
      </c>
      <c r="AS451" s="466" t="s">
        <v>87</v>
      </c>
      <c r="AT451" s="467" t="s">
        <v>69</v>
      </c>
      <c r="AU451" s="504"/>
      <c r="AV451" s="467" t="s">
        <v>69</v>
      </c>
      <c r="AW451" s="467" t="s">
        <v>69</v>
      </c>
      <c r="AX451" s="467" t="s">
        <v>90</v>
      </c>
    </row>
    <row r="452" spans="1:50" ht="135" x14ac:dyDescent="0.25">
      <c r="A452" s="439">
        <v>444</v>
      </c>
      <c r="B452" s="461" t="s">
        <v>395</v>
      </c>
      <c r="C452" s="461" t="s">
        <v>283</v>
      </c>
      <c r="D452" s="461" t="s">
        <v>106</v>
      </c>
      <c r="E452" s="461" t="s">
        <v>713</v>
      </c>
      <c r="F452" s="463">
        <f>IFERROR(VLOOKUP(E452,[15]TablaRetencion!A$1:B$22,2,FALSE),"")</f>
        <v>240</v>
      </c>
      <c r="G452" s="463" t="s">
        <v>469</v>
      </c>
      <c r="H452" s="463">
        <f>IFERROR(VLOOKUP(G452,[15]TablaRetencion!H$1:I$90,2,FALSE),"")</f>
        <v>4</v>
      </c>
      <c r="I452" s="464" t="s">
        <v>808</v>
      </c>
      <c r="J452" s="507" t="s">
        <v>1793</v>
      </c>
      <c r="K452" s="513" t="s">
        <v>1906</v>
      </c>
      <c r="L452" s="461" t="s">
        <v>70</v>
      </c>
      <c r="M452" s="461" t="s">
        <v>109</v>
      </c>
      <c r="N452" s="461" t="s">
        <v>108</v>
      </c>
      <c r="O452" s="461" t="s">
        <v>73</v>
      </c>
      <c r="P452" s="461" t="s">
        <v>111</v>
      </c>
      <c r="Q452" s="461" t="s">
        <v>75</v>
      </c>
      <c r="R452" s="463" t="s">
        <v>83</v>
      </c>
      <c r="S452" s="461" t="s">
        <v>140</v>
      </c>
      <c r="T452" s="461" t="s">
        <v>79</v>
      </c>
      <c r="U452" s="461" t="s">
        <v>141</v>
      </c>
      <c r="V452" s="462" t="s">
        <v>1798</v>
      </c>
      <c r="W452" s="465">
        <f t="shared" si="47"/>
        <v>4</v>
      </c>
      <c r="X452" s="465" t="str">
        <f t="shared" si="48"/>
        <v>MEDIO</v>
      </c>
      <c r="Y452" s="465" t="s">
        <v>1799</v>
      </c>
      <c r="Z452" s="462" t="s">
        <v>1651</v>
      </c>
      <c r="AA452" s="461" t="s">
        <v>201</v>
      </c>
      <c r="AB452" s="461" t="s">
        <v>201</v>
      </c>
      <c r="AC452" s="460" t="s">
        <v>223</v>
      </c>
      <c r="AD452" s="505">
        <v>43460</v>
      </c>
      <c r="AE452" s="466" t="s">
        <v>82</v>
      </c>
      <c r="AF452" s="467" t="s">
        <v>69</v>
      </c>
      <c r="AG452" s="467" t="s">
        <v>69</v>
      </c>
      <c r="AH452" s="467" t="s">
        <v>69</v>
      </c>
      <c r="AI452" s="467" t="s">
        <v>114</v>
      </c>
      <c r="AJ452" s="505">
        <v>43453</v>
      </c>
      <c r="AK452" s="467" t="s">
        <v>389</v>
      </c>
      <c r="AL452" s="467" t="s">
        <v>1152</v>
      </c>
      <c r="AM452" s="467" t="s">
        <v>69</v>
      </c>
      <c r="AN452" s="467" t="s">
        <v>1152</v>
      </c>
      <c r="AO452" s="467" t="s">
        <v>69</v>
      </c>
      <c r="AP452" s="467" t="s">
        <v>1152</v>
      </c>
      <c r="AQ452" s="467" t="s">
        <v>69</v>
      </c>
      <c r="AR452" s="466" t="s">
        <v>87</v>
      </c>
      <c r="AS452" s="466" t="s">
        <v>87</v>
      </c>
      <c r="AT452" s="467" t="s">
        <v>69</v>
      </c>
      <c r="AU452" s="504"/>
      <c r="AV452" s="467" t="s">
        <v>69</v>
      </c>
      <c r="AW452" s="467" t="s">
        <v>69</v>
      </c>
      <c r="AX452" s="467" t="s">
        <v>90</v>
      </c>
    </row>
    <row r="453" spans="1:50" ht="135" x14ac:dyDescent="0.25">
      <c r="A453" s="439">
        <v>445</v>
      </c>
      <c r="B453" s="461" t="s">
        <v>395</v>
      </c>
      <c r="C453" s="461" t="s">
        <v>283</v>
      </c>
      <c r="D453" s="461" t="s">
        <v>106</v>
      </c>
      <c r="E453" s="461" t="s">
        <v>713</v>
      </c>
      <c r="F453" s="463">
        <f>IFERROR(VLOOKUP(E453,[15]TablaRetencion!A$1:B$22,2,FALSE),"")</f>
        <v>240</v>
      </c>
      <c r="G453" s="463" t="s">
        <v>469</v>
      </c>
      <c r="H453" s="463">
        <f>IFERROR(VLOOKUP(G453,[15]TablaRetencion!H$1:I$90,2,FALSE),"")</f>
        <v>4</v>
      </c>
      <c r="I453" s="464" t="s">
        <v>808</v>
      </c>
      <c r="J453" s="507" t="s">
        <v>1793</v>
      </c>
      <c r="K453" s="513" t="s">
        <v>1907</v>
      </c>
      <c r="L453" s="461" t="s">
        <v>70</v>
      </c>
      <c r="M453" s="461" t="s">
        <v>109</v>
      </c>
      <c r="N453" s="461" t="s">
        <v>108</v>
      </c>
      <c r="O453" s="461" t="s">
        <v>73</v>
      </c>
      <c r="P453" s="461" t="s">
        <v>111</v>
      </c>
      <c r="Q453" s="461" t="s">
        <v>75</v>
      </c>
      <c r="R453" s="463" t="s">
        <v>83</v>
      </c>
      <c r="S453" s="461" t="s">
        <v>140</v>
      </c>
      <c r="T453" s="461" t="s">
        <v>79</v>
      </c>
      <c r="U453" s="461" t="s">
        <v>141</v>
      </c>
      <c r="V453" s="462" t="s">
        <v>1798</v>
      </c>
      <c r="W453" s="465">
        <f t="shared" si="47"/>
        <v>4</v>
      </c>
      <c r="X453" s="465" t="str">
        <f t="shared" si="48"/>
        <v>MEDIO</v>
      </c>
      <c r="Y453" s="465" t="s">
        <v>1799</v>
      </c>
      <c r="Z453" s="462" t="s">
        <v>1651</v>
      </c>
      <c r="AA453" s="461" t="s">
        <v>201</v>
      </c>
      <c r="AB453" s="461" t="s">
        <v>201</v>
      </c>
      <c r="AC453" s="460" t="s">
        <v>223</v>
      </c>
      <c r="AD453" s="505">
        <v>43460</v>
      </c>
      <c r="AE453" s="466" t="s">
        <v>82</v>
      </c>
      <c r="AF453" s="467" t="s">
        <v>69</v>
      </c>
      <c r="AG453" s="467" t="s">
        <v>69</v>
      </c>
      <c r="AH453" s="467" t="s">
        <v>69</v>
      </c>
      <c r="AI453" s="467" t="s">
        <v>114</v>
      </c>
      <c r="AJ453" s="505">
        <v>43453</v>
      </c>
      <c r="AK453" s="467" t="s">
        <v>389</v>
      </c>
      <c r="AL453" s="467" t="s">
        <v>1152</v>
      </c>
      <c r="AM453" s="467" t="s">
        <v>69</v>
      </c>
      <c r="AN453" s="467" t="s">
        <v>1152</v>
      </c>
      <c r="AO453" s="467" t="s">
        <v>69</v>
      </c>
      <c r="AP453" s="467" t="s">
        <v>1152</v>
      </c>
      <c r="AQ453" s="467" t="s">
        <v>69</v>
      </c>
      <c r="AR453" s="466" t="s">
        <v>87</v>
      </c>
      <c r="AS453" s="466" t="s">
        <v>87</v>
      </c>
      <c r="AT453" s="467" t="s">
        <v>69</v>
      </c>
      <c r="AU453" s="504"/>
      <c r="AV453" s="467" t="s">
        <v>69</v>
      </c>
      <c r="AW453" s="467" t="s">
        <v>69</v>
      </c>
      <c r="AX453" s="467" t="s">
        <v>90</v>
      </c>
    </row>
    <row r="454" spans="1:50" ht="135" x14ac:dyDescent="0.25">
      <c r="A454" s="439">
        <v>446</v>
      </c>
      <c r="B454" s="461" t="s">
        <v>395</v>
      </c>
      <c r="C454" s="461" t="s">
        <v>283</v>
      </c>
      <c r="D454" s="461" t="s">
        <v>106</v>
      </c>
      <c r="E454" s="461" t="s">
        <v>713</v>
      </c>
      <c r="F454" s="463">
        <f>IFERROR(VLOOKUP(E454,[15]TablaRetencion!A$1:B$22,2,FALSE),"")</f>
        <v>240</v>
      </c>
      <c r="G454" s="463" t="s">
        <v>469</v>
      </c>
      <c r="H454" s="463">
        <f>IFERROR(VLOOKUP(G454,[15]TablaRetencion!H$1:I$90,2,FALSE),"")</f>
        <v>4</v>
      </c>
      <c r="I454" s="464" t="s">
        <v>808</v>
      </c>
      <c r="J454" s="507" t="s">
        <v>1793</v>
      </c>
      <c r="K454" s="513" t="s">
        <v>1908</v>
      </c>
      <c r="L454" s="461" t="s">
        <v>70</v>
      </c>
      <c r="M454" s="461" t="s">
        <v>109</v>
      </c>
      <c r="N454" s="461" t="s">
        <v>108</v>
      </c>
      <c r="O454" s="461" t="s">
        <v>73</v>
      </c>
      <c r="P454" s="461" t="s">
        <v>111</v>
      </c>
      <c r="Q454" s="461" t="s">
        <v>75</v>
      </c>
      <c r="R454" s="463" t="s">
        <v>83</v>
      </c>
      <c r="S454" s="461" t="s">
        <v>140</v>
      </c>
      <c r="T454" s="461" t="s">
        <v>79</v>
      </c>
      <c r="U454" s="461" t="s">
        <v>141</v>
      </c>
      <c r="V454" s="462" t="s">
        <v>1798</v>
      </c>
      <c r="W454" s="465">
        <f t="shared" si="47"/>
        <v>4</v>
      </c>
      <c r="X454" s="465" t="str">
        <f t="shared" si="48"/>
        <v>MEDIO</v>
      </c>
      <c r="Y454" s="465" t="s">
        <v>1799</v>
      </c>
      <c r="Z454" s="462" t="s">
        <v>1651</v>
      </c>
      <c r="AA454" s="461" t="s">
        <v>201</v>
      </c>
      <c r="AB454" s="461" t="s">
        <v>201</v>
      </c>
      <c r="AC454" s="460" t="s">
        <v>223</v>
      </c>
      <c r="AD454" s="505">
        <v>43460</v>
      </c>
      <c r="AE454" s="466" t="s">
        <v>82</v>
      </c>
      <c r="AF454" s="467" t="s">
        <v>69</v>
      </c>
      <c r="AG454" s="467" t="s">
        <v>69</v>
      </c>
      <c r="AH454" s="467" t="s">
        <v>69</v>
      </c>
      <c r="AI454" s="467" t="s">
        <v>114</v>
      </c>
      <c r="AJ454" s="505">
        <v>43453</v>
      </c>
      <c r="AK454" s="467" t="s">
        <v>389</v>
      </c>
      <c r="AL454" s="467" t="s">
        <v>1152</v>
      </c>
      <c r="AM454" s="467" t="s">
        <v>69</v>
      </c>
      <c r="AN454" s="467" t="s">
        <v>1152</v>
      </c>
      <c r="AO454" s="467" t="s">
        <v>69</v>
      </c>
      <c r="AP454" s="467" t="s">
        <v>1152</v>
      </c>
      <c r="AQ454" s="467" t="s">
        <v>69</v>
      </c>
      <c r="AR454" s="466" t="s">
        <v>87</v>
      </c>
      <c r="AS454" s="466" t="s">
        <v>87</v>
      </c>
      <c r="AT454" s="467" t="s">
        <v>69</v>
      </c>
      <c r="AU454" s="504"/>
      <c r="AV454" s="467" t="s">
        <v>69</v>
      </c>
      <c r="AW454" s="467" t="s">
        <v>69</v>
      </c>
      <c r="AX454" s="467" t="s">
        <v>90</v>
      </c>
    </row>
    <row r="455" spans="1:50" ht="135" x14ac:dyDescent="0.25">
      <c r="A455" s="439">
        <v>447</v>
      </c>
      <c r="B455" s="461" t="s">
        <v>395</v>
      </c>
      <c r="C455" s="461" t="s">
        <v>283</v>
      </c>
      <c r="D455" s="461" t="s">
        <v>106</v>
      </c>
      <c r="E455" s="461" t="s">
        <v>713</v>
      </c>
      <c r="F455" s="463">
        <f>IFERROR(VLOOKUP(E455,[15]TablaRetencion!A$1:B$22,2,FALSE),"")</f>
        <v>240</v>
      </c>
      <c r="G455" s="463" t="s">
        <v>469</v>
      </c>
      <c r="H455" s="463">
        <f>IFERROR(VLOOKUP(G455,[15]TablaRetencion!H$1:I$90,2,FALSE),"")</f>
        <v>4</v>
      </c>
      <c r="I455" s="464" t="s">
        <v>808</v>
      </c>
      <c r="J455" s="507" t="s">
        <v>1793</v>
      </c>
      <c r="K455" s="513" t="s">
        <v>1909</v>
      </c>
      <c r="L455" s="461" t="s">
        <v>70</v>
      </c>
      <c r="M455" s="461" t="s">
        <v>109</v>
      </c>
      <c r="N455" s="461" t="s">
        <v>108</v>
      </c>
      <c r="O455" s="461" t="s">
        <v>73</v>
      </c>
      <c r="P455" s="461" t="s">
        <v>111</v>
      </c>
      <c r="Q455" s="461" t="s">
        <v>75</v>
      </c>
      <c r="R455" s="463" t="s">
        <v>83</v>
      </c>
      <c r="S455" s="461" t="s">
        <v>140</v>
      </c>
      <c r="T455" s="461" t="s">
        <v>79</v>
      </c>
      <c r="U455" s="461" t="s">
        <v>141</v>
      </c>
      <c r="V455" s="462" t="s">
        <v>1798</v>
      </c>
      <c r="W455" s="465">
        <f t="shared" si="47"/>
        <v>4</v>
      </c>
      <c r="X455" s="465" t="str">
        <f t="shared" si="48"/>
        <v>MEDIO</v>
      </c>
      <c r="Y455" s="465" t="s">
        <v>1799</v>
      </c>
      <c r="Z455" s="462" t="s">
        <v>1651</v>
      </c>
      <c r="AA455" s="461" t="s">
        <v>201</v>
      </c>
      <c r="AB455" s="461" t="s">
        <v>201</v>
      </c>
      <c r="AC455" s="460" t="s">
        <v>223</v>
      </c>
      <c r="AD455" s="505">
        <v>43460</v>
      </c>
      <c r="AE455" s="466" t="s">
        <v>82</v>
      </c>
      <c r="AF455" s="467" t="s">
        <v>69</v>
      </c>
      <c r="AG455" s="467" t="s">
        <v>69</v>
      </c>
      <c r="AH455" s="467" t="s">
        <v>69</v>
      </c>
      <c r="AI455" s="467" t="s">
        <v>114</v>
      </c>
      <c r="AJ455" s="505">
        <v>43453</v>
      </c>
      <c r="AK455" s="467" t="s">
        <v>389</v>
      </c>
      <c r="AL455" s="467" t="s">
        <v>1152</v>
      </c>
      <c r="AM455" s="467" t="s">
        <v>69</v>
      </c>
      <c r="AN455" s="467" t="s">
        <v>1152</v>
      </c>
      <c r="AO455" s="467" t="s">
        <v>69</v>
      </c>
      <c r="AP455" s="467" t="s">
        <v>1152</v>
      </c>
      <c r="AQ455" s="467" t="s">
        <v>69</v>
      </c>
      <c r="AR455" s="466" t="s">
        <v>87</v>
      </c>
      <c r="AS455" s="466" t="s">
        <v>87</v>
      </c>
      <c r="AT455" s="467" t="s">
        <v>69</v>
      </c>
      <c r="AU455" s="504"/>
      <c r="AV455" s="467" t="s">
        <v>69</v>
      </c>
      <c r="AW455" s="467" t="s">
        <v>69</v>
      </c>
      <c r="AX455" s="467" t="s">
        <v>90</v>
      </c>
    </row>
    <row r="456" spans="1:50" ht="135" x14ac:dyDescent="0.25">
      <c r="A456" s="439">
        <v>448</v>
      </c>
      <c r="B456" s="461" t="s">
        <v>395</v>
      </c>
      <c r="C456" s="461" t="s">
        <v>283</v>
      </c>
      <c r="D456" s="461" t="s">
        <v>106</v>
      </c>
      <c r="E456" s="461" t="s">
        <v>713</v>
      </c>
      <c r="F456" s="463">
        <f>IFERROR(VLOOKUP(E456,[15]TablaRetencion!A$1:B$22,2,FALSE),"")</f>
        <v>240</v>
      </c>
      <c r="G456" s="463" t="s">
        <v>469</v>
      </c>
      <c r="H456" s="463">
        <f>IFERROR(VLOOKUP(G456,[15]TablaRetencion!H$1:I$90,2,FALSE),"")</f>
        <v>4</v>
      </c>
      <c r="I456" s="464" t="s">
        <v>808</v>
      </c>
      <c r="J456" s="507" t="s">
        <v>1793</v>
      </c>
      <c r="K456" s="513" t="s">
        <v>1910</v>
      </c>
      <c r="L456" s="461" t="s">
        <v>70</v>
      </c>
      <c r="M456" s="461" t="s">
        <v>109</v>
      </c>
      <c r="N456" s="461" t="s">
        <v>108</v>
      </c>
      <c r="O456" s="461" t="s">
        <v>73</v>
      </c>
      <c r="P456" s="461" t="s">
        <v>111</v>
      </c>
      <c r="Q456" s="461" t="s">
        <v>75</v>
      </c>
      <c r="R456" s="463" t="s">
        <v>83</v>
      </c>
      <c r="S456" s="461" t="s">
        <v>140</v>
      </c>
      <c r="T456" s="461" t="s">
        <v>79</v>
      </c>
      <c r="U456" s="461" t="s">
        <v>141</v>
      </c>
      <c r="V456" s="462" t="s">
        <v>1798</v>
      </c>
      <c r="W456" s="465">
        <f t="shared" si="47"/>
        <v>4</v>
      </c>
      <c r="X456" s="465" t="str">
        <f t="shared" si="48"/>
        <v>MEDIO</v>
      </c>
      <c r="Y456" s="465" t="s">
        <v>1799</v>
      </c>
      <c r="Z456" s="462" t="s">
        <v>1651</v>
      </c>
      <c r="AA456" s="461" t="s">
        <v>201</v>
      </c>
      <c r="AB456" s="461" t="s">
        <v>201</v>
      </c>
      <c r="AC456" s="460" t="s">
        <v>223</v>
      </c>
      <c r="AD456" s="505">
        <v>43460</v>
      </c>
      <c r="AE456" s="466" t="s">
        <v>82</v>
      </c>
      <c r="AF456" s="467" t="s">
        <v>69</v>
      </c>
      <c r="AG456" s="467" t="s">
        <v>69</v>
      </c>
      <c r="AH456" s="467" t="s">
        <v>69</v>
      </c>
      <c r="AI456" s="467" t="s">
        <v>114</v>
      </c>
      <c r="AJ456" s="505">
        <v>43453</v>
      </c>
      <c r="AK456" s="467" t="s">
        <v>389</v>
      </c>
      <c r="AL456" s="467" t="s">
        <v>1152</v>
      </c>
      <c r="AM456" s="467" t="s">
        <v>69</v>
      </c>
      <c r="AN456" s="467" t="s">
        <v>1152</v>
      </c>
      <c r="AO456" s="467" t="s">
        <v>69</v>
      </c>
      <c r="AP456" s="467" t="s">
        <v>1152</v>
      </c>
      <c r="AQ456" s="467" t="s">
        <v>69</v>
      </c>
      <c r="AR456" s="466" t="s">
        <v>87</v>
      </c>
      <c r="AS456" s="466" t="s">
        <v>87</v>
      </c>
      <c r="AT456" s="467" t="s">
        <v>69</v>
      </c>
      <c r="AU456" s="504"/>
      <c r="AV456" s="467" t="s">
        <v>69</v>
      </c>
      <c r="AW456" s="467" t="s">
        <v>69</v>
      </c>
      <c r="AX456" s="467" t="s">
        <v>90</v>
      </c>
    </row>
    <row r="457" spans="1:50" ht="135" x14ac:dyDescent="0.25">
      <c r="A457" s="439">
        <v>449</v>
      </c>
      <c r="B457" s="461" t="s">
        <v>395</v>
      </c>
      <c r="C457" s="461" t="s">
        <v>283</v>
      </c>
      <c r="D457" s="461" t="s">
        <v>106</v>
      </c>
      <c r="E457" s="461" t="s">
        <v>713</v>
      </c>
      <c r="F457" s="463">
        <f>IFERROR(VLOOKUP(E457,[15]TablaRetencion!A$1:B$22,2,FALSE),"")</f>
        <v>240</v>
      </c>
      <c r="G457" s="463" t="s">
        <v>469</v>
      </c>
      <c r="H457" s="463">
        <f>IFERROR(VLOOKUP(G457,[15]TablaRetencion!H$1:I$90,2,FALSE),"")</f>
        <v>4</v>
      </c>
      <c r="I457" s="464" t="s">
        <v>808</v>
      </c>
      <c r="J457" s="507" t="s">
        <v>1793</v>
      </c>
      <c r="K457" s="513" t="s">
        <v>1911</v>
      </c>
      <c r="L457" s="461" t="s">
        <v>70</v>
      </c>
      <c r="M457" s="461" t="s">
        <v>109</v>
      </c>
      <c r="N457" s="461" t="s">
        <v>108</v>
      </c>
      <c r="O457" s="461" t="s">
        <v>73</v>
      </c>
      <c r="P457" s="461" t="s">
        <v>111</v>
      </c>
      <c r="Q457" s="461" t="s">
        <v>75</v>
      </c>
      <c r="R457" s="463" t="s">
        <v>83</v>
      </c>
      <c r="S457" s="461" t="s">
        <v>140</v>
      </c>
      <c r="T457" s="461" t="s">
        <v>79</v>
      </c>
      <c r="U457" s="461" t="s">
        <v>141</v>
      </c>
      <c r="V457" s="462" t="s">
        <v>1798</v>
      </c>
      <c r="W457" s="465">
        <f t="shared" si="47"/>
        <v>4</v>
      </c>
      <c r="X457" s="465" t="str">
        <f t="shared" si="48"/>
        <v>MEDIO</v>
      </c>
      <c r="Y457" s="465" t="s">
        <v>1799</v>
      </c>
      <c r="Z457" s="462" t="s">
        <v>1651</v>
      </c>
      <c r="AA457" s="461" t="s">
        <v>201</v>
      </c>
      <c r="AB457" s="461" t="s">
        <v>201</v>
      </c>
      <c r="AC457" s="460" t="s">
        <v>223</v>
      </c>
      <c r="AD457" s="505">
        <v>43460</v>
      </c>
      <c r="AE457" s="466" t="s">
        <v>82</v>
      </c>
      <c r="AF457" s="467" t="s">
        <v>69</v>
      </c>
      <c r="AG457" s="467" t="s">
        <v>69</v>
      </c>
      <c r="AH457" s="467" t="s">
        <v>69</v>
      </c>
      <c r="AI457" s="467" t="s">
        <v>114</v>
      </c>
      <c r="AJ457" s="505">
        <v>43453</v>
      </c>
      <c r="AK457" s="467" t="s">
        <v>389</v>
      </c>
      <c r="AL457" s="467" t="s">
        <v>1152</v>
      </c>
      <c r="AM457" s="467" t="s">
        <v>69</v>
      </c>
      <c r="AN457" s="467" t="s">
        <v>1152</v>
      </c>
      <c r="AO457" s="467" t="s">
        <v>69</v>
      </c>
      <c r="AP457" s="467" t="s">
        <v>1152</v>
      </c>
      <c r="AQ457" s="467" t="s">
        <v>69</v>
      </c>
      <c r="AR457" s="466" t="s">
        <v>87</v>
      </c>
      <c r="AS457" s="466" t="s">
        <v>87</v>
      </c>
      <c r="AT457" s="467" t="s">
        <v>69</v>
      </c>
      <c r="AU457" s="504"/>
      <c r="AV457" s="467" t="s">
        <v>69</v>
      </c>
      <c r="AW457" s="467" t="s">
        <v>69</v>
      </c>
      <c r="AX457" s="467" t="s">
        <v>90</v>
      </c>
    </row>
    <row r="458" spans="1:50" ht="135" x14ac:dyDescent="0.25">
      <c r="A458" s="439">
        <v>450</v>
      </c>
      <c r="B458" s="461" t="s">
        <v>395</v>
      </c>
      <c r="C458" s="461" t="s">
        <v>283</v>
      </c>
      <c r="D458" s="461" t="s">
        <v>106</v>
      </c>
      <c r="E458" s="461" t="s">
        <v>713</v>
      </c>
      <c r="F458" s="463">
        <f>IFERROR(VLOOKUP(E458,[15]TablaRetencion!A$1:B$22,2,FALSE),"")</f>
        <v>240</v>
      </c>
      <c r="G458" s="463" t="s">
        <v>469</v>
      </c>
      <c r="H458" s="463">
        <f>IFERROR(VLOOKUP(G458,[15]TablaRetencion!H$1:I$90,2,FALSE),"")</f>
        <v>4</v>
      </c>
      <c r="I458" s="464" t="s">
        <v>808</v>
      </c>
      <c r="J458" s="507" t="s">
        <v>1793</v>
      </c>
      <c r="K458" s="513" t="s">
        <v>1912</v>
      </c>
      <c r="L458" s="461" t="s">
        <v>70</v>
      </c>
      <c r="M458" s="461" t="s">
        <v>109</v>
      </c>
      <c r="N458" s="461" t="s">
        <v>108</v>
      </c>
      <c r="O458" s="461" t="s">
        <v>73</v>
      </c>
      <c r="P458" s="461" t="s">
        <v>111</v>
      </c>
      <c r="Q458" s="461" t="s">
        <v>75</v>
      </c>
      <c r="R458" s="463" t="s">
        <v>83</v>
      </c>
      <c r="S458" s="461" t="s">
        <v>140</v>
      </c>
      <c r="T458" s="461" t="s">
        <v>79</v>
      </c>
      <c r="U458" s="461" t="s">
        <v>141</v>
      </c>
      <c r="V458" s="462" t="s">
        <v>1798</v>
      </c>
      <c r="W458" s="465">
        <f t="shared" si="47"/>
        <v>4</v>
      </c>
      <c r="X458" s="465" t="str">
        <f t="shared" si="48"/>
        <v>MEDIO</v>
      </c>
      <c r="Y458" s="465" t="s">
        <v>1799</v>
      </c>
      <c r="Z458" s="462" t="s">
        <v>1651</v>
      </c>
      <c r="AA458" s="461" t="s">
        <v>201</v>
      </c>
      <c r="AB458" s="461" t="s">
        <v>201</v>
      </c>
      <c r="AC458" s="460" t="s">
        <v>223</v>
      </c>
      <c r="AD458" s="505">
        <v>43460</v>
      </c>
      <c r="AE458" s="466" t="s">
        <v>82</v>
      </c>
      <c r="AF458" s="467" t="s">
        <v>69</v>
      </c>
      <c r="AG458" s="467" t="s">
        <v>69</v>
      </c>
      <c r="AH458" s="467" t="s">
        <v>69</v>
      </c>
      <c r="AI458" s="467" t="s">
        <v>114</v>
      </c>
      <c r="AJ458" s="505">
        <v>43453</v>
      </c>
      <c r="AK458" s="467" t="s">
        <v>389</v>
      </c>
      <c r="AL458" s="467" t="s">
        <v>1152</v>
      </c>
      <c r="AM458" s="467" t="s">
        <v>69</v>
      </c>
      <c r="AN458" s="467" t="s">
        <v>1152</v>
      </c>
      <c r="AO458" s="467" t="s">
        <v>69</v>
      </c>
      <c r="AP458" s="467" t="s">
        <v>1152</v>
      </c>
      <c r="AQ458" s="467" t="s">
        <v>69</v>
      </c>
      <c r="AR458" s="466" t="s">
        <v>87</v>
      </c>
      <c r="AS458" s="466" t="s">
        <v>87</v>
      </c>
      <c r="AT458" s="467" t="s">
        <v>69</v>
      </c>
      <c r="AU458" s="504"/>
      <c r="AV458" s="467" t="s">
        <v>69</v>
      </c>
      <c r="AW458" s="467" t="s">
        <v>69</v>
      </c>
      <c r="AX458" s="467" t="s">
        <v>90</v>
      </c>
    </row>
    <row r="459" spans="1:50" ht="135" x14ac:dyDescent="0.25">
      <c r="A459" s="439">
        <v>451</v>
      </c>
      <c r="B459" s="461" t="s">
        <v>395</v>
      </c>
      <c r="C459" s="461" t="s">
        <v>283</v>
      </c>
      <c r="D459" s="461" t="s">
        <v>106</v>
      </c>
      <c r="E459" s="461" t="s">
        <v>713</v>
      </c>
      <c r="F459" s="463">
        <f>IFERROR(VLOOKUP(E459,[15]TablaRetencion!A$1:B$22,2,FALSE),"")</f>
        <v>240</v>
      </c>
      <c r="G459" s="463" t="s">
        <v>469</v>
      </c>
      <c r="H459" s="463">
        <f>IFERROR(VLOOKUP(G459,[15]TablaRetencion!H$1:I$90,2,FALSE),"")</f>
        <v>4</v>
      </c>
      <c r="I459" s="464" t="s">
        <v>808</v>
      </c>
      <c r="J459" s="507" t="s">
        <v>1793</v>
      </c>
      <c r="K459" s="513" t="s">
        <v>1913</v>
      </c>
      <c r="L459" s="461" t="s">
        <v>70</v>
      </c>
      <c r="M459" s="461" t="s">
        <v>109</v>
      </c>
      <c r="N459" s="461" t="s">
        <v>108</v>
      </c>
      <c r="O459" s="461" t="s">
        <v>73</v>
      </c>
      <c r="P459" s="461" t="s">
        <v>111</v>
      </c>
      <c r="Q459" s="461" t="s">
        <v>75</v>
      </c>
      <c r="R459" s="463" t="s">
        <v>83</v>
      </c>
      <c r="S459" s="461" t="s">
        <v>140</v>
      </c>
      <c r="T459" s="461" t="s">
        <v>79</v>
      </c>
      <c r="U459" s="461" t="s">
        <v>141</v>
      </c>
      <c r="V459" s="462" t="s">
        <v>1798</v>
      </c>
      <c r="W459" s="465">
        <f t="shared" si="47"/>
        <v>4</v>
      </c>
      <c r="X459" s="465" t="str">
        <f t="shared" si="48"/>
        <v>MEDIO</v>
      </c>
      <c r="Y459" s="465" t="s">
        <v>1799</v>
      </c>
      <c r="Z459" s="462" t="s">
        <v>1651</v>
      </c>
      <c r="AA459" s="461" t="s">
        <v>201</v>
      </c>
      <c r="AB459" s="461" t="s">
        <v>201</v>
      </c>
      <c r="AC459" s="460" t="s">
        <v>223</v>
      </c>
      <c r="AD459" s="505">
        <v>43460</v>
      </c>
      <c r="AE459" s="466" t="s">
        <v>82</v>
      </c>
      <c r="AF459" s="467" t="s">
        <v>69</v>
      </c>
      <c r="AG459" s="467" t="s">
        <v>69</v>
      </c>
      <c r="AH459" s="467" t="s">
        <v>69</v>
      </c>
      <c r="AI459" s="467" t="s">
        <v>114</v>
      </c>
      <c r="AJ459" s="505">
        <v>43453</v>
      </c>
      <c r="AK459" s="467" t="s">
        <v>389</v>
      </c>
      <c r="AL459" s="467" t="s">
        <v>1152</v>
      </c>
      <c r="AM459" s="467" t="s">
        <v>69</v>
      </c>
      <c r="AN459" s="467" t="s">
        <v>1152</v>
      </c>
      <c r="AO459" s="467" t="s">
        <v>69</v>
      </c>
      <c r="AP459" s="467" t="s">
        <v>1152</v>
      </c>
      <c r="AQ459" s="467" t="s">
        <v>69</v>
      </c>
      <c r="AR459" s="466" t="s">
        <v>87</v>
      </c>
      <c r="AS459" s="466" t="s">
        <v>87</v>
      </c>
      <c r="AT459" s="467" t="s">
        <v>69</v>
      </c>
      <c r="AU459" s="504"/>
      <c r="AV459" s="467" t="s">
        <v>69</v>
      </c>
      <c r="AW459" s="467" t="s">
        <v>69</v>
      </c>
      <c r="AX459" s="467" t="s">
        <v>90</v>
      </c>
    </row>
    <row r="460" spans="1:50" ht="135" x14ac:dyDescent="0.25">
      <c r="A460" s="439">
        <v>452</v>
      </c>
      <c r="B460" s="461" t="s">
        <v>395</v>
      </c>
      <c r="C460" s="461" t="s">
        <v>283</v>
      </c>
      <c r="D460" s="461" t="s">
        <v>106</v>
      </c>
      <c r="E460" s="461" t="s">
        <v>713</v>
      </c>
      <c r="F460" s="463">
        <f>IFERROR(VLOOKUP(E460,[15]TablaRetencion!A$1:B$22,2,FALSE),"")</f>
        <v>240</v>
      </c>
      <c r="G460" s="463" t="s">
        <v>469</v>
      </c>
      <c r="H460" s="463">
        <f>IFERROR(VLOOKUP(G460,[15]TablaRetencion!H$1:I$90,2,FALSE),"")</f>
        <v>4</v>
      </c>
      <c r="I460" s="464" t="s">
        <v>808</v>
      </c>
      <c r="J460" s="507" t="s">
        <v>1793</v>
      </c>
      <c r="K460" s="513" t="s">
        <v>1914</v>
      </c>
      <c r="L460" s="461" t="s">
        <v>70</v>
      </c>
      <c r="M460" s="461" t="s">
        <v>109</v>
      </c>
      <c r="N460" s="461" t="s">
        <v>108</v>
      </c>
      <c r="O460" s="461" t="s">
        <v>73</v>
      </c>
      <c r="P460" s="461" t="s">
        <v>111</v>
      </c>
      <c r="Q460" s="461" t="s">
        <v>75</v>
      </c>
      <c r="R460" s="463" t="s">
        <v>83</v>
      </c>
      <c r="S460" s="461" t="s">
        <v>140</v>
      </c>
      <c r="T460" s="461" t="s">
        <v>79</v>
      </c>
      <c r="U460" s="461" t="s">
        <v>141</v>
      </c>
      <c r="V460" s="462" t="s">
        <v>1798</v>
      </c>
      <c r="W460" s="465">
        <f t="shared" si="47"/>
        <v>4</v>
      </c>
      <c r="X460" s="465" t="str">
        <f t="shared" si="48"/>
        <v>MEDIO</v>
      </c>
      <c r="Y460" s="465" t="s">
        <v>1799</v>
      </c>
      <c r="Z460" s="462" t="s">
        <v>1651</v>
      </c>
      <c r="AA460" s="461" t="s">
        <v>201</v>
      </c>
      <c r="AB460" s="461" t="s">
        <v>201</v>
      </c>
      <c r="AC460" s="460" t="s">
        <v>223</v>
      </c>
      <c r="AD460" s="505">
        <v>43460</v>
      </c>
      <c r="AE460" s="466" t="s">
        <v>82</v>
      </c>
      <c r="AF460" s="467" t="s">
        <v>69</v>
      </c>
      <c r="AG460" s="467" t="s">
        <v>69</v>
      </c>
      <c r="AH460" s="467" t="s">
        <v>69</v>
      </c>
      <c r="AI460" s="467" t="s">
        <v>114</v>
      </c>
      <c r="AJ460" s="505">
        <v>43453</v>
      </c>
      <c r="AK460" s="467" t="s">
        <v>389</v>
      </c>
      <c r="AL460" s="467" t="s">
        <v>1152</v>
      </c>
      <c r="AM460" s="467" t="s">
        <v>69</v>
      </c>
      <c r="AN460" s="467" t="s">
        <v>1152</v>
      </c>
      <c r="AO460" s="467" t="s">
        <v>69</v>
      </c>
      <c r="AP460" s="467" t="s">
        <v>1152</v>
      </c>
      <c r="AQ460" s="467" t="s">
        <v>69</v>
      </c>
      <c r="AR460" s="466" t="s">
        <v>87</v>
      </c>
      <c r="AS460" s="466" t="s">
        <v>87</v>
      </c>
      <c r="AT460" s="467" t="s">
        <v>69</v>
      </c>
      <c r="AU460" s="504"/>
      <c r="AV460" s="467" t="s">
        <v>69</v>
      </c>
      <c r="AW460" s="467" t="s">
        <v>69</v>
      </c>
      <c r="AX460" s="467" t="s">
        <v>90</v>
      </c>
    </row>
    <row r="461" spans="1:50" ht="135" x14ac:dyDescent="0.25">
      <c r="A461" s="439">
        <v>453</v>
      </c>
      <c r="B461" s="461" t="s">
        <v>395</v>
      </c>
      <c r="C461" s="461" t="s">
        <v>283</v>
      </c>
      <c r="D461" s="461" t="s">
        <v>106</v>
      </c>
      <c r="E461" s="461" t="s">
        <v>713</v>
      </c>
      <c r="F461" s="463">
        <f>IFERROR(VLOOKUP(E461,[15]TablaRetencion!A$1:B$22,2,FALSE),"")</f>
        <v>240</v>
      </c>
      <c r="G461" s="463" t="s">
        <v>469</v>
      </c>
      <c r="H461" s="463">
        <f>IFERROR(VLOOKUP(G461,[15]TablaRetencion!H$1:I$90,2,FALSE),"")</f>
        <v>4</v>
      </c>
      <c r="I461" s="464" t="s">
        <v>808</v>
      </c>
      <c r="J461" s="507" t="s">
        <v>1793</v>
      </c>
      <c r="K461" s="513" t="s">
        <v>1915</v>
      </c>
      <c r="L461" s="461" t="s">
        <v>70</v>
      </c>
      <c r="M461" s="461" t="s">
        <v>109</v>
      </c>
      <c r="N461" s="461" t="s">
        <v>108</v>
      </c>
      <c r="O461" s="461" t="s">
        <v>73</v>
      </c>
      <c r="P461" s="461" t="s">
        <v>111</v>
      </c>
      <c r="Q461" s="461" t="s">
        <v>75</v>
      </c>
      <c r="R461" s="463" t="s">
        <v>83</v>
      </c>
      <c r="S461" s="461" t="s">
        <v>140</v>
      </c>
      <c r="T461" s="461" t="s">
        <v>79</v>
      </c>
      <c r="U461" s="461" t="s">
        <v>141</v>
      </c>
      <c r="V461" s="462" t="s">
        <v>1798</v>
      </c>
      <c r="W461" s="465">
        <f t="shared" si="47"/>
        <v>4</v>
      </c>
      <c r="X461" s="465" t="str">
        <f t="shared" si="48"/>
        <v>MEDIO</v>
      </c>
      <c r="Y461" s="465" t="s">
        <v>1799</v>
      </c>
      <c r="Z461" s="462" t="s">
        <v>1651</v>
      </c>
      <c r="AA461" s="461" t="s">
        <v>201</v>
      </c>
      <c r="AB461" s="461" t="s">
        <v>201</v>
      </c>
      <c r="AC461" s="460" t="s">
        <v>223</v>
      </c>
      <c r="AD461" s="505">
        <v>43460</v>
      </c>
      <c r="AE461" s="466" t="s">
        <v>82</v>
      </c>
      <c r="AF461" s="467" t="s">
        <v>69</v>
      </c>
      <c r="AG461" s="467" t="s">
        <v>69</v>
      </c>
      <c r="AH461" s="467" t="s">
        <v>69</v>
      </c>
      <c r="AI461" s="467" t="s">
        <v>114</v>
      </c>
      <c r="AJ461" s="505">
        <v>43453</v>
      </c>
      <c r="AK461" s="467" t="s">
        <v>389</v>
      </c>
      <c r="AL461" s="467" t="s">
        <v>1152</v>
      </c>
      <c r="AM461" s="467" t="s">
        <v>69</v>
      </c>
      <c r="AN461" s="467" t="s">
        <v>1152</v>
      </c>
      <c r="AO461" s="467" t="s">
        <v>69</v>
      </c>
      <c r="AP461" s="467" t="s">
        <v>1152</v>
      </c>
      <c r="AQ461" s="467" t="s">
        <v>69</v>
      </c>
      <c r="AR461" s="466" t="s">
        <v>87</v>
      </c>
      <c r="AS461" s="466" t="s">
        <v>87</v>
      </c>
      <c r="AT461" s="467" t="s">
        <v>69</v>
      </c>
      <c r="AU461" s="504"/>
      <c r="AV461" s="467" t="s">
        <v>69</v>
      </c>
      <c r="AW461" s="467" t="s">
        <v>69</v>
      </c>
      <c r="AX461" s="467" t="s">
        <v>90</v>
      </c>
    </row>
    <row r="462" spans="1:50" ht="135" x14ac:dyDescent="0.25">
      <c r="A462" s="439">
        <v>454</v>
      </c>
      <c r="B462" s="461" t="s">
        <v>395</v>
      </c>
      <c r="C462" s="461" t="s">
        <v>283</v>
      </c>
      <c r="D462" s="461" t="s">
        <v>106</v>
      </c>
      <c r="E462" s="461" t="s">
        <v>713</v>
      </c>
      <c r="F462" s="463">
        <f>IFERROR(VLOOKUP(E462,[15]TablaRetencion!A$1:B$22,2,FALSE),"")</f>
        <v>240</v>
      </c>
      <c r="G462" s="463" t="s">
        <v>469</v>
      </c>
      <c r="H462" s="463">
        <f>IFERROR(VLOOKUP(G462,[15]TablaRetencion!H$1:I$90,2,FALSE),"")</f>
        <v>4</v>
      </c>
      <c r="I462" s="464" t="s">
        <v>808</v>
      </c>
      <c r="J462" s="507" t="s">
        <v>1793</v>
      </c>
      <c r="K462" s="513" t="s">
        <v>1916</v>
      </c>
      <c r="L462" s="461" t="s">
        <v>70</v>
      </c>
      <c r="M462" s="461" t="s">
        <v>109</v>
      </c>
      <c r="N462" s="461" t="s">
        <v>108</v>
      </c>
      <c r="O462" s="461" t="s">
        <v>73</v>
      </c>
      <c r="P462" s="461" t="s">
        <v>111</v>
      </c>
      <c r="Q462" s="461" t="s">
        <v>75</v>
      </c>
      <c r="R462" s="463" t="s">
        <v>83</v>
      </c>
      <c r="S462" s="461" t="s">
        <v>140</v>
      </c>
      <c r="T462" s="461" t="s">
        <v>79</v>
      </c>
      <c r="U462" s="461" t="s">
        <v>141</v>
      </c>
      <c r="V462" s="462" t="s">
        <v>1798</v>
      </c>
      <c r="W462" s="465">
        <f t="shared" si="47"/>
        <v>4</v>
      </c>
      <c r="X462" s="465" t="str">
        <f t="shared" si="48"/>
        <v>MEDIO</v>
      </c>
      <c r="Y462" s="465" t="s">
        <v>1799</v>
      </c>
      <c r="Z462" s="462" t="s">
        <v>1651</v>
      </c>
      <c r="AA462" s="461" t="s">
        <v>201</v>
      </c>
      <c r="AB462" s="461" t="s">
        <v>201</v>
      </c>
      <c r="AC462" s="460" t="s">
        <v>223</v>
      </c>
      <c r="AD462" s="505">
        <v>43460</v>
      </c>
      <c r="AE462" s="466" t="s">
        <v>82</v>
      </c>
      <c r="AF462" s="467" t="s">
        <v>69</v>
      </c>
      <c r="AG462" s="467" t="s">
        <v>69</v>
      </c>
      <c r="AH462" s="467" t="s">
        <v>69</v>
      </c>
      <c r="AI462" s="467" t="s">
        <v>114</v>
      </c>
      <c r="AJ462" s="505">
        <v>43453</v>
      </c>
      <c r="AK462" s="467" t="s">
        <v>389</v>
      </c>
      <c r="AL462" s="467" t="s">
        <v>1152</v>
      </c>
      <c r="AM462" s="467" t="s">
        <v>69</v>
      </c>
      <c r="AN462" s="467" t="s">
        <v>1152</v>
      </c>
      <c r="AO462" s="467" t="s">
        <v>69</v>
      </c>
      <c r="AP462" s="467" t="s">
        <v>1152</v>
      </c>
      <c r="AQ462" s="467" t="s">
        <v>69</v>
      </c>
      <c r="AR462" s="466" t="s">
        <v>87</v>
      </c>
      <c r="AS462" s="466" t="s">
        <v>87</v>
      </c>
      <c r="AT462" s="467" t="s">
        <v>69</v>
      </c>
      <c r="AU462" s="504"/>
      <c r="AV462" s="467" t="s">
        <v>69</v>
      </c>
      <c r="AW462" s="467" t="s">
        <v>69</v>
      </c>
      <c r="AX462" s="467" t="s">
        <v>90</v>
      </c>
    </row>
    <row r="463" spans="1:50" ht="135" x14ac:dyDescent="0.25">
      <c r="A463" s="439">
        <v>455</v>
      </c>
      <c r="B463" s="461" t="s">
        <v>395</v>
      </c>
      <c r="C463" s="461" t="s">
        <v>283</v>
      </c>
      <c r="D463" s="461" t="s">
        <v>106</v>
      </c>
      <c r="E463" s="461" t="s">
        <v>713</v>
      </c>
      <c r="F463" s="463">
        <f>IFERROR(VLOOKUP(E463,[15]TablaRetencion!A$1:B$22,2,FALSE),"")</f>
        <v>240</v>
      </c>
      <c r="G463" s="463" t="s">
        <v>469</v>
      </c>
      <c r="H463" s="463">
        <f>IFERROR(VLOOKUP(G463,[15]TablaRetencion!H$1:I$90,2,FALSE),"")</f>
        <v>4</v>
      </c>
      <c r="I463" s="464" t="s">
        <v>808</v>
      </c>
      <c r="J463" s="507" t="s">
        <v>1793</v>
      </c>
      <c r="K463" s="513" t="s">
        <v>1917</v>
      </c>
      <c r="L463" s="461" t="s">
        <v>70</v>
      </c>
      <c r="M463" s="461" t="s">
        <v>109</v>
      </c>
      <c r="N463" s="461" t="s">
        <v>108</v>
      </c>
      <c r="O463" s="461" t="s">
        <v>73</v>
      </c>
      <c r="P463" s="461" t="s">
        <v>111</v>
      </c>
      <c r="Q463" s="461" t="s">
        <v>75</v>
      </c>
      <c r="R463" s="463" t="s">
        <v>83</v>
      </c>
      <c r="S463" s="461" t="s">
        <v>140</v>
      </c>
      <c r="T463" s="461" t="s">
        <v>79</v>
      </c>
      <c r="U463" s="461" t="s">
        <v>141</v>
      </c>
      <c r="V463" s="462" t="s">
        <v>1798</v>
      </c>
      <c r="W463" s="465">
        <f t="shared" si="47"/>
        <v>4</v>
      </c>
      <c r="X463" s="465" t="str">
        <f t="shared" si="48"/>
        <v>MEDIO</v>
      </c>
      <c r="Y463" s="465" t="s">
        <v>1799</v>
      </c>
      <c r="Z463" s="462" t="s">
        <v>1651</v>
      </c>
      <c r="AA463" s="461" t="s">
        <v>201</v>
      </c>
      <c r="AB463" s="461" t="s">
        <v>201</v>
      </c>
      <c r="AC463" s="460" t="s">
        <v>223</v>
      </c>
      <c r="AD463" s="505">
        <v>43460</v>
      </c>
      <c r="AE463" s="466" t="s">
        <v>82</v>
      </c>
      <c r="AF463" s="467" t="s">
        <v>69</v>
      </c>
      <c r="AG463" s="467" t="s">
        <v>69</v>
      </c>
      <c r="AH463" s="467" t="s">
        <v>69</v>
      </c>
      <c r="AI463" s="467" t="s">
        <v>114</v>
      </c>
      <c r="AJ463" s="505">
        <v>43453</v>
      </c>
      <c r="AK463" s="467" t="s">
        <v>389</v>
      </c>
      <c r="AL463" s="467" t="s">
        <v>1152</v>
      </c>
      <c r="AM463" s="467" t="s">
        <v>69</v>
      </c>
      <c r="AN463" s="467" t="s">
        <v>1152</v>
      </c>
      <c r="AO463" s="467" t="s">
        <v>69</v>
      </c>
      <c r="AP463" s="467" t="s">
        <v>1152</v>
      </c>
      <c r="AQ463" s="467" t="s">
        <v>69</v>
      </c>
      <c r="AR463" s="466" t="s">
        <v>87</v>
      </c>
      <c r="AS463" s="466" t="s">
        <v>87</v>
      </c>
      <c r="AT463" s="467" t="s">
        <v>69</v>
      </c>
      <c r="AU463" s="504"/>
      <c r="AV463" s="467" t="s">
        <v>69</v>
      </c>
      <c r="AW463" s="467" t="s">
        <v>69</v>
      </c>
      <c r="AX463" s="467" t="s">
        <v>90</v>
      </c>
    </row>
    <row r="464" spans="1:50" ht="135" x14ac:dyDescent="0.25">
      <c r="A464" s="439">
        <v>456</v>
      </c>
      <c r="B464" s="461" t="s">
        <v>395</v>
      </c>
      <c r="C464" s="461" t="s">
        <v>283</v>
      </c>
      <c r="D464" s="461" t="s">
        <v>106</v>
      </c>
      <c r="E464" s="461" t="s">
        <v>713</v>
      </c>
      <c r="F464" s="463">
        <f>IFERROR(VLOOKUP(E464,[15]TablaRetencion!A$1:B$22,2,FALSE),"")</f>
        <v>240</v>
      </c>
      <c r="G464" s="463" t="s">
        <v>469</v>
      </c>
      <c r="H464" s="463">
        <f>IFERROR(VLOOKUP(G464,[15]TablaRetencion!H$1:I$90,2,FALSE),"")</f>
        <v>4</v>
      </c>
      <c r="I464" s="464" t="s">
        <v>808</v>
      </c>
      <c r="J464" s="507" t="s">
        <v>1793</v>
      </c>
      <c r="K464" s="513" t="s">
        <v>1918</v>
      </c>
      <c r="L464" s="461" t="s">
        <v>70</v>
      </c>
      <c r="M464" s="461" t="s">
        <v>109</v>
      </c>
      <c r="N464" s="461" t="s">
        <v>108</v>
      </c>
      <c r="O464" s="461" t="s">
        <v>73</v>
      </c>
      <c r="P464" s="461" t="s">
        <v>111</v>
      </c>
      <c r="Q464" s="461" t="s">
        <v>75</v>
      </c>
      <c r="R464" s="463" t="s">
        <v>83</v>
      </c>
      <c r="S464" s="461" t="s">
        <v>140</v>
      </c>
      <c r="T464" s="461" t="s">
        <v>79</v>
      </c>
      <c r="U464" s="461" t="s">
        <v>141</v>
      </c>
      <c r="V464" s="462" t="s">
        <v>1798</v>
      </c>
      <c r="W464" s="465">
        <f t="shared" si="47"/>
        <v>4</v>
      </c>
      <c r="X464" s="465" t="str">
        <f t="shared" si="48"/>
        <v>MEDIO</v>
      </c>
      <c r="Y464" s="465" t="s">
        <v>1799</v>
      </c>
      <c r="Z464" s="462" t="s">
        <v>1651</v>
      </c>
      <c r="AA464" s="461" t="s">
        <v>201</v>
      </c>
      <c r="AB464" s="461" t="s">
        <v>201</v>
      </c>
      <c r="AC464" s="460" t="s">
        <v>223</v>
      </c>
      <c r="AD464" s="505">
        <v>43460</v>
      </c>
      <c r="AE464" s="466" t="s">
        <v>82</v>
      </c>
      <c r="AF464" s="467" t="s">
        <v>69</v>
      </c>
      <c r="AG464" s="467" t="s">
        <v>69</v>
      </c>
      <c r="AH464" s="467" t="s">
        <v>69</v>
      </c>
      <c r="AI464" s="467" t="s">
        <v>114</v>
      </c>
      <c r="AJ464" s="505">
        <v>43453</v>
      </c>
      <c r="AK464" s="467" t="s">
        <v>389</v>
      </c>
      <c r="AL464" s="467" t="s">
        <v>1152</v>
      </c>
      <c r="AM464" s="467" t="s">
        <v>69</v>
      </c>
      <c r="AN464" s="467" t="s">
        <v>1152</v>
      </c>
      <c r="AO464" s="467" t="s">
        <v>69</v>
      </c>
      <c r="AP464" s="467" t="s">
        <v>1152</v>
      </c>
      <c r="AQ464" s="467" t="s">
        <v>69</v>
      </c>
      <c r="AR464" s="466" t="s">
        <v>87</v>
      </c>
      <c r="AS464" s="466" t="s">
        <v>87</v>
      </c>
      <c r="AT464" s="467" t="s">
        <v>69</v>
      </c>
      <c r="AU464" s="504"/>
      <c r="AV464" s="467" t="s">
        <v>69</v>
      </c>
      <c r="AW464" s="467" t="s">
        <v>69</v>
      </c>
      <c r="AX464" s="467" t="s">
        <v>90</v>
      </c>
    </row>
    <row r="465" spans="1:50" ht="135" x14ac:dyDescent="0.25">
      <c r="A465" s="439">
        <v>457</v>
      </c>
      <c r="B465" s="461" t="s">
        <v>395</v>
      </c>
      <c r="C465" s="461" t="s">
        <v>283</v>
      </c>
      <c r="D465" s="461" t="s">
        <v>106</v>
      </c>
      <c r="E465" s="461" t="s">
        <v>713</v>
      </c>
      <c r="F465" s="463">
        <f>IFERROR(VLOOKUP(E465,[15]TablaRetencion!A$1:B$22,2,FALSE),"")</f>
        <v>240</v>
      </c>
      <c r="G465" s="463" t="s">
        <v>398</v>
      </c>
      <c r="H465" s="463">
        <f>IFERROR(VLOOKUP(G465,[15]TablaRetencion!H$1:I$90,2,FALSE),"")</f>
        <v>2</v>
      </c>
      <c r="I465" s="464" t="s">
        <v>804</v>
      </c>
      <c r="J465" s="507" t="s">
        <v>1820</v>
      </c>
      <c r="K465" s="513" t="s">
        <v>1919</v>
      </c>
      <c r="L465" s="461" t="s">
        <v>70</v>
      </c>
      <c r="M465" s="461" t="s">
        <v>109</v>
      </c>
      <c r="N465" s="461" t="s">
        <v>108</v>
      </c>
      <c r="O465" s="461" t="s">
        <v>73</v>
      </c>
      <c r="P465" s="461" t="s">
        <v>111</v>
      </c>
      <c r="Q465" s="461" t="s">
        <v>75</v>
      </c>
      <c r="R465" s="463" t="s">
        <v>83</v>
      </c>
      <c r="S465" s="461" t="s">
        <v>140</v>
      </c>
      <c r="T465" s="461" t="s">
        <v>79</v>
      </c>
      <c r="U465" s="461" t="s">
        <v>141</v>
      </c>
      <c r="V465" s="462" t="s">
        <v>1798</v>
      </c>
      <c r="W465" s="465">
        <f t="shared" si="47"/>
        <v>4</v>
      </c>
      <c r="X465" s="465" t="str">
        <f t="shared" si="48"/>
        <v>MEDIO</v>
      </c>
      <c r="Y465" s="465" t="s">
        <v>1799</v>
      </c>
      <c r="Z465" s="462" t="s">
        <v>1651</v>
      </c>
      <c r="AA465" s="461" t="s">
        <v>186</v>
      </c>
      <c r="AB465" s="461" t="s">
        <v>201</v>
      </c>
      <c r="AC465" s="460" t="s">
        <v>223</v>
      </c>
      <c r="AD465" s="505">
        <v>43460</v>
      </c>
      <c r="AE465" s="466" t="s">
        <v>82</v>
      </c>
      <c r="AF465" s="467" t="s">
        <v>69</v>
      </c>
      <c r="AG465" s="467" t="s">
        <v>69</v>
      </c>
      <c r="AH465" s="467" t="s">
        <v>69</v>
      </c>
      <c r="AI465" s="467" t="s">
        <v>114</v>
      </c>
      <c r="AJ465" s="505">
        <v>43453</v>
      </c>
      <c r="AK465" s="467" t="s">
        <v>389</v>
      </c>
      <c r="AL465" s="467" t="s">
        <v>1152</v>
      </c>
      <c r="AM465" s="467" t="s">
        <v>69</v>
      </c>
      <c r="AN465" s="467" t="s">
        <v>1152</v>
      </c>
      <c r="AO465" s="467" t="s">
        <v>69</v>
      </c>
      <c r="AP465" s="467" t="s">
        <v>1152</v>
      </c>
      <c r="AQ465" s="467" t="s">
        <v>69</v>
      </c>
      <c r="AR465" s="466" t="s">
        <v>87</v>
      </c>
      <c r="AS465" s="466" t="s">
        <v>87</v>
      </c>
      <c r="AT465" s="467" t="s">
        <v>69</v>
      </c>
      <c r="AU465" s="504"/>
      <c r="AV465" s="467" t="s">
        <v>69</v>
      </c>
      <c r="AW465" s="467" t="s">
        <v>69</v>
      </c>
      <c r="AX465" s="467" t="s">
        <v>90</v>
      </c>
    </row>
    <row r="466" spans="1:50" ht="135" x14ac:dyDescent="0.25">
      <c r="A466" s="439">
        <v>458</v>
      </c>
      <c r="B466" s="461" t="s">
        <v>395</v>
      </c>
      <c r="C466" s="461" t="s">
        <v>283</v>
      </c>
      <c r="D466" s="461" t="s">
        <v>106</v>
      </c>
      <c r="E466" s="461" t="s">
        <v>713</v>
      </c>
      <c r="F466" s="463">
        <f>IFERROR(VLOOKUP(E466,[15]TablaRetencion!A$1:B$22,2,FALSE),"")</f>
        <v>240</v>
      </c>
      <c r="G466" s="463" t="s">
        <v>406</v>
      </c>
      <c r="H466" s="463">
        <f>IFERROR(VLOOKUP(G466,[15]TablaRetencion!H$1:I$90,2,FALSE),"")</f>
        <v>50</v>
      </c>
      <c r="I466" s="464" t="s">
        <v>812</v>
      </c>
      <c r="J466" s="507" t="s">
        <v>1793</v>
      </c>
      <c r="K466" s="513" t="s">
        <v>1920</v>
      </c>
      <c r="L466" s="461" t="s">
        <v>70</v>
      </c>
      <c r="M466" s="461" t="s">
        <v>109</v>
      </c>
      <c r="N466" s="461" t="s">
        <v>108</v>
      </c>
      <c r="O466" s="461" t="s">
        <v>73</v>
      </c>
      <c r="P466" s="461" t="s">
        <v>111</v>
      </c>
      <c r="Q466" s="461" t="s">
        <v>126</v>
      </c>
      <c r="R466" s="463" t="s">
        <v>83</v>
      </c>
      <c r="S466" s="461" t="s">
        <v>140</v>
      </c>
      <c r="T466" s="461" t="s">
        <v>79</v>
      </c>
      <c r="U466" s="461" t="s">
        <v>141</v>
      </c>
      <c r="V466" s="462" t="s">
        <v>1798</v>
      </c>
      <c r="W466" s="465">
        <f t="shared" si="47"/>
        <v>4</v>
      </c>
      <c r="X466" s="465" t="str">
        <f t="shared" si="48"/>
        <v>MEDIO</v>
      </c>
      <c r="Y466" s="465" t="s">
        <v>1799</v>
      </c>
      <c r="Z466" s="462" t="s">
        <v>1651</v>
      </c>
      <c r="AA466" s="461" t="s">
        <v>113</v>
      </c>
      <c r="AB466" s="461" t="s">
        <v>201</v>
      </c>
      <c r="AC466" s="460" t="s">
        <v>223</v>
      </c>
      <c r="AD466" s="505">
        <v>43460</v>
      </c>
      <c r="AE466" s="466" t="s">
        <v>82</v>
      </c>
      <c r="AF466" s="467" t="s">
        <v>69</v>
      </c>
      <c r="AG466" s="467" t="s">
        <v>69</v>
      </c>
      <c r="AH466" s="467" t="s">
        <v>69</v>
      </c>
      <c r="AI466" s="467" t="s">
        <v>114</v>
      </c>
      <c r="AJ466" s="505">
        <v>43453</v>
      </c>
      <c r="AK466" s="467" t="s">
        <v>389</v>
      </c>
      <c r="AL466" s="467" t="s">
        <v>1152</v>
      </c>
      <c r="AM466" s="467" t="s">
        <v>69</v>
      </c>
      <c r="AN466" s="467" t="s">
        <v>1152</v>
      </c>
      <c r="AO466" s="467" t="s">
        <v>69</v>
      </c>
      <c r="AP466" s="467" t="s">
        <v>1152</v>
      </c>
      <c r="AQ466" s="467" t="s">
        <v>69</v>
      </c>
      <c r="AR466" s="466" t="s">
        <v>87</v>
      </c>
      <c r="AS466" s="466" t="s">
        <v>87</v>
      </c>
      <c r="AT466" s="467" t="s">
        <v>69</v>
      </c>
      <c r="AU466" s="504"/>
      <c r="AV466" s="467" t="s">
        <v>69</v>
      </c>
      <c r="AW466" s="467" t="s">
        <v>69</v>
      </c>
      <c r="AX466" s="467" t="s">
        <v>90</v>
      </c>
    </row>
    <row r="467" spans="1:50" ht="135" x14ac:dyDescent="0.25">
      <c r="A467" s="439">
        <v>459</v>
      </c>
      <c r="B467" s="461" t="s">
        <v>395</v>
      </c>
      <c r="C467" s="461" t="s">
        <v>283</v>
      </c>
      <c r="D467" s="461" t="s">
        <v>106</v>
      </c>
      <c r="E467" s="461" t="s">
        <v>713</v>
      </c>
      <c r="F467" s="463">
        <f>IFERROR(VLOOKUP(E467,[15]TablaRetencion!A$1:B$22,2,FALSE),"")</f>
        <v>240</v>
      </c>
      <c r="G467" s="463" t="s">
        <v>406</v>
      </c>
      <c r="H467" s="463">
        <f>IFERROR(VLOOKUP(G467,[15]TablaRetencion!H$1:I$90,2,FALSE),"")</f>
        <v>50</v>
      </c>
      <c r="I467" s="464" t="s">
        <v>811</v>
      </c>
      <c r="J467" s="507" t="s">
        <v>1793</v>
      </c>
      <c r="K467" s="515" t="s">
        <v>1921</v>
      </c>
      <c r="L467" s="461" t="s">
        <v>70</v>
      </c>
      <c r="M467" s="461" t="s">
        <v>109</v>
      </c>
      <c r="N467" s="461" t="s">
        <v>108</v>
      </c>
      <c r="O467" s="461" t="s">
        <v>73</v>
      </c>
      <c r="P467" s="461" t="s">
        <v>111</v>
      </c>
      <c r="Q467" s="461" t="s">
        <v>126</v>
      </c>
      <c r="R467" s="463" t="s">
        <v>83</v>
      </c>
      <c r="S467" s="461" t="s">
        <v>140</v>
      </c>
      <c r="T467" s="461" t="s">
        <v>79</v>
      </c>
      <c r="U467" s="461" t="s">
        <v>141</v>
      </c>
      <c r="V467" s="462" t="s">
        <v>1798</v>
      </c>
      <c r="W467" s="465">
        <f t="shared" si="47"/>
        <v>4</v>
      </c>
      <c r="X467" s="465" t="str">
        <f t="shared" si="48"/>
        <v>MEDIO</v>
      </c>
      <c r="Y467" s="465" t="s">
        <v>1799</v>
      </c>
      <c r="Z467" s="462" t="s">
        <v>1651</v>
      </c>
      <c r="AA467" s="461" t="s">
        <v>113</v>
      </c>
      <c r="AB467" s="461" t="s">
        <v>201</v>
      </c>
      <c r="AC467" s="460" t="s">
        <v>223</v>
      </c>
      <c r="AD467" s="505">
        <v>43460</v>
      </c>
      <c r="AE467" s="466" t="s">
        <v>82</v>
      </c>
      <c r="AF467" s="467" t="s">
        <v>69</v>
      </c>
      <c r="AG467" s="467" t="s">
        <v>69</v>
      </c>
      <c r="AH467" s="467" t="s">
        <v>69</v>
      </c>
      <c r="AI467" s="467" t="s">
        <v>114</v>
      </c>
      <c r="AJ467" s="505">
        <v>43453</v>
      </c>
      <c r="AK467" s="467" t="s">
        <v>389</v>
      </c>
      <c r="AL467" s="467" t="s">
        <v>1152</v>
      </c>
      <c r="AM467" s="467" t="s">
        <v>69</v>
      </c>
      <c r="AN467" s="467" t="s">
        <v>1152</v>
      </c>
      <c r="AO467" s="467" t="s">
        <v>69</v>
      </c>
      <c r="AP467" s="467" t="s">
        <v>1152</v>
      </c>
      <c r="AQ467" s="467" t="s">
        <v>69</v>
      </c>
      <c r="AR467" s="466" t="s">
        <v>87</v>
      </c>
      <c r="AS467" s="466" t="s">
        <v>87</v>
      </c>
      <c r="AT467" s="467" t="s">
        <v>69</v>
      </c>
      <c r="AU467" s="504"/>
      <c r="AV467" s="467" t="s">
        <v>69</v>
      </c>
      <c r="AW467" s="467" t="s">
        <v>69</v>
      </c>
      <c r="AX467" s="467" t="s">
        <v>90</v>
      </c>
    </row>
    <row r="468" spans="1:50" ht="135" x14ac:dyDescent="0.25">
      <c r="A468" s="439">
        <v>460</v>
      </c>
      <c r="B468" s="461" t="s">
        <v>395</v>
      </c>
      <c r="C468" s="461" t="s">
        <v>283</v>
      </c>
      <c r="D468" s="461" t="s">
        <v>106</v>
      </c>
      <c r="E468" s="461" t="s">
        <v>713</v>
      </c>
      <c r="F468" s="463">
        <f>IFERROR(VLOOKUP(E468,[15]TablaRetencion!A$1:B$22,2,FALSE),"")</f>
        <v>240</v>
      </c>
      <c r="G468" s="463" t="s">
        <v>406</v>
      </c>
      <c r="H468" s="463">
        <f>IFERROR(VLOOKUP(G468,[15]TablaRetencion!H$1:I$90,2,FALSE),"")</f>
        <v>50</v>
      </c>
      <c r="I468" s="464" t="s">
        <v>812</v>
      </c>
      <c r="J468" s="507" t="s">
        <v>1793</v>
      </c>
      <c r="K468" s="515" t="s">
        <v>1922</v>
      </c>
      <c r="L468" s="461" t="s">
        <v>70</v>
      </c>
      <c r="M468" s="461" t="s">
        <v>109</v>
      </c>
      <c r="N468" s="461" t="s">
        <v>108</v>
      </c>
      <c r="O468" s="461" t="s">
        <v>73</v>
      </c>
      <c r="P468" s="461" t="s">
        <v>111</v>
      </c>
      <c r="Q468" s="461" t="s">
        <v>126</v>
      </c>
      <c r="R468" s="463" t="s">
        <v>83</v>
      </c>
      <c r="S468" s="461" t="s">
        <v>140</v>
      </c>
      <c r="T468" s="461" t="s">
        <v>79</v>
      </c>
      <c r="U468" s="461" t="s">
        <v>141</v>
      </c>
      <c r="V468" s="462" t="s">
        <v>1798</v>
      </c>
      <c r="W468" s="465">
        <f t="shared" si="47"/>
        <v>4</v>
      </c>
      <c r="X468" s="465" t="str">
        <f t="shared" si="48"/>
        <v>MEDIO</v>
      </c>
      <c r="Y468" s="465" t="s">
        <v>1799</v>
      </c>
      <c r="Z468" s="462" t="s">
        <v>1651</v>
      </c>
      <c r="AA468" s="461" t="s">
        <v>154</v>
      </c>
      <c r="AB468" s="461" t="s">
        <v>201</v>
      </c>
      <c r="AC468" s="460" t="s">
        <v>223</v>
      </c>
      <c r="AD468" s="505">
        <v>43460</v>
      </c>
      <c r="AE468" s="466" t="s">
        <v>82</v>
      </c>
      <c r="AF468" s="467" t="s">
        <v>69</v>
      </c>
      <c r="AG468" s="467" t="s">
        <v>69</v>
      </c>
      <c r="AH468" s="467" t="s">
        <v>69</v>
      </c>
      <c r="AI468" s="467" t="s">
        <v>114</v>
      </c>
      <c r="AJ468" s="505">
        <v>43453</v>
      </c>
      <c r="AK468" s="467" t="s">
        <v>389</v>
      </c>
      <c r="AL468" s="467" t="s">
        <v>1152</v>
      </c>
      <c r="AM468" s="467" t="s">
        <v>69</v>
      </c>
      <c r="AN468" s="467" t="s">
        <v>1152</v>
      </c>
      <c r="AO468" s="467" t="s">
        <v>69</v>
      </c>
      <c r="AP468" s="467" t="s">
        <v>1152</v>
      </c>
      <c r="AQ468" s="467" t="s">
        <v>69</v>
      </c>
      <c r="AR468" s="466" t="s">
        <v>87</v>
      </c>
      <c r="AS468" s="466" t="s">
        <v>87</v>
      </c>
      <c r="AT468" s="467" t="s">
        <v>69</v>
      </c>
      <c r="AU468" s="504"/>
      <c r="AV468" s="467" t="s">
        <v>69</v>
      </c>
      <c r="AW468" s="467" t="s">
        <v>69</v>
      </c>
      <c r="AX468" s="467" t="s">
        <v>90</v>
      </c>
    </row>
    <row r="469" spans="1:50" ht="135" x14ac:dyDescent="0.25">
      <c r="A469" s="439">
        <v>461</v>
      </c>
      <c r="B469" s="461" t="s">
        <v>395</v>
      </c>
      <c r="C469" s="461" t="s">
        <v>283</v>
      </c>
      <c r="D469" s="461" t="s">
        <v>106</v>
      </c>
      <c r="E469" s="461" t="s">
        <v>713</v>
      </c>
      <c r="F469" s="463">
        <f>IFERROR(VLOOKUP(E469,[15]TablaRetencion!A$1:B$22,2,FALSE),"")</f>
        <v>240</v>
      </c>
      <c r="G469" s="463" t="s">
        <v>406</v>
      </c>
      <c r="H469" s="463">
        <f>IFERROR(VLOOKUP(G469,[15]TablaRetencion!H$1:I$90,2,FALSE),"")</f>
        <v>50</v>
      </c>
      <c r="I469" s="464" t="s">
        <v>812</v>
      </c>
      <c r="J469" s="507" t="s">
        <v>1793</v>
      </c>
      <c r="K469" s="515" t="s">
        <v>1923</v>
      </c>
      <c r="L469" s="461" t="s">
        <v>70</v>
      </c>
      <c r="M469" s="461" t="s">
        <v>109</v>
      </c>
      <c r="N469" s="461" t="s">
        <v>108</v>
      </c>
      <c r="O469" s="461" t="s">
        <v>73</v>
      </c>
      <c r="P469" s="461" t="s">
        <v>111</v>
      </c>
      <c r="Q469" s="461" t="s">
        <v>126</v>
      </c>
      <c r="R469" s="463" t="s">
        <v>83</v>
      </c>
      <c r="S469" s="461" t="s">
        <v>140</v>
      </c>
      <c r="T469" s="461" t="s">
        <v>79</v>
      </c>
      <c r="U469" s="461" t="s">
        <v>141</v>
      </c>
      <c r="V469" s="462" t="s">
        <v>1798</v>
      </c>
      <c r="W469" s="465">
        <f t="shared" si="47"/>
        <v>4</v>
      </c>
      <c r="X469" s="465" t="str">
        <f t="shared" si="48"/>
        <v>MEDIO</v>
      </c>
      <c r="Y469" s="465" t="s">
        <v>1799</v>
      </c>
      <c r="Z469" s="462" t="s">
        <v>1651</v>
      </c>
      <c r="AA469" s="461" t="s">
        <v>154</v>
      </c>
      <c r="AB469" s="461" t="s">
        <v>201</v>
      </c>
      <c r="AC469" s="460" t="s">
        <v>223</v>
      </c>
      <c r="AD469" s="505">
        <v>43460</v>
      </c>
      <c r="AE469" s="466" t="s">
        <v>82</v>
      </c>
      <c r="AF469" s="467" t="s">
        <v>69</v>
      </c>
      <c r="AG469" s="467" t="s">
        <v>69</v>
      </c>
      <c r="AH469" s="467" t="s">
        <v>69</v>
      </c>
      <c r="AI469" s="467" t="s">
        <v>114</v>
      </c>
      <c r="AJ469" s="505">
        <v>43453</v>
      </c>
      <c r="AK469" s="467" t="s">
        <v>389</v>
      </c>
      <c r="AL469" s="467" t="s">
        <v>1152</v>
      </c>
      <c r="AM469" s="467" t="s">
        <v>69</v>
      </c>
      <c r="AN469" s="467" t="s">
        <v>1152</v>
      </c>
      <c r="AO469" s="467" t="s">
        <v>69</v>
      </c>
      <c r="AP469" s="467" t="s">
        <v>1152</v>
      </c>
      <c r="AQ469" s="467" t="s">
        <v>69</v>
      </c>
      <c r="AR469" s="466" t="s">
        <v>87</v>
      </c>
      <c r="AS469" s="466" t="s">
        <v>87</v>
      </c>
      <c r="AT469" s="467" t="s">
        <v>69</v>
      </c>
      <c r="AU469" s="504"/>
      <c r="AV469" s="467" t="s">
        <v>69</v>
      </c>
      <c r="AW469" s="467" t="s">
        <v>69</v>
      </c>
      <c r="AX469" s="467" t="s">
        <v>90</v>
      </c>
    </row>
    <row r="470" spans="1:50" ht="135" x14ac:dyDescent="0.25">
      <c r="A470" s="439">
        <v>462</v>
      </c>
      <c r="B470" s="461" t="s">
        <v>395</v>
      </c>
      <c r="C470" s="461" t="s">
        <v>283</v>
      </c>
      <c r="D470" s="461" t="s">
        <v>106</v>
      </c>
      <c r="E470" s="461" t="s">
        <v>713</v>
      </c>
      <c r="F470" s="463">
        <f>IFERROR(VLOOKUP(E470,[15]TablaRetencion!A$1:B$22,2,FALSE),"")</f>
        <v>240</v>
      </c>
      <c r="G470" s="463" t="s">
        <v>406</v>
      </c>
      <c r="H470" s="463">
        <f>IFERROR(VLOOKUP(G470,[15]TablaRetencion!H$1:I$90,2,FALSE),"")</f>
        <v>50</v>
      </c>
      <c r="I470" s="464" t="s">
        <v>812</v>
      </c>
      <c r="J470" s="507" t="s">
        <v>1793</v>
      </c>
      <c r="K470" s="513" t="s">
        <v>1924</v>
      </c>
      <c r="L470" s="461" t="s">
        <v>70</v>
      </c>
      <c r="M470" s="461" t="s">
        <v>109</v>
      </c>
      <c r="N470" s="461" t="s">
        <v>108</v>
      </c>
      <c r="O470" s="461" t="s">
        <v>73</v>
      </c>
      <c r="P470" s="461" t="s">
        <v>111</v>
      </c>
      <c r="Q470" s="461" t="s">
        <v>126</v>
      </c>
      <c r="R470" s="463" t="s">
        <v>83</v>
      </c>
      <c r="S470" s="461" t="s">
        <v>140</v>
      </c>
      <c r="T470" s="461" t="s">
        <v>79</v>
      </c>
      <c r="U470" s="461" t="s">
        <v>141</v>
      </c>
      <c r="V470" s="462" t="s">
        <v>1798</v>
      </c>
      <c r="W470" s="465">
        <f t="shared" si="47"/>
        <v>4</v>
      </c>
      <c r="X470" s="465" t="str">
        <f t="shared" si="48"/>
        <v>MEDIO</v>
      </c>
      <c r="Y470" s="465" t="s">
        <v>1799</v>
      </c>
      <c r="Z470" s="462" t="s">
        <v>1651</v>
      </c>
      <c r="AA470" s="461" t="s">
        <v>154</v>
      </c>
      <c r="AB470" s="461" t="s">
        <v>201</v>
      </c>
      <c r="AC470" s="460" t="s">
        <v>223</v>
      </c>
      <c r="AD470" s="505">
        <v>43460</v>
      </c>
      <c r="AE470" s="466" t="s">
        <v>82</v>
      </c>
      <c r="AF470" s="467" t="s">
        <v>69</v>
      </c>
      <c r="AG470" s="467" t="s">
        <v>69</v>
      </c>
      <c r="AH470" s="467" t="s">
        <v>69</v>
      </c>
      <c r="AI470" s="467" t="s">
        <v>114</v>
      </c>
      <c r="AJ470" s="505">
        <v>43453</v>
      </c>
      <c r="AK470" s="467" t="s">
        <v>389</v>
      </c>
      <c r="AL470" s="467" t="s">
        <v>1152</v>
      </c>
      <c r="AM470" s="467" t="s">
        <v>69</v>
      </c>
      <c r="AN470" s="467" t="s">
        <v>1152</v>
      </c>
      <c r="AO470" s="467" t="s">
        <v>69</v>
      </c>
      <c r="AP470" s="467" t="s">
        <v>1152</v>
      </c>
      <c r="AQ470" s="467" t="s">
        <v>69</v>
      </c>
      <c r="AR470" s="466" t="s">
        <v>87</v>
      </c>
      <c r="AS470" s="466" t="s">
        <v>87</v>
      </c>
      <c r="AT470" s="467" t="s">
        <v>69</v>
      </c>
      <c r="AU470" s="504"/>
      <c r="AV470" s="467" t="s">
        <v>69</v>
      </c>
      <c r="AW470" s="467" t="s">
        <v>69</v>
      </c>
      <c r="AX470" s="467" t="s">
        <v>90</v>
      </c>
    </row>
    <row r="471" spans="1:50" ht="135" x14ac:dyDescent="0.25">
      <c r="A471" s="439">
        <v>463</v>
      </c>
      <c r="B471" s="461" t="s">
        <v>395</v>
      </c>
      <c r="C471" s="461" t="s">
        <v>283</v>
      </c>
      <c r="D471" s="461" t="s">
        <v>106</v>
      </c>
      <c r="E471" s="461" t="s">
        <v>713</v>
      </c>
      <c r="F471" s="463">
        <f>IFERROR(VLOOKUP(E471,[15]TablaRetencion!A$1:B$22,2,FALSE),"")</f>
        <v>240</v>
      </c>
      <c r="G471" s="463" t="s">
        <v>406</v>
      </c>
      <c r="H471" s="463">
        <f>IFERROR(VLOOKUP(G471,[15]TablaRetencion!H$1:I$90,2,FALSE),"")</f>
        <v>50</v>
      </c>
      <c r="I471" s="464" t="s">
        <v>812</v>
      </c>
      <c r="J471" s="507" t="s">
        <v>1793</v>
      </c>
      <c r="K471" s="515" t="s">
        <v>1925</v>
      </c>
      <c r="L471" s="461" t="s">
        <v>70</v>
      </c>
      <c r="M471" s="461" t="s">
        <v>109</v>
      </c>
      <c r="N471" s="461" t="s">
        <v>108</v>
      </c>
      <c r="O471" s="461" t="s">
        <v>73</v>
      </c>
      <c r="P471" s="461" t="s">
        <v>111</v>
      </c>
      <c r="Q471" s="461" t="s">
        <v>126</v>
      </c>
      <c r="R471" s="463" t="s">
        <v>83</v>
      </c>
      <c r="S471" s="461" t="s">
        <v>140</v>
      </c>
      <c r="T471" s="461" t="s">
        <v>79</v>
      </c>
      <c r="U471" s="461" t="s">
        <v>141</v>
      </c>
      <c r="V471" s="462" t="s">
        <v>1798</v>
      </c>
      <c r="W471" s="465">
        <f t="shared" si="47"/>
        <v>4</v>
      </c>
      <c r="X471" s="465" t="str">
        <f t="shared" si="48"/>
        <v>MEDIO</v>
      </c>
      <c r="Y471" s="465" t="s">
        <v>1799</v>
      </c>
      <c r="Z471" s="462" t="s">
        <v>1651</v>
      </c>
      <c r="AA471" s="461" t="s">
        <v>154</v>
      </c>
      <c r="AB471" s="461" t="s">
        <v>201</v>
      </c>
      <c r="AC471" s="460" t="s">
        <v>223</v>
      </c>
      <c r="AD471" s="505">
        <v>43460</v>
      </c>
      <c r="AE471" s="466" t="s">
        <v>82</v>
      </c>
      <c r="AF471" s="467" t="s">
        <v>69</v>
      </c>
      <c r="AG471" s="467" t="s">
        <v>69</v>
      </c>
      <c r="AH471" s="467" t="s">
        <v>69</v>
      </c>
      <c r="AI471" s="467" t="s">
        <v>114</v>
      </c>
      <c r="AJ471" s="505">
        <v>43453</v>
      </c>
      <c r="AK471" s="467" t="s">
        <v>389</v>
      </c>
      <c r="AL471" s="467" t="s">
        <v>1152</v>
      </c>
      <c r="AM471" s="467" t="s">
        <v>69</v>
      </c>
      <c r="AN471" s="467" t="s">
        <v>1152</v>
      </c>
      <c r="AO471" s="467" t="s">
        <v>69</v>
      </c>
      <c r="AP471" s="467" t="s">
        <v>1152</v>
      </c>
      <c r="AQ471" s="467" t="s">
        <v>69</v>
      </c>
      <c r="AR471" s="466" t="s">
        <v>87</v>
      </c>
      <c r="AS471" s="466" t="s">
        <v>87</v>
      </c>
      <c r="AT471" s="467" t="s">
        <v>69</v>
      </c>
      <c r="AU471" s="504"/>
      <c r="AV471" s="467" t="s">
        <v>69</v>
      </c>
      <c r="AW471" s="467" t="s">
        <v>69</v>
      </c>
      <c r="AX471" s="467" t="s">
        <v>90</v>
      </c>
    </row>
    <row r="472" spans="1:50" ht="135" x14ac:dyDescent="0.25">
      <c r="A472" s="439">
        <v>464</v>
      </c>
      <c r="B472" s="461" t="s">
        <v>395</v>
      </c>
      <c r="C472" s="461" t="s">
        <v>283</v>
      </c>
      <c r="D472" s="461" t="s">
        <v>106</v>
      </c>
      <c r="E472" s="461" t="s">
        <v>713</v>
      </c>
      <c r="F472" s="463">
        <f>IFERROR(VLOOKUP(E472,[15]TablaRetencion!A$1:B$22,2,FALSE),"")</f>
        <v>240</v>
      </c>
      <c r="G472" s="463" t="s">
        <v>406</v>
      </c>
      <c r="H472" s="463">
        <f>IFERROR(VLOOKUP(G472,[15]TablaRetencion!H$1:I$90,2,FALSE),"")</f>
        <v>50</v>
      </c>
      <c r="I472" s="464" t="s">
        <v>812</v>
      </c>
      <c r="J472" s="507" t="s">
        <v>1793</v>
      </c>
      <c r="K472" s="515" t="s">
        <v>1926</v>
      </c>
      <c r="L472" s="461" t="s">
        <v>70</v>
      </c>
      <c r="M472" s="461" t="s">
        <v>109</v>
      </c>
      <c r="N472" s="461" t="s">
        <v>108</v>
      </c>
      <c r="O472" s="461" t="s">
        <v>73</v>
      </c>
      <c r="P472" s="461" t="s">
        <v>111</v>
      </c>
      <c r="Q472" s="461" t="s">
        <v>126</v>
      </c>
      <c r="R472" s="463" t="s">
        <v>83</v>
      </c>
      <c r="S472" s="461" t="s">
        <v>140</v>
      </c>
      <c r="T472" s="461" t="s">
        <v>79</v>
      </c>
      <c r="U472" s="461" t="s">
        <v>141</v>
      </c>
      <c r="V472" s="462" t="s">
        <v>1798</v>
      </c>
      <c r="W472" s="465">
        <f t="shared" si="47"/>
        <v>4</v>
      </c>
      <c r="X472" s="465" t="str">
        <f t="shared" si="48"/>
        <v>MEDIO</v>
      </c>
      <c r="Y472" s="465" t="s">
        <v>1799</v>
      </c>
      <c r="Z472" s="462" t="s">
        <v>1651</v>
      </c>
      <c r="AA472" s="461" t="s">
        <v>186</v>
      </c>
      <c r="AB472" s="461" t="s">
        <v>201</v>
      </c>
      <c r="AC472" s="460" t="s">
        <v>223</v>
      </c>
      <c r="AD472" s="505">
        <v>43460</v>
      </c>
      <c r="AE472" s="466" t="s">
        <v>82</v>
      </c>
      <c r="AF472" s="467" t="s">
        <v>69</v>
      </c>
      <c r="AG472" s="467" t="s">
        <v>69</v>
      </c>
      <c r="AH472" s="467" t="s">
        <v>69</v>
      </c>
      <c r="AI472" s="467" t="s">
        <v>114</v>
      </c>
      <c r="AJ472" s="505">
        <v>43453</v>
      </c>
      <c r="AK472" s="467" t="s">
        <v>389</v>
      </c>
      <c r="AL472" s="467" t="s">
        <v>1152</v>
      </c>
      <c r="AM472" s="467" t="s">
        <v>69</v>
      </c>
      <c r="AN472" s="467" t="s">
        <v>1152</v>
      </c>
      <c r="AO472" s="467" t="s">
        <v>69</v>
      </c>
      <c r="AP472" s="467" t="s">
        <v>1152</v>
      </c>
      <c r="AQ472" s="467" t="s">
        <v>69</v>
      </c>
      <c r="AR472" s="466" t="s">
        <v>87</v>
      </c>
      <c r="AS472" s="466" t="s">
        <v>87</v>
      </c>
      <c r="AT472" s="467" t="s">
        <v>69</v>
      </c>
      <c r="AU472" s="504"/>
      <c r="AV472" s="467" t="s">
        <v>69</v>
      </c>
      <c r="AW472" s="467" t="s">
        <v>69</v>
      </c>
      <c r="AX472" s="467" t="s">
        <v>90</v>
      </c>
    </row>
    <row r="473" spans="1:50" ht="135" x14ac:dyDescent="0.25">
      <c r="A473" s="439">
        <v>465</v>
      </c>
      <c r="B473" s="461" t="s">
        <v>395</v>
      </c>
      <c r="C473" s="461" t="s">
        <v>283</v>
      </c>
      <c r="D473" s="461" t="s">
        <v>106</v>
      </c>
      <c r="E473" s="461" t="s">
        <v>713</v>
      </c>
      <c r="F473" s="463">
        <f>IFERROR(VLOOKUP(E473,[15]TablaRetencion!A$1:B$22,2,FALSE),"")</f>
        <v>240</v>
      </c>
      <c r="G473" s="463" t="s">
        <v>411</v>
      </c>
      <c r="H473" s="463">
        <f>IFERROR(VLOOKUP(G473,[15]TablaRetencion!H$1:I$90,2,FALSE),"")</f>
        <v>67</v>
      </c>
      <c r="I473" s="464" t="s">
        <v>815</v>
      </c>
      <c r="J473" s="507" t="s">
        <v>1793</v>
      </c>
      <c r="K473" s="515" t="s">
        <v>1927</v>
      </c>
      <c r="L473" s="461" t="s">
        <v>70</v>
      </c>
      <c r="M473" s="461" t="s">
        <v>109</v>
      </c>
      <c r="N473" s="461" t="s">
        <v>108</v>
      </c>
      <c r="O473" s="461" t="s">
        <v>73</v>
      </c>
      <c r="P473" s="461" t="s">
        <v>111</v>
      </c>
      <c r="Q473" s="461" t="s">
        <v>75</v>
      </c>
      <c r="R473" s="463" t="s">
        <v>83</v>
      </c>
      <c r="S473" s="461" t="s">
        <v>140</v>
      </c>
      <c r="T473" s="461" t="s">
        <v>79</v>
      </c>
      <c r="U473" s="461" t="s">
        <v>141</v>
      </c>
      <c r="V473" s="462" t="s">
        <v>1798</v>
      </c>
      <c r="W473" s="465">
        <f t="shared" si="47"/>
        <v>4</v>
      </c>
      <c r="X473" s="465" t="str">
        <f t="shared" si="48"/>
        <v>MEDIO</v>
      </c>
      <c r="Y473" s="465" t="s">
        <v>1799</v>
      </c>
      <c r="Z473" s="462" t="s">
        <v>1651</v>
      </c>
      <c r="AA473" s="461" t="s">
        <v>186</v>
      </c>
      <c r="AB473" s="461" t="s">
        <v>201</v>
      </c>
      <c r="AC473" s="460" t="s">
        <v>223</v>
      </c>
      <c r="AD473" s="505">
        <v>43460</v>
      </c>
      <c r="AE473" s="466" t="s">
        <v>82</v>
      </c>
      <c r="AF473" s="467" t="s">
        <v>69</v>
      </c>
      <c r="AG473" s="467" t="s">
        <v>69</v>
      </c>
      <c r="AH473" s="467" t="s">
        <v>69</v>
      </c>
      <c r="AI473" s="467" t="s">
        <v>114</v>
      </c>
      <c r="AJ473" s="505">
        <v>43453</v>
      </c>
      <c r="AK473" s="467" t="s">
        <v>389</v>
      </c>
      <c r="AL473" s="467" t="s">
        <v>1152</v>
      </c>
      <c r="AM473" s="467" t="s">
        <v>69</v>
      </c>
      <c r="AN473" s="467" t="s">
        <v>1152</v>
      </c>
      <c r="AO473" s="467" t="s">
        <v>69</v>
      </c>
      <c r="AP473" s="467" t="s">
        <v>1152</v>
      </c>
      <c r="AQ473" s="467" t="s">
        <v>69</v>
      </c>
      <c r="AR473" s="466" t="s">
        <v>87</v>
      </c>
      <c r="AS473" s="466" t="s">
        <v>87</v>
      </c>
      <c r="AT473" s="467" t="s">
        <v>69</v>
      </c>
      <c r="AU473" s="504"/>
      <c r="AV473" s="467" t="s">
        <v>69</v>
      </c>
      <c r="AW473" s="467" t="s">
        <v>69</v>
      </c>
      <c r="AX473" s="467" t="s">
        <v>90</v>
      </c>
    </row>
    <row r="474" spans="1:50" ht="135" x14ac:dyDescent="0.25">
      <c r="A474" s="439">
        <v>466</v>
      </c>
      <c r="B474" s="461" t="s">
        <v>395</v>
      </c>
      <c r="C474" s="461" t="s">
        <v>283</v>
      </c>
      <c r="D474" s="461" t="s">
        <v>106</v>
      </c>
      <c r="E474" s="461" t="s">
        <v>713</v>
      </c>
      <c r="F474" s="463">
        <f>IFERROR(VLOOKUP(E474,[15]TablaRetencion!A$1:B$22,2,FALSE),"")</f>
        <v>240</v>
      </c>
      <c r="G474" s="463" t="s">
        <v>406</v>
      </c>
      <c r="H474" s="463">
        <f>IFERROR(VLOOKUP(G474,[15]TablaRetencion!H$1:I$90,2,FALSE),"")</f>
        <v>50</v>
      </c>
      <c r="I474" s="464" t="s">
        <v>812</v>
      </c>
      <c r="J474" s="507" t="s">
        <v>1793</v>
      </c>
      <c r="K474" s="515" t="s">
        <v>1928</v>
      </c>
      <c r="L474" s="461" t="s">
        <v>70</v>
      </c>
      <c r="M474" s="461" t="s">
        <v>109</v>
      </c>
      <c r="N474" s="461" t="s">
        <v>108</v>
      </c>
      <c r="O474" s="461" t="s">
        <v>73</v>
      </c>
      <c r="P474" s="461" t="s">
        <v>111</v>
      </c>
      <c r="Q474" s="461" t="s">
        <v>126</v>
      </c>
      <c r="R474" s="463" t="s">
        <v>83</v>
      </c>
      <c r="S474" s="461" t="s">
        <v>140</v>
      </c>
      <c r="T474" s="461" t="s">
        <v>79</v>
      </c>
      <c r="U474" s="461" t="s">
        <v>141</v>
      </c>
      <c r="V474" s="462" t="s">
        <v>1798</v>
      </c>
      <c r="W474" s="465">
        <f t="shared" si="47"/>
        <v>4</v>
      </c>
      <c r="X474" s="465" t="str">
        <f t="shared" si="48"/>
        <v>MEDIO</v>
      </c>
      <c r="Y474" s="465" t="s">
        <v>1799</v>
      </c>
      <c r="Z474" s="462" t="s">
        <v>1651</v>
      </c>
      <c r="AA474" s="461" t="s">
        <v>186</v>
      </c>
      <c r="AB474" s="461" t="s">
        <v>201</v>
      </c>
      <c r="AC474" s="460" t="s">
        <v>223</v>
      </c>
      <c r="AD474" s="505">
        <v>43460</v>
      </c>
      <c r="AE474" s="466" t="s">
        <v>82</v>
      </c>
      <c r="AF474" s="467" t="s">
        <v>69</v>
      </c>
      <c r="AG474" s="467" t="s">
        <v>69</v>
      </c>
      <c r="AH474" s="467" t="s">
        <v>69</v>
      </c>
      <c r="AI474" s="467" t="s">
        <v>114</v>
      </c>
      <c r="AJ474" s="505">
        <v>43453</v>
      </c>
      <c r="AK474" s="467" t="s">
        <v>389</v>
      </c>
      <c r="AL474" s="467" t="s">
        <v>1152</v>
      </c>
      <c r="AM474" s="467" t="s">
        <v>69</v>
      </c>
      <c r="AN474" s="467" t="s">
        <v>1152</v>
      </c>
      <c r="AO474" s="467" t="s">
        <v>69</v>
      </c>
      <c r="AP474" s="467" t="s">
        <v>1152</v>
      </c>
      <c r="AQ474" s="467" t="s">
        <v>69</v>
      </c>
      <c r="AR474" s="466" t="s">
        <v>87</v>
      </c>
      <c r="AS474" s="466" t="s">
        <v>87</v>
      </c>
      <c r="AT474" s="467" t="s">
        <v>69</v>
      </c>
      <c r="AU474" s="504"/>
      <c r="AV474" s="467" t="s">
        <v>69</v>
      </c>
      <c r="AW474" s="467" t="s">
        <v>69</v>
      </c>
      <c r="AX474" s="467" t="s">
        <v>90</v>
      </c>
    </row>
    <row r="475" spans="1:50" ht="135" x14ac:dyDescent="0.25">
      <c r="A475" s="439">
        <v>467</v>
      </c>
      <c r="B475" s="461" t="s">
        <v>395</v>
      </c>
      <c r="C475" s="461" t="s">
        <v>283</v>
      </c>
      <c r="D475" s="461" t="s">
        <v>106</v>
      </c>
      <c r="E475" s="461" t="s">
        <v>713</v>
      </c>
      <c r="F475" s="463">
        <f>IFERROR(VLOOKUP(E475,[15]TablaRetencion!A$1:B$22,2,FALSE),"")</f>
        <v>240</v>
      </c>
      <c r="G475" s="463" t="s">
        <v>406</v>
      </c>
      <c r="H475" s="463">
        <f>IFERROR(VLOOKUP(G475,[15]TablaRetencion!H$1:I$90,2,FALSE),"")</f>
        <v>50</v>
      </c>
      <c r="I475" s="464" t="s">
        <v>812</v>
      </c>
      <c r="J475" s="507" t="s">
        <v>1793</v>
      </c>
      <c r="K475" s="515" t="s">
        <v>1929</v>
      </c>
      <c r="L475" s="461" t="s">
        <v>70</v>
      </c>
      <c r="M475" s="461" t="s">
        <v>109</v>
      </c>
      <c r="N475" s="461" t="s">
        <v>108</v>
      </c>
      <c r="O475" s="461" t="s">
        <v>73</v>
      </c>
      <c r="P475" s="461" t="s">
        <v>111</v>
      </c>
      <c r="Q475" s="461" t="s">
        <v>126</v>
      </c>
      <c r="R475" s="463" t="s">
        <v>83</v>
      </c>
      <c r="S475" s="461" t="s">
        <v>140</v>
      </c>
      <c r="T475" s="461" t="s">
        <v>79</v>
      </c>
      <c r="U475" s="461" t="s">
        <v>141</v>
      </c>
      <c r="V475" s="462" t="s">
        <v>1798</v>
      </c>
      <c r="W475" s="465">
        <f t="shared" si="47"/>
        <v>4</v>
      </c>
      <c r="X475" s="465" t="str">
        <f t="shared" si="48"/>
        <v>MEDIO</v>
      </c>
      <c r="Y475" s="465" t="s">
        <v>1799</v>
      </c>
      <c r="Z475" s="462" t="s">
        <v>1651</v>
      </c>
      <c r="AA475" s="461" t="s">
        <v>113</v>
      </c>
      <c r="AB475" s="461" t="s">
        <v>201</v>
      </c>
      <c r="AC475" s="460" t="s">
        <v>223</v>
      </c>
      <c r="AD475" s="505">
        <v>43460</v>
      </c>
      <c r="AE475" s="466" t="s">
        <v>82</v>
      </c>
      <c r="AF475" s="467" t="s">
        <v>69</v>
      </c>
      <c r="AG475" s="467" t="s">
        <v>69</v>
      </c>
      <c r="AH475" s="467" t="s">
        <v>69</v>
      </c>
      <c r="AI475" s="467" t="s">
        <v>114</v>
      </c>
      <c r="AJ475" s="505">
        <v>43453</v>
      </c>
      <c r="AK475" s="467" t="s">
        <v>389</v>
      </c>
      <c r="AL475" s="467" t="s">
        <v>1152</v>
      </c>
      <c r="AM475" s="467" t="s">
        <v>69</v>
      </c>
      <c r="AN475" s="467" t="s">
        <v>1152</v>
      </c>
      <c r="AO475" s="467" t="s">
        <v>69</v>
      </c>
      <c r="AP475" s="467" t="s">
        <v>1152</v>
      </c>
      <c r="AQ475" s="467" t="s">
        <v>69</v>
      </c>
      <c r="AR475" s="466" t="s">
        <v>87</v>
      </c>
      <c r="AS475" s="466" t="s">
        <v>87</v>
      </c>
      <c r="AT475" s="467" t="s">
        <v>69</v>
      </c>
      <c r="AU475" s="504"/>
      <c r="AV475" s="467" t="s">
        <v>69</v>
      </c>
      <c r="AW475" s="467" t="s">
        <v>69</v>
      </c>
      <c r="AX475" s="467" t="s">
        <v>90</v>
      </c>
    </row>
    <row r="476" spans="1:50" ht="135" x14ac:dyDescent="0.25">
      <c r="A476" s="439">
        <v>468</v>
      </c>
      <c r="B476" s="461" t="s">
        <v>395</v>
      </c>
      <c r="C476" s="461" t="s">
        <v>283</v>
      </c>
      <c r="D476" s="461" t="s">
        <v>106</v>
      </c>
      <c r="E476" s="461" t="s">
        <v>713</v>
      </c>
      <c r="F476" s="463">
        <f>IFERROR(VLOOKUP(E476,[15]TablaRetencion!A$1:B$22,2,FALSE),"")</f>
        <v>240</v>
      </c>
      <c r="G476" s="463" t="s">
        <v>406</v>
      </c>
      <c r="H476" s="463">
        <f>IFERROR(VLOOKUP(G476,[15]TablaRetencion!H$1:I$90,2,FALSE),"")</f>
        <v>50</v>
      </c>
      <c r="I476" s="464" t="s">
        <v>808</v>
      </c>
      <c r="J476" s="507" t="s">
        <v>1793</v>
      </c>
      <c r="K476" s="515" t="s">
        <v>1930</v>
      </c>
      <c r="L476" s="461" t="s">
        <v>70</v>
      </c>
      <c r="M476" s="461" t="s">
        <v>109</v>
      </c>
      <c r="N476" s="461" t="s">
        <v>108</v>
      </c>
      <c r="O476" s="461" t="s">
        <v>73</v>
      </c>
      <c r="P476" s="461" t="s">
        <v>111</v>
      </c>
      <c r="Q476" s="461" t="s">
        <v>75</v>
      </c>
      <c r="R476" s="463" t="s">
        <v>83</v>
      </c>
      <c r="S476" s="461" t="s">
        <v>140</v>
      </c>
      <c r="T476" s="461" t="s">
        <v>79</v>
      </c>
      <c r="U476" s="461" t="s">
        <v>141</v>
      </c>
      <c r="V476" s="462" t="s">
        <v>1798</v>
      </c>
      <c r="W476" s="465">
        <f t="shared" si="47"/>
        <v>4</v>
      </c>
      <c r="X476" s="465" t="str">
        <f t="shared" si="48"/>
        <v>MEDIO</v>
      </c>
      <c r="Y476" s="465" t="s">
        <v>1799</v>
      </c>
      <c r="Z476" s="462" t="s">
        <v>1651</v>
      </c>
      <c r="AA476" s="461" t="s">
        <v>201</v>
      </c>
      <c r="AB476" s="461" t="s">
        <v>201</v>
      </c>
      <c r="AC476" s="460" t="s">
        <v>223</v>
      </c>
      <c r="AD476" s="505">
        <v>43460</v>
      </c>
      <c r="AE476" s="466" t="s">
        <v>82</v>
      </c>
      <c r="AF476" s="467" t="s">
        <v>69</v>
      </c>
      <c r="AG476" s="467" t="s">
        <v>69</v>
      </c>
      <c r="AH476" s="467" t="s">
        <v>69</v>
      </c>
      <c r="AI476" s="467" t="s">
        <v>114</v>
      </c>
      <c r="AJ476" s="505">
        <v>43453</v>
      </c>
      <c r="AK476" s="467" t="s">
        <v>389</v>
      </c>
      <c r="AL476" s="467" t="s">
        <v>1152</v>
      </c>
      <c r="AM476" s="467" t="s">
        <v>69</v>
      </c>
      <c r="AN476" s="467" t="s">
        <v>1152</v>
      </c>
      <c r="AO476" s="467" t="s">
        <v>69</v>
      </c>
      <c r="AP476" s="467" t="s">
        <v>1152</v>
      </c>
      <c r="AQ476" s="467" t="s">
        <v>69</v>
      </c>
      <c r="AR476" s="466" t="s">
        <v>87</v>
      </c>
      <c r="AS476" s="466" t="s">
        <v>87</v>
      </c>
      <c r="AT476" s="467" t="s">
        <v>69</v>
      </c>
      <c r="AU476" s="504"/>
      <c r="AV476" s="467" t="s">
        <v>69</v>
      </c>
      <c r="AW476" s="467" t="s">
        <v>69</v>
      </c>
      <c r="AX476" s="467" t="s">
        <v>90</v>
      </c>
    </row>
    <row r="477" spans="1:50" ht="135" x14ac:dyDescent="0.25">
      <c r="A477" s="439">
        <v>469</v>
      </c>
      <c r="B477" s="461" t="s">
        <v>395</v>
      </c>
      <c r="C477" s="461" t="s">
        <v>283</v>
      </c>
      <c r="D477" s="461" t="s">
        <v>106</v>
      </c>
      <c r="E477" s="461" t="s">
        <v>713</v>
      </c>
      <c r="F477" s="463">
        <f>IFERROR(VLOOKUP(E477,[15]TablaRetencion!A$1:B$22,2,FALSE),"")</f>
        <v>240</v>
      </c>
      <c r="G477" s="463" t="s">
        <v>406</v>
      </c>
      <c r="H477" s="463">
        <f>IFERROR(VLOOKUP(G477,[15]TablaRetencion!H$1:I$90,2,FALSE),"")</f>
        <v>50</v>
      </c>
      <c r="I477" s="464" t="s">
        <v>808</v>
      </c>
      <c r="J477" s="507" t="s">
        <v>1793</v>
      </c>
      <c r="K477" s="515" t="s">
        <v>1931</v>
      </c>
      <c r="L477" s="461" t="s">
        <v>70</v>
      </c>
      <c r="M477" s="461" t="s">
        <v>109</v>
      </c>
      <c r="N477" s="461" t="s">
        <v>108</v>
      </c>
      <c r="O477" s="461" t="s">
        <v>73</v>
      </c>
      <c r="P477" s="461" t="s">
        <v>111</v>
      </c>
      <c r="Q477" s="461" t="s">
        <v>126</v>
      </c>
      <c r="R477" s="463" t="s">
        <v>83</v>
      </c>
      <c r="S477" s="461" t="s">
        <v>140</v>
      </c>
      <c r="T477" s="461" t="s">
        <v>79</v>
      </c>
      <c r="U477" s="461" t="s">
        <v>141</v>
      </c>
      <c r="V477" s="462" t="s">
        <v>1798</v>
      </c>
      <c r="W477" s="465">
        <f t="shared" si="47"/>
        <v>4</v>
      </c>
      <c r="X477" s="465" t="str">
        <f t="shared" si="48"/>
        <v>MEDIO</v>
      </c>
      <c r="Y477" s="465" t="s">
        <v>1799</v>
      </c>
      <c r="Z477" s="462" t="s">
        <v>1651</v>
      </c>
      <c r="AA477" s="461" t="s">
        <v>189</v>
      </c>
      <c r="AB477" s="461" t="s">
        <v>201</v>
      </c>
      <c r="AC477" s="460" t="s">
        <v>223</v>
      </c>
      <c r="AD477" s="505">
        <v>43460</v>
      </c>
      <c r="AE477" s="466" t="s">
        <v>82</v>
      </c>
      <c r="AF477" s="467" t="s">
        <v>69</v>
      </c>
      <c r="AG477" s="467" t="s">
        <v>69</v>
      </c>
      <c r="AH477" s="467" t="s">
        <v>69</v>
      </c>
      <c r="AI477" s="467" t="s">
        <v>114</v>
      </c>
      <c r="AJ477" s="505">
        <v>43453</v>
      </c>
      <c r="AK477" s="467" t="s">
        <v>389</v>
      </c>
      <c r="AL477" s="467" t="s">
        <v>1152</v>
      </c>
      <c r="AM477" s="467" t="s">
        <v>69</v>
      </c>
      <c r="AN477" s="467" t="s">
        <v>1152</v>
      </c>
      <c r="AO477" s="467" t="s">
        <v>69</v>
      </c>
      <c r="AP477" s="467" t="s">
        <v>1152</v>
      </c>
      <c r="AQ477" s="467" t="s">
        <v>69</v>
      </c>
      <c r="AR477" s="466" t="s">
        <v>87</v>
      </c>
      <c r="AS477" s="466" t="s">
        <v>87</v>
      </c>
      <c r="AT477" s="467" t="s">
        <v>69</v>
      </c>
      <c r="AU477" s="504"/>
      <c r="AV477" s="467" t="s">
        <v>69</v>
      </c>
      <c r="AW477" s="467" t="s">
        <v>69</v>
      </c>
      <c r="AX477" s="467" t="s">
        <v>90</v>
      </c>
    </row>
    <row r="478" spans="1:50" ht="135" x14ac:dyDescent="0.25">
      <c r="A478" s="439">
        <v>470</v>
      </c>
      <c r="B478" s="461" t="s">
        <v>395</v>
      </c>
      <c r="C478" s="461" t="s">
        <v>283</v>
      </c>
      <c r="D478" s="461" t="s">
        <v>106</v>
      </c>
      <c r="E478" s="461" t="s">
        <v>713</v>
      </c>
      <c r="F478" s="463">
        <f>IFERROR(VLOOKUP(E478,[15]TablaRetencion!A$1:B$22,2,FALSE),"")</f>
        <v>240</v>
      </c>
      <c r="G478" s="463" t="s">
        <v>406</v>
      </c>
      <c r="H478" s="463">
        <f>IFERROR(VLOOKUP(G478,[15]TablaRetencion!H$1:I$90,2,FALSE),"")</f>
        <v>50</v>
      </c>
      <c r="I478" s="464" t="s">
        <v>812</v>
      </c>
      <c r="J478" s="507" t="s">
        <v>1793</v>
      </c>
      <c r="K478" s="515" t="s">
        <v>1932</v>
      </c>
      <c r="L478" s="461" t="s">
        <v>70</v>
      </c>
      <c r="M478" s="461" t="s">
        <v>109</v>
      </c>
      <c r="N478" s="461" t="s">
        <v>108</v>
      </c>
      <c r="O478" s="461" t="s">
        <v>73</v>
      </c>
      <c r="P478" s="461" t="s">
        <v>111</v>
      </c>
      <c r="Q478" s="461" t="s">
        <v>126</v>
      </c>
      <c r="R478" s="463" t="s">
        <v>83</v>
      </c>
      <c r="S478" s="461" t="s">
        <v>140</v>
      </c>
      <c r="T478" s="461" t="s">
        <v>79</v>
      </c>
      <c r="U478" s="461" t="s">
        <v>141</v>
      </c>
      <c r="V478" s="462" t="s">
        <v>1798</v>
      </c>
      <c r="W478" s="465">
        <f t="shared" si="47"/>
        <v>4</v>
      </c>
      <c r="X478" s="465" t="str">
        <f t="shared" si="48"/>
        <v>MEDIO</v>
      </c>
      <c r="Y478" s="465" t="s">
        <v>1799</v>
      </c>
      <c r="Z478" s="462" t="s">
        <v>1651</v>
      </c>
      <c r="AA478" s="461" t="s">
        <v>186</v>
      </c>
      <c r="AB478" s="461" t="s">
        <v>201</v>
      </c>
      <c r="AC478" s="460" t="s">
        <v>223</v>
      </c>
      <c r="AD478" s="505">
        <v>43460</v>
      </c>
      <c r="AE478" s="466" t="s">
        <v>82</v>
      </c>
      <c r="AF478" s="467" t="s">
        <v>69</v>
      </c>
      <c r="AG478" s="467" t="s">
        <v>69</v>
      </c>
      <c r="AH478" s="467" t="s">
        <v>69</v>
      </c>
      <c r="AI478" s="467" t="s">
        <v>114</v>
      </c>
      <c r="AJ478" s="505">
        <v>43453</v>
      </c>
      <c r="AK478" s="467" t="s">
        <v>389</v>
      </c>
      <c r="AL478" s="467" t="s">
        <v>1152</v>
      </c>
      <c r="AM478" s="467" t="s">
        <v>69</v>
      </c>
      <c r="AN478" s="467" t="s">
        <v>1152</v>
      </c>
      <c r="AO478" s="467" t="s">
        <v>69</v>
      </c>
      <c r="AP478" s="467" t="s">
        <v>1152</v>
      </c>
      <c r="AQ478" s="467" t="s">
        <v>69</v>
      </c>
      <c r="AR478" s="466" t="s">
        <v>87</v>
      </c>
      <c r="AS478" s="466" t="s">
        <v>87</v>
      </c>
      <c r="AT478" s="467" t="s">
        <v>69</v>
      </c>
      <c r="AU478" s="504"/>
      <c r="AV478" s="467" t="s">
        <v>69</v>
      </c>
      <c r="AW478" s="467" t="s">
        <v>69</v>
      </c>
      <c r="AX478" s="467" t="s">
        <v>90</v>
      </c>
    </row>
    <row r="479" spans="1:50" ht="135" x14ac:dyDescent="0.25">
      <c r="A479" s="439">
        <v>471</v>
      </c>
      <c r="B479" s="461" t="s">
        <v>395</v>
      </c>
      <c r="C479" s="461" t="s">
        <v>283</v>
      </c>
      <c r="D479" s="461" t="s">
        <v>106</v>
      </c>
      <c r="E479" s="461" t="s">
        <v>713</v>
      </c>
      <c r="F479" s="463">
        <f>IFERROR(VLOOKUP(E479,[15]TablaRetencion!A$1:B$22,2,FALSE),"")</f>
        <v>240</v>
      </c>
      <c r="G479" s="463" t="s">
        <v>411</v>
      </c>
      <c r="H479" s="463">
        <f>IFERROR(VLOOKUP(G479,[15]TablaRetencion!H$1:I$90,2,FALSE),"")</f>
        <v>67</v>
      </c>
      <c r="I479" s="464" t="s">
        <v>813</v>
      </c>
      <c r="J479" s="507" t="s">
        <v>1884</v>
      </c>
      <c r="K479" s="515" t="s">
        <v>1933</v>
      </c>
      <c r="L479" s="461" t="s">
        <v>70</v>
      </c>
      <c r="M479" s="461" t="s">
        <v>109</v>
      </c>
      <c r="N479" s="461" t="s">
        <v>108</v>
      </c>
      <c r="O479" s="461" t="s">
        <v>73</v>
      </c>
      <c r="P479" s="461" t="s">
        <v>111</v>
      </c>
      <c r="Q479" s="461" t="s">
        <v>126</v>
      </c>
      <c r="R479" s="463" t="s">
        <v>83</v>
      </c>
      <c r="S479" s="461" t="s">
        <v>140</v>
      </c>
      <c r="T479" s="461" t="s">
        <v>79</v>
      </c>
      <c r="U479" s="461" t="s">
        <v>141</v>
      </c>
      <c r="V479" s="462" t="s">
        <v>1798</v>
      </c>
      <c r="W479" s="465">
        <f t="shared" ref="W479:W513" si="49">VLOOKUP(S479,Confidencialidad,2,0)+VLOOKUP(T479,Integridad,2,0)+VLOOKUP(U479,Disponibilidad,2,0)</f>
        <v>4</v>
      </c>
      <c r="X479" s="465" t="str">
        <f t="shared" ref="X479:X513" si="50">IF(AND(W479&gt;=7), "ALTA", IF(AND(W479&lt;7, W479&gt;3), "MEDIO", IF(AND(W479&lt;=3), "BAJA", " ")))</f>
        <v>MEDIO</v>
      </c>
      <c r="Y479" s="465" t="s">
        <v>1799</v>
      </c>
      <c r="Z479" s="462" t="s">
        <v>1651</v>
      </c>
      <c r="AA479" s="461" t="s">
        <v>113</v>
      </c>
      <c r="AB479" s="461" t="s">
        <v>201</v>
      </c>
      <c r="AC479" s="460" t="s">
        <v>223</v>
      </c>
      <c r="AD479" s="505">
        <v>43460</v>
      </c>
      <c r="AE479" s="466" t="s">
        <v>82</v>
      </c>
      <c r="AF479" s="467" t="s">
        <v>69</v>
      </c>
      <c r="AG479" s="467" t="s">
        <v>69</v>
      </c>
      <c r="AH479" s="467" t="s">
        <v>69</v>
      </c>
      <c r="AI479" s="467" t="s">
        <v>114</v>
      </c>
      <c r="AJ479" s="505">
        <v>43453</v>
      </c>
      <c r="AK479" s="467" t="s">
        <v>389</v>
      </c>
      <c r="AL479" s="467" t="s">
        <v>1152</v>
      </c>
      <c r="AM479" s="467" t="s">
        <v>69</v>
      </c>
      <c r="AN479" s="467" t="s">
        <v>1152</v>
      </c>
      <c r="AO479" s="467" t="s">
        <v>69</v>
      </c>
      <c r="AP479" s="467" t="s">
        <v>1152</v>
      </c>
      <c r="AQ479" s="467" t="s">
        <v>69</v>
      </c>
      <c r="AR479" s="466" t="s">
        <v>87</v>
      </c>
      <c r="AS479" s="466" t="s">
        <v>87</v>
      </c>
      <c r="AT479" s="467" t="s">
        <v>69</v>
      </c>
      <c r="AU479" s="504"/>
      <c r="AV479" s="467" t="s">
        <v>69</v>
      </c>
      <c r="AW479" s="467" t="s">
        <v>69</v>
      </c>
      <c r="AX479" s="467" t="s">
        <v>90</v>
      </c>
    </row>
    <row r="480" spans="1:50" ht="135" x14ac:dyDescent="0.25">
      <c r="A480" s="439">
        <v>472</v>
      </c>
      <c r="B480" s="461" t="s">
        <v>395</v>
      </c>
      <c r="C480" s="461" t="s">
        <v>283</v>
      </c>
      <c r="D480" s="461" t="s">
        <v>106</v>
      </c>
      <c r="E480" s="461" t="s">
        <v>713</v>
      </c>
      <c r="F480" s="463">
        <f>IFERROR(VLOOKUP(E480,[15]TablaRetencion!A$1:B$22,2,FALSE),"")</f>
        <v>240</v>
      </c>
      <c r="G480" s="463" t="s">
        <v>411</v>
      </c>
      <c r="H480" s="463">
        <f>IFERROR(VLOOKUP(G480,[15]TablaRetencion!H$1:I$90,2,FALSE),"")</f>
        <v>67</v>
      </c>
      <c r="I480" s="464" t="s">
        <v>818</v>
      </c>
      <c r="J480" s="507" t="s">
        <v>1833</v>
      </c>
      <c r="K480" s="515" t="s">
        <v>1934</v>
      </c>
      <c r="L480" s="461" t="s">
        <v>70</v>
      </c>
      <c r="M480" s="461" t="s">
        <v>109</v>
      </c>
      <c r="N480" s="461" t="s">
        <v>108</v>
      </c>
      <c r="O480" s="461" t="s">
        <v>73</v>
      </c>
      <c r="P480" s="461" t="s">
        <v>111</v>
      </c>
      <c r="Q480" s="461" t="s">
        <v>75</v>
      </c>
      <c r="R480" s="463" t="s">
        <v>83</v>
      </c>
      <c r="S480" s="461" t="s">
        <v>140</v>
      </c>
      <c r="T480" s="461" t="s">
        <v>79</v>
      </c>
      <c r="U480" s="461" t="s">
        <v>141</v>
      </c>
      <c r="V480" s="462" t="s">
        <v>1798</v>
      </c>
      <c r="W480" s="465">
        <f t="shared" si="49"/>
        <v>4</v>
      </c>
      <c r="X480" s="465" t="str">
        <f t="shared" si="50"/>
        <v>MEDIO</v>
      </c>
      <c r="Y480" s="465" t="s">
        <v>1799</v>
      </c>
      <c r="Z480" s="462" t="s">
        <v>1651</v>
      </c>
      <c r="AA480" s="461" t="s">
        <v>201</v>
      </c>
      <c r="AB480" s="461" t="s">
        <v>201</v>
      </c>
      <c r="AC480" s="460" t="s">
        <v>223</v>
      </c>
      <c r="AD480" s="505">
        <v>43460</v>
      </c>
      <c r="AE480" s="466" t="s">
        <v>82</v>
      </c>
      <c r="AF480" s="467" t="s">
        <v>69</v>
      </c>
      <c r="AG480" s="467" t="s">
        <v>69</v>
      </c>
      <c r="AH480" s="467" t="s">
        <v>69</v>
      </c>
      <c r="AI480" s="467" t="s">
        <v>114</v>
      </c>
      <c r="AJ480" s="505">
        <v>43453</v>
      </c>
      <c r="AK480" s="467" t="s">
        <v>389</v>
      </c>
      <c r="AL480" s="467" t="s">
        <v>1152</v>
      </c>
      <c r="AM480" s="467" t="s">
        <v>69</v>
      </c>
      <c r="AN480" s="467" t="s">
        <v>1152</v>
      </c>
      <c r="AO480" s="467" t="s">
        <v>69</v>
      </c>
      <c r="AP480" s="467" t="s">
        <v>1152</v>
      </c>
      <c r="AQ480" s="467" t="s">
        <v>69</v>
      </c>
      <c r="AR480" s="466" t="s">
        <v>87</v>
      </c>
      <c r="AS480" s="466" t="s">
        <v>87</v>
      </c>
      <c r="AT480" s="467" t="s">
        <v>69</v>
      </c>
      <c r="AU480" s="504"/>
      <c r="AV480" s="467" t="s">
        <v>69</v>
      </c>
      <c r="AW480" s="467" t="s">
        <v>69</v>
      </c>
      <c r="AX480" s="467" t="s">
        <v>90</v>
      </c>
    </row>
    <row r="481" spans="1:50" ht="135" x14ac:dyDescent="0.25">
      <c r="A481" s="439">
        <v>473</v>
      </c>
      <c r="B481" s="461" t="s">
        <v>395</v>
      </c>
      <c r="C481" s="461" t="s">
        <v>283</v>
      </c>
      <c r="D481" s="461" t="s">
        <v>106</v>
      </c>
      <c r="E481" s="461" t="s">
        <v>713</v>
      </c>
      <c r="F481" s="463">
        <f>IFERROR(VLOOKUP(E481,[15]TablaRetencion!A$1:B$22,2,FALSE),"")</f>
        <v>240</v>
      </c>
      <c r="G481" s="463" t="s">
        <v>411</v>
      </c>
      <c r="H481" s="463">
        <f>IFERROR(VLOOKUP(G481,[15]TablaRetencion!H$1:I$90,2,FALSE),"")</f>
        <v>67</v>
      </c>
      <c r="I481" s="464" t="s">
        <v>818</v>
      </c>
      <c r="J481" s="507" t="s">
        <v>1833</v>
      </c>
      <c r="K481" s="515" t="s">
        <v>1935</v>
      </c>
      <c r="L481" s="461" t="s">
        <v>70</v>
      </c>
      <c r="M481" s="461" t="s">
        <v>109</v>
      </c>
      <c r="N481" s="461" t="s">
        <v>108</v>
      </c>
      <c r="O481" s="461" t="s">
        <v>73</v>
      </c>
      <c r="P481" s="461" t="s">
        <v>111</v>
      </c>
      <c r="Q481" s="461" t="s">
        <v>75</v>
      </c>
      <c r="R481" s="463" t="s">
        <v>83</v>
      </c>
      <c r="S481" s="461" t="s">
        <v>140</v>
      </c>
      <c r="T481" s="461" t="s">
        <v>79</v>
      </c>
      <c r="U481" s="461" t="s">
        <v>141</v>
      </c>
      <c r="V481" s="462" t="s">
        <v>1798</v>
      </c>
      <c r="W481" s="465">
        <f t="shared" si="49"/>
        <v>4</v>
      </c>
      <c r="X481" s="465" t="str">
        <f t="shared" si="50"/>
        <v>MEDIO</v>
      </c>
      <c r="Y481" s="465" t="s">
        <v>1799</v>
      </c>
      <c r="Z481" s="462" t="s">
        <v>1651</v>
      </c>
      <c r="AA481" s="461" t="s">
        <v>201</v>
      </c>
      <c r="AB481" s="461" t="s">
        <v>201</v>
      </c>
      <c r="AC481" s="460" t="s">
        <v>223</v>
      </c>
      <c r="AD481" s="505">
        <v>43460</v>
      </c>
      <c r="AE481" s="466" t="s">
        <v>82</v>
      </c>
      <c r="AF481" s="467" t="s">
        <v>69</v>
      </c>
      <c r="AG481" s="467" t="s">
        <v>69</v>
      </c>
      <c r="AH481" s="467" t="s">
        <v>69</v>
      </c>
      <c r="AI481" s="467" t="s">
        <v>114</v>
      </c>
      <c r="AJ481" s="505">
        <v>43453</v>
      </c>
      <c r="AK481" s="467" t="s">
        <v>389</v>
      </c>
      <c r="AL481" s="467" t="s">
        <v>1152</v>
      </c>
      <c r="AM481" s="467" t="s">
        <v>69</v>
      </c>
      <c r="AN481" s="467" t="s">
        <v>1152</v>
      </c>
      <c r="AO481" s="467" t="s">
        <v>69</v>
      </c>
      <c r="AP481" s="467" t="s">
        <v>1152</v>
      </c>
      <c r="AQ481" s="467" t="s">
        <v>69</v>
      </c>
      <c r="AR481" s="466" t="s">
        <v>87</v>
      </c>
      <c r="AS481" s="466" t="s">
        <v>87</v>
      </c>
      <c r="AT481" s="467" t="s">
        <v>69</v>
      </c>
      <c r="AU481" s="504"/>
      <c r="AV481" s="467" t="s">
        <v>69</v>
      </c>
      <c r="AW481" s="467" t="s">
        <v>69</v>
      </c>
      <c r="AX481" s="467" t="s">
        <v>90</v>
      </c>
    </row>
    <row r="482" spans="1:50" ht="135" x14ac:dyDescent="0.25">
      <c r="A482" s="439">
        <v>474</v>
      </c>
      <c r="B482" s="461" t="s">
        <v>395</v>
      </c>
      <c r="C482" s="461" t="s">
        <v>283</v>
      </c>
      <c r="D482" s="461" t="s">
        <v>106</v>
      </c>
      <c r="E482" s="461" t="s">
        <v>713</v>
      </c>
      <c r="F482" s="463">
        <f>IFERROR(VLOOKUP(E482,[15]TablaRetencion!A$1:B$22,2,FALSE),"")</f>
        <v>240</v>
      </c>
      <c r="G482" s="463" t="s">
        <v>411</v>
      </c>
      <c r="H482" s="463">
        <f>IFERROR(VLOOKUP(G482,[15]TablaRetencion!H$1:I$90,2,FALSE),"")</f>
        <v>67</v>
      </c>
      <c r="I482" s="464" t="s">
        <v>818</v>
      </c>
      <c r="J482" s="507" t="s">
        <v>1833</v>
      </c>
      <c r="K482" s="513" t="s">
        <v>1936</v>
      </c>
      <c r="L482" s="461" t="s">
        <v>70</v>
      </c>
      <c r="M482" s="461" t="s">
        <v>109</v>
      </c>
      <c r="N482" s="461" t="s">
        <v>108</v>
      </c>
      <c r="O482" s="461" t="s">
        <v>73</v>
      </c>
      <c r="P482" s="461" t="s">
        <v>111</v>
      </c>
      <c r="Q482" s="461" t="s">
        <v>75</v>
      </c>
      <c r="R482" s="463" t="s">
        <v>83</v>
      </c>
      <c r="S482" s="461" t="s">
        <v>140</v>
      </c>
      <c r="T482" s="461" t="s">
        <v>79</v>
      </c>
      <c r="U482" s="461" t="s">
        <v>141</v>
      </c>
      <c r="V482" s="462" t="s">
        <v>1798</v>
      </c>
      <c r="W482" s="465">
        <f t="shared" si="49"/>
        <v>4</v>
      </c>
      <c r="X482" s="465" t="str">
        <f t="shared" si="50"/>
        <v>MEDIO</v>
      </c>
      <c r="Y482" s="465" t="s">
        <v>1799</v>
      </c>
      <c r="Z482" s="462" t="s">
        <v>1651</v>
      </c>
      <c r="AA482" s="461" t="s">
        <v>201</v>
      </c>
      <c r="AB482" s="461" t="s">
        <v>201</v>
      </c>
      <c r="AC482" s="460" t="s">
        <v>223</v>
      </c>
      <c r="AD482" s="505">
        <v>43460</v>
      </c>
      <c r="AE482" s="466" t="s">
        <v>82</v>
      </c>
      <c r="AF482" s="467" t="s">
        <v>69</v>
      </c>
      <c r="AG482" s="467" t="s">
        <v>69</v>
      </c>
      <c r="AH482" s="467" t="s">
        <v>69</v>
      </c>
      <c r="AI482" s="467" t="s">
        <v>114</v>
      </c>
      <c r="AJ482" s="505">
        <v>43453</v>
      </c>
      <c r="AK482" s="467" t="s">
        <v>389</v>
      </c>
      <c r="AL482" s="467" t="s">
        <v>1152</v>
      </c>
      <c r="AM482" s="467" t="s">
        <v>69</v>
      </c>
      <c r="AN482" s="467" t="s">
        <v>1152</v>
      </c>
      <c r="AO482" s="467" t="s">
        <v>69</v>
      </c>
      <c r="AP482" s="467" t="s">
        <v>1152</v>
      </c>
      <c r="AQ482" s="467" t="s">
        <v>69</v>
      </c>
      <c r="AR482" s="466" t="s">
        <v>87</v>
      </c>
      <c r="AS482" s="466" t="s">
        <v>87</v>
      </c>
      <c r="AT482" s="467" t="s">
        <v>69</v>
      </c>
      <c r="AU482" s="504"/>
      <c r="AV482" s="467" t="s">
        <v>69</v>
      </c>
      <c r="AW482" s="467" t="s">
        <v>69</v>
      </c>
      <c r="AX482" s="467" t="s">
        <v>90</v>
      </c>
    </row>
    <row r="483" spans="1:50" ht="135" x14ac:dyDescent="0.25">
      <c r="A483" s="439">
        <v>475</v>
      </c>
      <c r="B483" s="461" t="s">
        <v>395</v>
      </c>
      <c r="C483" s="461" t="s">
        <v>283</v>
      </c>
      <c r="D483" s="461" t="s">
        <v>106</v>
      </c>
      <c r="E483" s="461" t="s">
        <v>713</v>
      </c>
      <c r="F483" s="463">
        <f>IFERROR(VLOOKUP(E483,[15]TablaRetencion!A$1:B$22,2,FALSE),"")</f>
        <v>240</v>
      </c>
      <c r="G483" s="463" t="s">
        <v>406</v>
      </c>
      <c r="H483" s="463">
        <f>IFERROR(VLOOKUP(G483,[15]TablaRetencion!H$1:I$90,2,FALSE),"")</f>
        <v>50</v>
      </c>
      <c r="I483" s="464" t="s">
        <v>818</v>
      </c>
      <c r="J483" s="507" t="s">
        <v>1793</v>
      </c>
      <c r="K483" s="513" t="s">
        <v>1937</v>
      </c>
      <c r="L483" s="461" t="s">
        <v>70</v>
      </c>
      <c r="M483" s="461" t="s">
        <v>109</v>
      </c>
      <c r="N483" s="461" t="s">
        <v>108</v>
      </c>
      <c r="O483" s="461" t="s">
        <v>73</v>
      </c>
      <c r="P483" s="461" t="s">
        <v>111</v>
      </c>
      <c r="Q483" s="461" t="s">
        <v>75</v>
      </c>
      <c r="R483" s="463" t="s">
        <v>83</v>
      </c>
      <c r="S483" s="461" t="s">
        <v>140</v>
      </c>
      <c r="T483" s="461" t="s">
        <v>79</v>
      </c>
      <c r="U483" s="461" t="s">
        <v>141</v>
      </c>
      <c r="V483" s="462" t="s">
        <v>1798</v>
      </c>
      <c r="W483" s="465">
        <f t="shared" si="49"/>
        <v>4</v>
      </c>
      <c r="X483" s="465" t="str">
        <f t="shared" si="50"/>
        <v>MEDIO</v>
      </c>
      <c r="Y483" s="465" t="s">
        <v>1799</v>
      </c>
      <c r="Z483" s="462" t="s">
        <v>1651</v>
      </c>
      <c r="AA483" s="461" t="s">
        <v>186</v>
      </c>
      <c r="AB483" s="461" t="s">
        <v>201</v>
      </c>
      <c r="AC483" s="460" t="s">
        <v>223</v>
      </c>
      <c r="AD483" s="505">
        <v>43460</v>
      </c>
      <c r="AE483" s="466" t="s">
        <v>82</v>
      </c>
      <c r="AF483" s="467" t="s">
        <v>69</v>
      </c>
      <c r="AG483" s="467" t="s">
        <v>69</v>
      </c>
      <c r="AH483" s="467" t="s">
        <v>69</v>
      </c>
      <c r="AI483" s="467" t="s">
        <v>114</v>
      </c>
      <c r="AJ483" s="505">
        <v>43453</v>
      </c>
      <c r="AK483" s="467" t="s">
        <v>389</v>
      </c>
      <c r="AL483" s="467" t="s">
        <v>1152</v>
      </c>
      <c r="AM483" s="467" t="s">
        <v>69</v>
      </c>
      <c r="AN483" s="467" t="s">
        <v>1152</v>
      </c>
      <c r="AO483" s="467" t="s">
        <v>69</v>
      </c>
      <c r="AP483" s="467" t="s">
        <v>1152</v>
      </c>
      <c r="AQ483" s="467" t="s">
        <v>69</v>
      </c>
      <c r="AR483" s="466" t="s">
        <v>87</v>
      </c>
      <c r="AS483" s="466" t="s">
        <v>87</v>
      </c>
      <c r="AT483" s="467" t="s">
        <v>69</v>
      </c>
      <c r="AU483" s="504"/>
      <c r="AV483" s="467" t="s">
        <v>69</v>
      </c>
      <c r="AW483" s="467" t="s">
        <v>69</v>
      </c>
      <c r="AX483" s="467" t="s">
        <v>90</v>
      </c>
    </row>
    <row r="484" spans="1:50" ht="135" x14ac:dyDescent="0.25">
      <c r="A484" s="439">
        <v>476</v>
      </c>
      <c r="B484" s="461" t="s">
        <v>395</v>
      </c>
      <c r="C484" s="461" t="s">
        <v>283</v>
      </c>
      <c r="D484" s="461" t="s">
        <v>106</v>
      </c>
      <c r="E484" s="461" t="s">
        <v>713</v>
      </c>
      <c r="F484" s="463">
        <f>IFERROR(VLOOKUP(E484,[15]TablaRetencion!A$1:B$22,2,FALSE),"")</f>
        <v>240</v>
      </c>
      <c r="G484" s="463" t="s">
        <v>398</v>
      </c>
      <c r="H484" s="463">
        <f>IFERROR(VLOOKUP(G484,[15]TablaRetencion!H$1:I$90,2,FALSE),"")</f>
        <v>2</v>
      </c>
      <c r="I484" s="464" t="s">
        <v>805</v>
      </c>
      <c r="J484" s="507" t="s">
        <v>1796</v>
      </c>
      <c r="K484" s="516" t="s">
        <v>1870</v>
      </c>
      <c r="L484" s="461" t="s">
        <v>70</v>
      </c>
      <c r="M484" s="461" t="s">
        <v>109</v>
      </c>
      <c r="N484" s="461" t="s">
        <v>108</v>
      </c>
      <c r="O484" s="461" t="s">
        <v>73</v>
      </c>
      <c r="P484" s="461" t="s">
        <v>111</v>
      </c>
      <c r="Q484" s="461" t="s">
        <v>75</v>
      </c>
      <c r="R484" s="463" t="s">
        <v>83</v>
      </c>
      <c r="S484" s="461" t="s">
        <v>140</v>
      </c>
      <c r="T484" s="461" t="s">
        <v>79</v>
      </c>
      <c r="U484" s="461" t="s">
        <v>141</v>
      </c>
      <c r="V484" s="462" t="s">
        <v>1798</v>
      </c>
      <c r="W484" s="465">
        <f t="shared" si="49"/>
        <v>4</v>
      </c>
      <c r="X484" s="465" t="str">
        <f t="shared" si="50"/>
        <v>MEDIO</v>
      </c>
      <c r="Y484" s="465" t="s">
        <v>1799</v>
      </c>
      <c r="Z484" s="462" t="s">
        <v>1651</v>
      </c>
      <c r="AA484" s="461" t="s">
        <v>201</v>
      </c>
      <c r="AB484" s="461" t="s">
        <v>201</v>
      </c>
      <c r="AC484" s="460" t="s">
        <v>223</v>
      </c>
      <c r="AD484" s="505">
        <v>43460</v>
      </c>
      <c r="AE484" s="466" t="s">
        <v>82</v>
      </c>
      <c r="AF484" s="467" t="s">
        <v>69</v>
      </c>
      <c r="AG484" s="467" t="s">
        <v>69</v>
      </c>
      <c r="AH484" s="467" t="s">
        <v>69</v>
      </c>
      <c r="AI484" s="467" t="s">
        <v>114</v>
      </c>
      <c r="AJ484" s="505">
        <v>43453</v>
      </c>
      <c r="AK484" s="467" t="s">
        <v>389</v>
      </c>
      <c r="AL484" s="467" t="s">
        <v>1152</v>
      </c>
      <c r="AM484" s="467" t="s">
        <v>69</v>
      </c>
      <c r="AN484" s="467" t="s">
        <v>1152</v>
      </c>
      <c r="AO484" s="467" t="s">
        <v>69</v>
      </c>
      <c r="AP484" s="467" t="s">
        <v>1152</v>
      </c>
      <c r="AQ484" s="467" t="s">
        <v>69</v>
      </c>
      <c r="AR484" s="466" t="s">
        <v>87</v>
      </c>
      <c r="AS484" s="466" t="s">
        <v>87</v>
      </c>
      <c r="AT484" s="467" t="s">
        <v>69</v>
      </c>
      <c r="AU484" s="504"/>
      <c r="AV484" s="467" t="s">
        <v>69</v>
      </c>
      <c r="AW484" s="467" t="s">
        <v>69</v>
      </c>
      <c r="AX484" s="467" t="s">
        <v>90</v>
      </c>
    </row>
    <row r="485" spans="1:50" ht="135" x14ac:dyDescent="0.25">
      <c r="A485" s="439">
        <v>477</v>
      </c>
      <c r="B485" s="461" t="s">
        <v>395</v>
      </c>
      <c r="C485" s="461" t="s">
        <v>283</v>
      </c>
      <c r="D485" s="461" t="s">
        <v>106</v>
      </c>
      <c r="E485" s="461" t="s">
        <v>713</v>
      </c>
      <c r="F485" s="463">
        <f>IFERROR(VLOOKUP(E485,[15]TablaRetencion!A$1:B$22,2,FALSE),"")</f>
        <v>240</v>
      </c>
      <c r="G485" s="463" t="s">
        <v>398</v>
      </c>
      <c r="H485" s="463">
        <f>IFERROR(VLOOKUP(G485,[15]TablaRetencion!H$1:I$90,2,FALSE),"")</f>
        <v>2</v>
      </c>
      <c r="I485" s="464" t="s">
        <v>805</v>
      </c>
      <c r="J485" s="507" t="s">
        <v>1796</v>
      </c>
      <c r="K485" s="516" t="s">
        <v>1938</v>
      </c>
      <c r="L485" s="461" t="s">
        <v>70</v>
      </c>
      <c r="M485" s="461" t="s">
        <v>109</v>
      </c>
      <c r="N485" s="461" t="s">
        <v>108</v>
      </c>
      <c r="O485" s="461" t="s">
        <v>73</v>
      </c>
      <c r="P485" s="461" t="s">
        <v>111</v>
      </c>
      <c r="Q485" s="461" t="s">
        <v>75</v>
      </c>
      <c r="R485" s="463" t="s">
        <v>83</v>
      </c>
      <c r="S485" s="461" t="s">
        <v>140</v>
      </c>
      <c r="T485" s="461" t="s">
        <v>79</v>
      </c>
      <c r="U485" s="461" t="s">
        <v>141</v>
      </c>
      <c r="V485" s="462" t="s">
        <v>1798</v>
      </c>
      <c r="W485" s="465">
        <f t="shared" si="49"/>
        <v>4</v>
      </c>
      <c r="X485" s="465" t="str">
        <f t="shared" si="50"/>
        <v>MEDIO</v>
      </c>
      <c r="Y485" s="465" t="s">
        <v>1799</v>
      </c>
      <c r="Z485" s="462" t="s">
        <v>1651</v>
      </c>
      <c r="AA485" s="461" t="s">
        <v>174</v>
      </c>
      <c r="AB485" s="461" t="s">
        <v>201</v>
      </c>
      <c r="AC485" s="460" t="s">
        <v>223</v>
      </c>
      <c r="AD485" s="505">
        <v>43460</v>
      </c>
      <c r="AE485" s="466" t="s">
        <v>82</v>
      </c>
      <c r="AF485" s="467" t="s">
        <v>69</v>
      </c>
      <c r="AG485" s="467" t="s">
        <v>69</v>
      </c>
      <c r="AH485" s="467" t="s">
        <v>69</v>
      </c>
      <c r="AI485" s="467" t="s">
        <v>114</v>
      </c>
      <c r="AJ485" s="505">
        <v>43453</v>
      </c>
      <c r="AK485" s="467" t="s">
        <v>389</v>
      </c>
      <c r="AL485" s="467" t="s">
        <v>1152</v>
      </c>
      <c r="AM485" s="467" t="s">
        <v>69</v>
      </c>
      <c r="AN485" s="467" t="s">
        <v>1152</v>
      </c>
      <c r="AO485" s="467" t="s">
        <v>69</v>
      </c>
      <c r="AP485" s="467" t="s">
        <v>1152</v>
      </c>
      <c r="AQ485" s="467" t="s">
        <v>69</v>
      </c>
      <c r="AR485" s="466" t="s">
        <v>87</v>
      </c>
      <c r="AS485" s="466" t="s">
        <v>87</v>
      </c>
      <c r="AT485" s="467" t="s">
        <v>69</v>
      </c>
      <c r="AU485" s="504"/>
      <c r="AV485" s="467" t="s">
        <v>69</v>
      </c>
      <c r="AW485" s="467" t="s">
        <v>69</v>
      </c>
      <c r="AX485" s="467" t="s">
        <v>90</v>
      </c>
    </row>
    <row r="486" spans="1:50" ht="135" x14ac:dyDescent="0.25">
      <c r="A486" s="439">
        <v>478</v>
      </c>
      <c r="B486" s="461" t="s">
        <v>395</v>
      </c>
      <c r="C486" s="461" t="s">
        <v>283</v>
      </c>
      <c r="D486" s="461" t="s">
        <v>106</v>
      </c>
      <c r="E486" s="461" t="s">
        <v>713</v>
      </c>
      <c r="F486" s="463">
        <f>IFERROR(VLOOKUP(E486,[15]TablaRetencion!A$1:B$22,2,FALSE),"")</f>
        <v>240</v>
      </c>
      <c r="G486" s="463" t="s">
        <v>406</v>
      </c>
      <c r="H486" s="463">
        <f>IFERROR(VLOOKUP(G486,[15]TablaRetencion!H$1:I$90,2,FALSE),"")</f>
        <v>50</v>
      </c>
      <c r="I486" s="464" t="s">
        <v>808</v>
      </c>
      <c r="J486" s="507" t="s">
        <v>1793</v>
      </c>
      <c r="K486" s="516" t="s">
        <v>1939</v>
      </c>
      <c r="L486" s="461" t="s">
        <v>70</v>
      </c>
      <c r="M486" s="461" t="s">
        <v>109</v>
      </c>
      <c r="N486" s="461" t="s">
        <v>108</v>
      </c>
      <c r="O486" s="461" t="s">
        <v>73</v>
      </c>
      <c r="P486" s="461" t="s">
        <v>111</v>
      </c>
      <c r="Q486" s="461" t="s">
        <v>126</v>
      </c>
      <c r="R486" s="463" t="s">
        <v>83</v>
      </c>
      <c r="S486" s="461" t="s">
        <v>140</v>
      </c>
      <c r="T486" s="461" t="s">
        <v>79</v>
      </c>
      <c r="U486" s="461" t="s">
        <v>141</v>
      </c>
      <c r="V486" s="462" t="s">
        <v>1798</v>
      </c>
      <c r="W486" s="465">
        <f t="shared" si="49"/>
        <v>4</v>
      </c>
      <c r="X486" s="465" t="str">
        <f t="shared" si="50"/>
        <v>MEDIO</v>
      </c>
      <c r="Y486" s="465" t="s">
        <v>1799</v>
      </c>
      <c r="Z486" s="462" t="s">
        <v>1651</v>
      </c>
      <c r="AA486" s="461" t="s">
        <v>201</v>
      </c>
      <c r="AB486" s="461" t="s">
        <v>201</v>
      </c>
      <c r="AC486" s="460" t="s">
        <v>223</v>
      </c>
      <c r="AD486" s="505">
        <v>43460</v>
      </c>
      <c r="AE486" s="466" t="s">
        <v>82</v>
      </c>
      <c r="AF486" s="467" t="s">
        <v>69</v>
      </c>
      <c r="AG486" s="467" t="s">
        <v>69</v>
      </c>
      <c r="AH486" s="467" t="s">
        <v>69</v>
      </c>
      <c r="AI486" s="467" t="s">
        <v>114</v>
      </c>
      <c r="AJ486" s="505">
        <v>43453</v>
      </c>
      <c r="AK486" s="467" t="s">
        <v>389</v>
      </c>
      <c r="AL486" s="467" t="s">
        <v>1152</v>
      </c>
      <c r="AM486" s="467" t="s">
        <v>69</v>
      </c>
      <c r="AN486" s="467" t="s">
        <v>1152</v>
      </c>
      <c r="AO486" s="467" t="s">
        <v>69</v>
      </c>
      <c r="AP486" s="467" t="s">
        <v>1152</v>
      </c>
      <c r="AQ486" s="467" t="s">
        <v>69</v>
      </c>
      <c r="AR486" s="466" t="s">
        <v>87</v>
      </c>
      <c r="AS486" s="466" t="s">
        <v>87</v>
      </c>
      <c r="AT486" s="467" t="s">
        <v>69</v>
      </c>
      <c r="AU486" s="504"/>
      <c r="AV486" s="467" t="s">
        <v>69</v>
      </c>
      <c r="AW486" s="467" t="s">
        <v>69</v>
      </c>
      <c r="AX486" s="467" t="s">
        <v>90</v>
      </c>
    </row>
    <row r="487" spans="1:50" ht="135" x14ac:dyDescent="0.25">
      <c r="A487" s="439">
        <v>479</v>
      </c>
      <c r="B487" s="461" t="s">
        <v>395</v>
      </c>
      <c r="C487" s="461" t="s">
        <v>283</v>
      </c>
      <c r="D487" s="461" t="s">
        <v>106</v>
      </c>
      <c r="E487" s="461" t="s">
        <v>713</v>
      </c>
      <c r="F487" s="463">
        <f>IFERROR(VLOOKUP(E487,[15]TablaRetencion!A$1:B$22,2,FALSE),"")</f>
        <v>240</v>
      </c>
      <c r="G487" s="463" t="s">
        <v>406</v>
      </c>
      <c r="H487" s="463">
        <f>IFERROR(VLOOKUP(G487,[15]TablaRetencion!H$1:I$90,2,FALSE),"")</f>
        <v>50</v>
      </c>
      <c r="I487" s="464" t="s">
        <v>808</v>
      </c>
      <c r="J487" s="507" t="s">
        <v>1793</v>
      </c>
      <c r="K487" s="516" t="s">
        <v>1940</v>
      </c>
      <c r="L487" s="461" t="s">
        <v>70</v>
      </c>
      <c r="M487" s="461" t="s">
        <v>109</v>
      </c>
      <c r="N487" s="461" t="s">
        <v>108</v>
      </c>
      <c r="O487" s="461" t="s">
        <v>73</v>
      </c>
      <c r="P487" s="461" t="s">
        <v>111</v>
      </c>
      <c r="Q487" s="461" t="s">
        <v>126</v>
      </c>
      <c r="R487" s="463" t="s">
        <v>83</v>
      </c>
      <c r="S487" s="461" t="s">
        <v>140</v>
      </c>
      <c r="T487" s="461" t="s">
        <v>79</v>
      </c>
      <c r="U487" s="461" t="s">
        <v>141</v>
      </c>
      <c r="V487" s="462" t="s">
        <v>1798</v>
      </c>
      <c r="W487" s="465">
        <f t="shared" si="49"/>
        <v>4</v>
      </c>
      <c r="X487" s="465" t="str">
        <f t="shared" si="50"/>
        <v>MEDIO</v>
      </c>
      <c r="Y487" s="465" t="s">
        <v>1799</v>
      </c>
      <c r="Z487" s="462" t="s">
        <v>1651</v>
      </c>
      <c r="AA487" s="461" t="s">
        <v>201</v>
      </c>
      <c r="AB487" s="461" t="s">
        <v>201</v>
      </c>
      <c r="AC487" s="460" t="s">
        <v>223</v>
      </c>
      <c r="AD487" s="505">
        <v>43460</v>
      </c>
      <c r="AE487" s="466" t="s">
        <v>82</v>
      </c>
      <c r="AF487" s="467" t="s">
        <v>69</v>
      </c>
      <c r="AG487" s="467" t="s">
        <v>69</v>
      </c>
      <c r="AH487" s="467" t="s">
        <v>69</v>
      </c>
      <c r="AI487" s="467" t="s">
        <v>114</v>
      </c>
      <c r="AJ487" s="505">
        <v>43453</v>
      </c>
      <c r="AK487" s="467" t="s">
        <v>389</v>
      </c>
      <c r="AL487" s="467" t="s">
        <v>1152</v>
      </c>
      <c r="AM487" s="467" t="s">
        <v>69</v>
      </c>
      <c r="AN487" s="467" t="s">
        <v>1152</v>
      </c>
      <c r="AO487" s="467" t="s">
        <v>69</v>
      </c>
      <c r="AP487" s="467" t="s">
        <v>1152</v>
      </c>
      <c r="AQ487" s="467" t="s">
        <v>69</v>
      </c>
      <c r="AR487" s="466" t="s">
        <v>87</v>
      </c>
      <c r="AS487" s="466" t="s">
        <v>87</v>
      </c>
      <c r="AT487" s="467" t="s">
        <v>69</v>
      </c>
      <c r="AU487" s="504"/>
      <c r="AV487" s="467" t="s">
        <v>69</v>
      </c>
      <c r="AW487" s="467" t="s">
        <v>69</v>
      </c>
      <c r="AX487" s="467" t="s">
        <v>90</v>
      </c>
    </row>
    <row r="488" spans="1:50" ht="135" x14ac:dyDescent="0.25">
      <c r="A488" s="439">
        <v>480</v>
      </c>
      <c r="B488" s="461" t="s">
        <v>395</v>
      </c>
      <c r="C488" s="461" t="s">
        <v>283</v>
      </c>
      <c r="D488" s="461" t="s">
        <v>106</v>
      </c>
      <c r="E488" s="461" t="s">
        <v>713</v>
      </c>
      <c r="F488" s="463">
        <f>IFERROR(VLOOKUP(E488,[15]TablaRetencion!A$1:B$22,2,FALSE),"")</f>
        <v>240</v>
      </c>
      <c r="G488" s="463" t="s">
        <v>406</v>
      </c>
      <c r="H488" s="463">
        <f>IFERROR(VLOOKUP(G488,[15]TablaRetencion!H$1:I$90,2,FALSE),"")</f>
        <v>50</v>
      </c>
      <c r="I488" s="464" t="s">
        <v>808</v>
      </c>
      <c r="J488" s="507" t="s">
        <v>1793</v>
      </c>
      <c r="K488" s="516" t="s">
        <v>1941</v>
      </c>
      <c r="L488" s="461" t="s">
        <v>70</v>
      </c>
      <c r="M488" s="461" t="s">
        <v>109</v>
      </c>
      <c r="N488" s="461" t="s">
        <v>108</v>
      </c>
      <c r="O488" s="461" t="s">
        <v>73</v>
      </c>
      <c r="P488" s="461" t="s">
        <v>111</v>
      </c>
      <c r="Q488" s="461" t="s">
        <v>126</v>
      </c>
      <c r="R488" s="463" t="s">
        <v>83</v>
      </c>
      <c r="S488" s="461" t="s">
        <v>140</v>
      </c>
      <c r="T488" s="461" t="s">
        <v>79</v>
      </c>
      <c r="U488" s="461" t="s">
        <v>141</v>
      </c>
      <c r="V488" s="462" t="s">
        <v>1798</v>
      </c>
      <c r="W488" s="465">
        <f t="shared" si="49"/>
        <v>4</v>
      </c>
      <c r="X488" s="465" t="str">
        <f t="shared" si="50"/>
        <v>MEDIO</v>
      </c>
      <c r="Y488" s="465" t="s">
        <v>1799</v>
      </c>
      <c r="Z488" s="462" t="s">
        <v>1651</v>
      </c>
      <c r="AA488" s="461" t="s">
        <v>201</v>
      </c>
      <c r="AB488" s="461" t="s">
        <v>201</v>
      </c>
      <c r="AC488" s="460" t="s">
        <v>223</v>
      </c>
      <c r="AD488" s="505">
        <v>43460</v>
      </c>
      <c r="AE488" s="466" t="s">
        <v>82</v>
      </c>
      <c r="AF488" s="467" t="s">
        <v>69</v>
      </c>
      <c r="AG488" s="467" t="s">
        <v>69</v>
      </c>
      <c r="AH488" s="467" t="s">
        <v>69</v>
      </c>
      <c r="AI488" s="467" t="s">
        <v>114</v>
      </c>
      <c r="AJ488" s="505">
        <v>43453</v>
      </c>
      <c r="AK488" s="467" t="s">
        <v>389</v>
      </c>
      <c r="AL488" s="467" t="s">
        <v>1152</v>
      </c>
      <c r="AM488" s="467" t="s">
        <v>69</v>
      </c>
      <c r="AN488" s="467" t="s">
        <v>1152</v>
      </c>
      <c r="AO488" s="467" t="s">
        <v>69</v>
      </c>
      <c r="AP488" s="467" t="s">
        <v>1152</v>
      </c>
      <c r="AQ488" s="467" t="s">
        <v>69</v>
      </c>
      <c r="AR488" s="466" t="s">
        <v>87</v>
      </c>
      <c r="AS488" s="466" t="s">
        <v>87</v>
      </c>
      <c r="AT488" s="467" t="s">
        <v>69</v>
      </c>
      <c r="AU488" s="504"/>
      <c r="AV488" s="467" t="s">
        <v>69</v>
      </c>
      <c r="AW488" s="467" t="s">
        <v>69</v>
      </c>
      <c r="AX488" s="467" t="s">
        <v>90</v>
      </c>
    </row>
    <row r="489" spans="1:50" ht="135" x14ac:dyDescent="0.25">
      <c r="A489" s="439">
        <v>481</v>
      </c>
      <c r="B489" s="461" t="s">
        <v>395</v>
      </c>
      <c r="C489" s="461" t="s">
        <v>283</v>
      </c>
      <c r="D489" s="461" t="s">
        <v>106</v>
      </c>
      <c r="E489" s="461" t="s">
        <v>713</v>
      </c>
      <c r="F489" s="463">
        <f>IFERROR(VLOOKUP(E489,[15]TablaRetencion!A$1:B$22,2,FALSE),"")</f>
        <v>240</v>
      </c>
      <c r="G489" s="463" t="s">
        <v>406</v>
      </c>
      <c r="H489" s="463">
        <f>IFERROR(VLOOKUP(G489,[15]TablaRetencion!H$1:I$90,2,FALSE),"")</f>
        <v>50</v>
      </c>
      <c r="I489" s="464" t="s">
        <v>808</v>
      </c>
      <c r="J489" s="507" t="s">
        <v>1793</v>
      </c>
      <c r="K489" s="516" t="s">
        <v>1942</v>
      </c>
      <c r="L489" s="461" t="s">
        <v>70</v>
      </c>
      <c r="M489" s="461" t="s">
        <v>109</v>
      </c>
      <c r="N489" s="461" t="s">
        <v>108</v>
      </c>
      <c r="O489" s="461" t="s">
        <v>73</v>
      </c>
      <c r="P489" s="461" t="s">
        <v>111</v>
      </c>
      <c r="Q489" s="461" t="s">
        <v>126</v>
      </c>
      <c r="R489" s="463" t="s">
        <v>83</v>
      </c>
      <c r="S489" s="461" t="s">
        <v>140</v>
      </c>
      <c r="T489" s="461" t="s">
        <v>79</v>
      </c>
      <c r="U489" s="461" t="s">
        <v>141</v>
      </c>
      <c r="V489" s="462" t="s">
        <v>1798</v>
      </c>
      <c r="W489" s="465">
        <f t="shared" si="49"/>
        <v>4</v>
      </c>
      <c r="X489" s="465" t="str">
        <f t="shared" si="50"/>
        <v>MEDIO</v>
      </c>
      <c r="Y489" s="465" t="s">
        <v>1799</v>
      </c>
      <c r="Z489" s="462" t="s">
        <v>1651</v>
      </c>
      <c r="AA489" s="461" t="s">
        <v>201</v>
      </c>
      <c r="AB489" s="461" t="s">
        <v>201</v>
      </c>
      <c r="AC489" s="460" t="s">
        <v>223</v>
      </c>
      <c r="AD489" s="505">
        <v>43460</v>
      </c>
      <c r="AE489" s="466" t="s">
        <v>82</v>
      </c>
      <c r="AF489" s="467" t="s">
        <v>69</v>
      </c>
      <c r="AG489" s="467" t="s">
        <v>69</v>
      </c>
      <c r="AH489" s="467" t="s">
        <v>69</v>
      </c>
      <c r="AI489" s="467" t="s">
        <v>114</v>
      </c>
      <c r="AJ489" s="505">
        <v>43453</v>
      </c>
      <c r="AK489" s="467" t="s">
        <v>389</v>
      </c>
      <c r="AL489" s="467" t="s">
        <v>1152</v>
      </c>
      <c r="AM489" s="467" t="s">
        <v>69</v>
      </c>
      <c r="AN489" s="467" t="s">
        <v>1152</v>
      </c>
      <c r="AO489" s="467" t="s">
        <v>69</v>
      </c>
      <c r="AP489" s="467" t="s">
        <v>1152</v>
      </c>
      <c r="AQ489" s="467" t="s">
        <v>69</v>
      </c>
      <c r="AR489" s="466" t="s">
        <v>87</v>
      </c>
      <c r="AS489" s="466" t="s">
        <v>87</v>
      </c>
      <c r="AT489" s="467" t="s">
        <v>69</v>
      </c>
      <c r="AU489" s="504"/>
      <c r="AV489" s="467" t="s">
        <v>69</v>
      </c>
      <c r="AW489" s="467" t="s">
        <v>69</v>
      </c>
      <c r="AX489" s="467" t="s">
        <v>90</v>
      </c>
    </row>
    <row r="490" spans="1:50" ht="135" x14ac:dyDescent="0.25">
      <c r="A490" s="439">
        <v>482</v>
      </c>
      <c r="B490" s="461" t="s">
        <v>395</v>
      </c>
      <c r="C490" s="461" t="s">
        <v>283</v>
      </c>
      <c r="D490" s="461" t="s">
        <v>106</v>
      </c>
      <c r="E490" s="461" t="s">
        <v>713</v>
      </c>
      <c r="F490" s="463">
        <f>IFERROR(VLOOKUP(E490,[15]TablaRetencion!A$1:B$22,2,FALSE),"")</f>
        <v>240</v>
      </c>
      <c r="G490" s="463" t="s">
        <v>406</v>
      </c>
      <c r="H490" s="463">
        <f>IFERROR(VLOOKUP(G490,[15]TablaRetencion!H$1:I$90,2,FALSE),"")</f>
        <v>50</v>
      </c>
      <c r="I490" s="464" t="s">
        <v>808</v>
      </c>
      <c r="J490" s="507" t="s">
        <v>1793</v>
      </c>
      <c r="K490" s="516" t="s">
        <v>1943</v>
      </c>
      <c r="L490" s="461" t="s">
        <v>70</v>
      </c>
      <c r="M490" s="461" t="s">
        <v>109</v>
      </c>
      <c r="N490" s="461" t="s">
        <v>108</v>
      </c>
      <c r="O490" s="461" t="s">
        <v>73</v>
      </c>
      <c r="P490" s="461" t="s">
        <v>111</v>
      </c>
      <c r="Q490" s="461" t="s">
        <v>126</v>
      </c>
      <c r="R490" s="463" t="s">
        <v>83</v>
      </c>
      <c r="S490" s="461" t="s">
        <v>140</v>
      </c>
      <c r="T490" s="461" t="s">
        <v>79</v>
      </c>
      <c r="U490" s="461" t="s">
        <v>141</v>
      </c>
      <c r="V490" s="462" t="s">
        <v>1798</v>
      </c>
      <c r="W490" s="465">
        <f t="shared" si="49"/>
        <v>4</v>
      </c>
      <c r="X490" s="465" t="str">
        <f t="shared" si="50"/>
        <v>MEDIO</v>
      </c>
      <c r="Y490" s="465" t="s">
        <v>1799</v>
      </c>
      <c r="Z490" s="462" t="s">
        <v>1651</v>
      </c>
      <c r="AA490" s="461" t="s">
        <v>201</v>
      </c>
      <c r="AB490" s="461" t="s">
        <v>201</v>
      </c>
      <c r="AC490" s="460" t="s">
        <v>223</v>
      </c>
      <c r="AD490" s="505">
        <v>43460</v>
      </c>
      <c r="AE490" s="466" t="s">
        <v>82</v>
      </c>
      <c r="AF490" s="467" t="s">
        <v>69</v>
      </c>
      <c r="AG490" s="467" t="s">
        <v>69</v>
      </c>
      <c r="AH490" s="467" t="s">
        <v>69</v>
      </c>
      <c r="AI490" s="467" t="s">
        <v>114</v>
      </c>
      <c r="AJ490" s="505">
        <v>43453</v>
      </c>
      <c r="AK490" s="467" t="s">
        <v>389</v>
      </c>
      <c r="AL490" s="467" t="s">
        <v>1152</v>
      </c>
      <c r="AM490" s="467" t="s">
        <v>69</v>
      </c>
      <c r="AN490" s="467" t="s">
        <v>1152</v>
      </c>
      <c r="AO490" s="467" t="s">
        <v>69</v>
      </c>
      <c r="AP490" s="467" t="s">
        <v>1152</v>
      </c>
      <c r="AQ490" s="467" t="s">
        <v>69</v>
      </c>
      <c r="AR490" s="466" t="s">
        <v>87</v>
      </c>
      <c r="AS490" s="466" t="s">
        <v>87</v>
      </c>
      <c r="AT490" s="467" t="s">
        <v>69</v>
      </c>
      <c r="AU490" s="504"/>
      <c r="AV490" s="467" t="s">
        <v>69</v>
      </c>
      <c r="AW490" s="467" t="s">
        <v>69</v>
      </c>
      <c r="AX490" s="467" t="s">
        <v>90</v>
      </c>
    </row>
    <row r="491" spans="1:50" ht="135" x14ac:dyDescent="0.25">
      <c r="A491" s="439">
        <v>483</v>
      </c>
      <c r="B491" s="461" t="s">
        <v>395</v>
      </c>
      <c r="C491" s="461" t="s">
        <v>283</v>
      </c>
      <c r="D491" s="461" t="s">
        <v>106</v>
      </c>
      <c r="E491" s="461" t="s">
        <v>713</v>
      </c>
      <c r="F491" s="463">
        <f>IFERROR(VLOOKUP(E491,[15]TablaRetencion!A$1:B$22,2,FALSE),"")</f>
        <v>240</v>
      </c>
      <c r="G491" s="463" t="s">
        <v>406</v>
      </c>
      <c r="H491" s="463">
        <f>IFERROR(VLOOKUP(G491,[15]TablaRetencion!H$1:I$90,2,FALSE),"")</f>
        <v>50</v>
      </c>
      <c r="I491" s="464" t="s">
        <v>808</v>
      </c>
      <c r="J491" s="507" t="s">
        <v>1793</v>
      </c>
      <c r="K491" s="516" t="s">
        <v>1944</v>
      </c>
      <c r="L491" s="461" t="s">
        <v>70</v>
      </c>
      <c r="M491" s="461" t="s">
        <v>109</v>
      </c>
      <c r="N491" s="461" t="s">
        <v>108</v>
      </c>
      <c r="O491" s="461" t="s">
        <v>73</v>
      </c>
      <c r="P491" s="461" t="s">
        <v>111</v>
      </c>
      <c r="Q491" s="461" t="s">
        <v>126</v>
      </c>
      <c r="R491" s="463" t="s">
        <v>83</v>
      </c>
      <c r="S491" s="461" t="s">
        <v>140</v>
      </c>
      <c r="T491" s="461" t="s">
        <v>79</v>
      </c>
      <c r="U491" s="461" t="s">
        <v>141</v>
      </c>
      <c r="V491" s="462" t="s">
        <v>1798</v>
      </c>
      <c r="W491" s="465">
        <f t="shared" si="49"/>
        <v>4</v>
      </c>
      <c r="X491" s="465" t="str">
        <f t="shared" si="50"/>
        <v>MEDIO</v>
      </c>
      <c r="Y491" s="465" t="s">
        <v>1799</v>
      </c>
      <c r="Z491" s="462" t="s">
        <v>1651</v>
      </c>
      <c r="AA491" s="461" t="s">
        <v>201</v>
      </c>
      <c r="AB491" s="461" t="s">
        <v>201</v>
      </c>
      <c r="AC491" s="460" t="s">
        <v>223</v>
      </c>
      <c r="AD491" s="505">
        <v>43460</v>
      </c>
      <c r="AE491" s="466" t="s">
        <v>82</v>
      </c>
      <c r="AF491" s="467" t="s">
        <v>69</v>
      </c>
      <c r="AG491" s="467" t="s">
        <v>69</v>
      </c>
      <c r="AH491" s="467" t="s">
        <v>69</v>
      </c>
      <c r="AI491" s="467" t="s">
        <v>114</v>
      </c>
      <c r="AJ491" s="505">
        <v>43453</v>
      </c>
      <c r="AK491" s="467" t="s">
        <v>389</v>
      </c>
      <c r="AL491" s="467" t="s">
        <v>1152</v>
      </c>
      <c r="AM491" s="467" t="s">
        <v>69</v>
      </c>
      <c r="AN491" s="467" t="s">
        <v>1152</v>
      </c>
      <c r="AO491" s="467" t="s">
        <v>69</v>
      </c>
      <c r="AP491" s="467" t="s">
        <v>1152</v>
      </c>
      <c r="AQ491" s="467" t="s">
        <v>69</v>
      </c>
      <c r="AR491" s="466" t="s">
        <v>87</v>
      </c>
      <c r="AS491" s="466" t="s">
        <v>87</v>
      </c>
      <c r="AT491" s="467" t="s">
        <v>69</v>
      </c>
      <c r="AU491" s="504"/>
      <c r="AV491" s="467" t="s">
        <v>69</v>
      </c>
      <c r="AW491" s="467" t="s">
        <v>69</v>
      </c>
      <c r="AX491" s="467" t="s">
        <v>90</v>
      </c>
    </row>
    <row r="492" spans="1:50" ht="135" x14ac:dyDescent="0.25">
      <c r="A492" s="439">
        <v>484</v>
      </c>
      <c r="B492" s="461" t="s">
        <v>395</v>
      </c>
      <c r="C492" s="461" t="s">
        <v>283</v>
      </c>
      <c r="D492" s="461" t="s">
        <v>106</v>
      </c>
      <c r="E492" s="461" t="s">
        <v>713</v>
      </c>
      <c r="F492" s="463">
        <f>IFERROR(VLOOKUP(E492,[15]TablaRetencion!A$1:B$22,2,FALSE),"")</f>
        <v>240</v>
      </c>
      <c r="G492" s="463" t="s">
        <v>406</v>
      </c>
      <c r="H492" s="463">
        <f>IFERROR(VLOOKUP(G492,[15]TablaRetencion!H$1:I$90,2,FALSE),"")</f>
        <v>50</v>
      </c>
      <c r="I492" s="464" t="s">
        <v>808</v>
      </c>
      <c r="J492" s="507" t="s">
        <v>1793</v>
      </c>
      <c r="K492" s="516" t="s">
        <v>1945</v>
      </c>
      <c r="L492" s="461" t="s">
        <v>70</v>
      </c>
      <c r="M492" s="461" t="s">
        <v>109</v>
      </c>
      <c r="N492" s="461" t="s">
        <v>108</v>
      </c>
      <c r="O492" s="461" t="s">
        <v>73</v>
      </c>
      <c r="P492" s="461" t="s">
        <v>111</v>
      </c>
      <c r="Q492" s="461" t="s">
        <v>126</v>
      </c>
      <c r="R492" s="463" t="s">
        <v>83</v>
      </c>
      <c r="S492" s="461" t="s">
        <v>140</v>
      </c>
      <c r="T492" s="461" t="s">
        <v>79</v>
      </c>
      <c r="U492" s="461" t="s">
        <v>141</v>
      </c>
      <c r="V492" s="462" t="s">
        <v>1798</v>
      </c>
      <c r="W492" s="465">
        <f t="shared" si="49"/>
        <v>4</v>
      </c>
      <c r="X492" s="465" t="str">
        <f t="shared" si="50"/>
        <v>MEDIO</v>
      </c>
      <c r="Y492" s="465" t="s">
        <v>1799</v>
      </c>
      <c r="Z492" s="462" t="s">
        <v>1651</v>
      </c>
      <c r="AA492" s="461" t="s">
        <v>201</v>
      </c>
      <c r="AB492" s="461" t="s">
        <v>201</v>
      </c>
      <c r="AC492" s="460" t="s">
        <v>223</v>
      </c>
      <c r="AD492" s="505">
        <v>43460</v>
      </c>
      <c r="AE492" s="466" t="s">
        <v>82</v>
      </c>
      <c r="AF492" s="467" t="s">
        <v>69</v>
      </c>
      <c r="AG492" s="467" t="s">
        <v>69</v>
      </c>
      <c r="AH492" s="467" t="s">
        <v>69</v>
      </c>
      <c r="AI492" s="467" t="s">
        <v>114</v>
      </c>
      <c r="AJ492" s="505">
        <v>43453</v>
      </c>
      <c r="AK492" s="467" t="s">
        <v>389</v>
      </c>
      <c r="AL492" s="467" t="s">
        <v>1152</v>
      </c>
      <c r="AM492" s="467" t="s">
        <v>69</v>
      </c>
      <c r="AN492" s="467" t="s">
        <v>1152</v>
      </c>
      <c r="AO492" s="467" t="s">
        <v>69</v>
      </c>
      <c r="AP492" s="467" t="s">
        <v>1152</v>
      </c>
      <c r="AQ492" s="467" t="s">
        <v>69</v>
      </c>
      <c r="AR492" s="466" t="s">
        <v>87</v>
      </c>
      <c r="AS492" s="466" t="s">
        <v>87</v>
      </c>
      <c r="AT492" s="467" t="s">
        <v>69</v>
      </c>
      <c r="AU492" s="504"/>
      <c r="AV492" s="467" t="s">
        <v>69</v>
      </c>
      <c r="AW492" s="467" t="s">
        <v>69</v>
      </c>
      <c r="AX492" s="467" t="s">
        <v>90</v>
      </c>
    </row>
    <row r="493" spans="1:50" ht="135" x14ac:dyDescent="0.25">
      <c r="A493" s="439">
        <v>485</v>
      </c>
      <c r="B493" s="461" t="s">
        <v>395</v>
      </c>
      <c r="C493" s="461" t="s">
        <v>283</v>
      </c>
      <c r="D493" s="461" t="s">
        <v>106</v>
      </c>
      <c r="E493" s="461" t="s">
        <v>713</v>
      </c>
      <c r="F493" s="463">
        <f>IFERROR(VLOOKUP(E493,[15]TablaRetencion!A$1:B$22,2,FALSE),"")</f>
        <v>240</v>
      </c>
      <c r="G493" s="463" t="s">
        <v>406</v>
      </c>
      <c r="H493" s="463">
        <f>IFERROR(VLOOKUP(G493,[15]TablaRetencion!H$1:I$90,2,FALSE),"")</f>
        <v>50</v>
      </c>
      <c r="I493" s="464" t="s">
        <v>808</v>
      </c>
      <c r="J493" s="507" t="s">
        <v>1793</v>
      </c>
      <c r="K493" s="516" t="s">
        <v>1946</v>
      </c>
      <c r="L493" s="461" t="s">
        <v>70</v>
      </c>
      <c r="M493" s="461" t="s">
        <v>109</v>
      </c>
      <c r="N493" s="461" t="s">
        <v>108</v>
      </c>
      <c r="O493" s="461" t="s">
        <v>73</v>
      </c>
      <c r="P493" s="461" t="s">
        <v>111</v>
      </c>
      <c r="Q493" s="461" t="s">
        <v>126</v>
      </c>
      <c r="R493" s="463" t="s">
        <v>83</v>
      </c>
      <c r="S493" s="461" t="s">
        <v>140</v>
      </c>
      <c r="T493" s="461" t="s">
        <v>79</v>
      </c>
      <c r="U493" s="461" t="s">
        <v>141</v>
      </c>
      <c r="V493" s="462" t="s">
        <v>1798</v>
      </c>
      <c r="W493" s="465">
        <f t="shared" si="49"/>
        <v>4</v>
      </c>
      <c r="X493" s="465" t="str">
        <f t="shared" si="50"/>
        <v>MEDIO</v>
      </c>
      <c r="Y493" s="465" t="s">
        <v>1799</v>
      </c>
      <c r="Z493" s="462" t="s">
        <v>1651</v>
      </c>
      <c r="AA493" s="461" t="s">
        <v>201</v>
      </c>
      <c r="AB493" s="461" t="s">
        <v>201</v>
      </c>
      <c r="AC493" s="460" t="s">
        <v>223</v>
      </c>
      <c r="AD493" s="505">
        <v>43460</v>
      </c>
      <c r="AE493" s="466" t="s">
        <v>82</v>
      </c>
      <c r="AF493" s="467" t="s">
        <v>69</v>
      </c>
      <c r="AG493" s="467" t="s">
        <v>69</v>
      </c>
      <c r="AH493" s="467" t="s">
        <v>69</v>
      </c>
      <c r="AI493" s="467" t="s">
        <v>114</v>
      </c>
      <c r="AJ493" s="505">
        <v>43453</v>
      </c>
      <c r="AK493" s="467" t="s">
        <v>389</v>
      </c>
      <c r="AL493" s="467" t="s">
        <v>1152</v>
      </c>
      <c r="AM493" s="467" t="s">
        <v>69</v>
      </c>
      <c r="AN493" s="467" t="s">
        <v>1152</v>
      </c>
      <c r="AO493" s="467" t="s">
        <v>69</v>
      </c>
      <c r="AP493" s="467" t="s">
        <v>1152</v>
      </c>
      <c r="AQ493" s="467" t="s">
        <v>69</v>
      </c>
      <c r="AR493" s="466" t="s">
        <v>87</v>
      </c>
      <c r="AS493" s="466" t="s">
        <v>87</v>
      </c>
      <c r="AT493" s="467" t="s">
        <v>69</v>
      </c>
      <c r="AU493" s="504"/>
      <c r="AV493" s="467" t="s">
        <v>69</v>
      </c>
      <c r="AW493" s="467" t="s">
        <v>69</v>
      </c>
      <c r="AX493" s="467" t="s">
        <v>90</v>
      </c>
    </row>
    <row r="494" spans="1:50" ht="135" x14ac:dyDescent="0.25">
      <c r="A494" s="439">
        <v>486</v>
      </c>
      <c r="B494" s="461" t="s">
        <v>395</v>
      </c>
      <c r="C494" s="461" t="s">
        <v>283</v>
      </c>
      <c r="D494" s="461" t="s">
        <v>106</v>
      </c>
      <c r="E494" s="461" t="s">
        <v>713</v>
      </c>
      <c r="F494" s="463">
        <f>IFERROR(VLOOKUP(E494,[15]TablaRetencion!A$1:B$22,2,FALSE),"")</f>
        <v>240</v>
      </c>
      <c r="G494" s="463" t="s">
        <v>406</v>
      </c>
      <c r="H494" s="463">
        <f>IFERROR(VLOOKUP(G494,[15]TablaRetencion!H$1:I$90,2,FALSE),"")</f>
        <v>50</v>
      </c>
      <c r="I494" s="464" t="s">
        <v>812</v>
      </c>
      <c r="J494" s="507" t="s">
        <v>1793</v>
      </c>
      <c r="K494" s="516" t="s">
        <v>1947</v>
      </c>
      <c r="L494" s="461" t="s">
        <v>70</v>
      </c>
      <c r="M494" s="461" t="s">
        <v>109</v>
      </c>
      <c r="N494" s="461" t="s">
        <v>108</v>
      </c>
      <c r="O494" s="461" t="s">
        <v>73</v>
      </c>
      <c r="P494" s="461" t="s">
        <v>111</v>
      </c>
      <c r="Q494" s="461" t="s">
        <v>126</v>
      </c>
      <c r="R494" s="463" t="s">
        <v>83</v>
      </c>
      <c r="S494" s="461" t="s">
        <v>140</v>
      </c>
      <c r="T494" s="461" t="s">
        <v>79</v>
      </c>
      <c r="U494" s="461" t="s">
        <v>141</v>
      </c>
      <c r="V494" s="462" t="s">
        <v>1798</v>
      </c>
      <c r="W494" s="465">
        <f t="shared" si="49"/>
        <v>4</v>
      </c>
      <c r="X494" s="465" t="str">
        <f t="shared" si="50"/>
        <v>MEDIO</v>
      </c>
      <c r="Y494" s="465" t="s">
        <v>1799</v>
      </c>
      <c r="Z494" s="462" t="s">
        <v>1651</v>
      </c>
      <c r="AA494" s="461" t="s">
        <v>186</v>
      </c>
      <c r="AB494" s="461" t="s">
        <v>201</v>
      </c>
      <c r="AC494" s="460" t="s">
        <v>223</v>
      </c>
      <c r="AD494" s="505">
        <v>43460</v>
      </c>
      <c r="AE494" s="466" t="s">
        <v>82</v>
      </c>
      <c r="AF494" s="467" t="s">
        <v>69</v>
      </c>
      <c r="AG494" s="467" t="s">
        <v>69</v>
      </c>
      <c r="AH494" s="467" t="s">
        <v>69</v>
      </c>
      <c r="AI494" s="467" t="s">
        <v>114</v>
      </c>
      <c r="AJ494" s="505">
        <v>43453</v>
      </c>
      <c r="AK494" s="467" t="s">
        <v>389</v>
      </c>
      <c r="AL494" s="467" t="s">
        <v>1152</v>
      </c>
      <c r="AM494" s="467" t="s">
        <v>69</v>
      </c>
      <c r="AN494" s="467" t="s">
        <v>1152</v>
      </c>
      <c r="AO494" s="467" t="s">
        <v>69</v>
      </c>
      <c r="AP494" s="467" t="s">
        <v>1152</v>
      </c>
      <c r="AQ494" s="467" t="s">
        <v>69</v>
      </c>
      <c r="AR494" s="466" t="s">
        <v>87</v>
      </c>
      <c r="AS494" s="466" t="s">
        <v>87</v>
      </c>
      <c r="AT494" s="467" t="s">
        <v>69</v>
      </c>
      <c r="AU494" s="504"/>
      <c r="AV494" s="467" t="s">
        <v>69</v>
      </c>
      <c r="AW494" s="467" t="s">
        <v>69</v>
      </c>
      <c r="AX494" s="467" t="s">
        <v>90</v>
      </c>
    </row>
    <row r="495" spans="1:50" ht="135" x14ac:dyDescent="0.25">
      <c r="A495" s="439">
        <v>487</v>
      </c>
      <c r="B495" s="461" t="s">
        <v>395</v>
      </c>
      <c r="C495" s="461" t="s">
        <v>283</v>
      </c>
      <c r="D495" s="461" t="s">
        <v>106</v>
      </c>
      <c r="E495" s="461" t="s">
        <v>713</v>
      </c>
      <c r="F495" s="463">
        <f>IFERROR(VLOOKUP(E495,[15]TablaRetencion!A$1:B$22,2,FALSE),"")</f>
        <v>240</v>
      </c>
      <c r="G495" s="463" t="s">
        <v>406</v>
      </c>
      <c r="H495" s="463">
        <f>IFERROR(VLOOKUP(G495,[15]TablaRetencion!H$1:I$90,2,FALSE),"")</f>
        <v>50</v>
      </c>
      <c r="I495" s="464" t="s">
        <v>808</v>
      </c>
      <c r="J495" s="507" t="s">
        <v>1793</v>
      </c>
      <c r="K495" s="516" t="s">
        <v>1948</v>
      </c>
      <c r="L495" s="461" t="s">
        <v>70</v>
      </c>
      <c r="M495" s="461" t="s">
        <v>109</v>
      </c>
      <c r="N495" s="461" t="s">
        <v>108</v>
      </c>
      <c r="O495" s="461" t="s">
        <v>73</v>
      </c>
      <c r="P495" s="461" t="s">
        <v>111</v>
      </c>
      <c r="Q495" s="461" t="s">
        <v>126</v>
      </c>
      <c r="R495" s="463" t="s">
        <v>83</v>
      </c>
      <c r="S495" s="461" t="s">
        <v>140</v>
      </c>
      <c r="T495" s="461" t="s">
        <v>79</v>
      </c>
      <c r="U495" s="461" t="s">
        <v>141</v>
      </c>
      <c r="V495" s="462" t="s">
        <v>1798</v>
      </c>
      <c r="W495" s="465">
        <f t="shared" si="49"/>
        <v>4</v>
      </c>
      <c r="X495" s="465" t="str">
        <f t="shared" si="50"/>
        <v>MEDIO</v>
      </c>
      <c r="Y495" s="465" t="s">
        <v>1799</v>
      </c>
      <c r="Z495" s="462" t="s">
        <v>1651</v>
      </c>
      <c r="AA495" s="461" t="s">
        <v>201</v>
      </c>
      <c r="AB495" s="461" t="s">
        <v>201</v>
      </c>
      <c r="AC495" s="460" t="s">
        <v>223</v>
      </c>
      <c r="AD495" s="505">
        <v>43460</v>
      </c>
      <c r="AE495" s="466" t="s">
        <v>82</v>
      </c>
      <c r="AF495" s="467" t="s">
        <v>69</v>
      </c>
      <c r="AG495" s="467" t="s">
        <v>69</v>
      </c>
      <c r="AH495" s="467" t="s">
        <v>69</v>
      </c>
      <c r="AI495" s="467" t="s">
        <v>114</v>
      </c>
      <c r="AJ495" s="505">
        <v>43453</v>
      </c>
      <c r="AK495" s="467" t="s">
        <v>389</v>
      </c>
      <c r="AL495" s="467" t="s">
        <v>1152</v>
      </c>
      <c r="AM495" s="467" t="s">
        <v>69</v>
      </c>
      <c r="AN495" s="467" t="s">
        <v>1152</v>
      </c>
      <c r="AO495" s="467" t="s">
        <v>69</v>
      </c>
      <c r="AP495" s="467" t="s">
        <v>1152</v>
      </c>
      <c r="AQ495" s="467" t="s">
        <v>69</v>
      </c>
      <c r="AR495" s="466" t="s">
        <v>87</v>
      </c>
      <c r="AS495" s="466" t="s">
        <v>87</v>
      </c>
      <c r="AT495" s="467" t="s">
        <v>69</v>
      </c>
      <c r="AU495" s="504"/>
      <c r="AV495" s="467" t="s">
        <v>69</v>
      </c>
      <c r="AW495" s="467" t="s">
        <v>69</v>
      </c>
      <c r="AX495" s="467" t="s">
        <v>90</v>
      </c>
    </row>
    <row r="496" spans="1:50" ht="135" x14ac:dyDescent="0.25">
      <c r="A496" s="439">
        <v>488</v>
      </c>
      <c r="B496" s="461" t="s">
        <v>395</v>
      </c>
      <c r="C496" s="461" t="s">
        <v>283</v>
      </c>
      <c r="D496" s="461" t="s">
        <v>106</v>
      </c>
      <c r="E496" s="461" t="s">
        <v>713</v>
      </c>
      <c r="F496" s="463">
        <f>IFERROR(VLOOKUP(E496,[15]TablaRetencion!A$1:B$22,2,FALSE),"")</f>
        <v>240</v>
      </c>
      <c r="G496" s="463" t="s">
        <v>398</v>
      </c>
      <c r="H496" s="463">
        <f>IFERROR(VLOOKUP(G496,[15]TablaRetencion!H$1:I$90,2,FALSE),"")</f>
        <v>2</v>
      </c>
      <c r="I496" s="464" t="s">
        <v>804</v>
      </c>
      <c r="J496" s="507" t="s">
        <v>1820</v>
      </c>
      <c r="K496" s="516" t="s">
        <v>1949</v>
      </c>
      <c r="L496" s="461" t="s">
        <v>70</v>
      </c>
      <c r="M496" s="461" t="s">
        <v>109</v>
      </c>
      <c r="N496" s="461" t="s">
        <v>108</v>
      </c>
      <c r="O496" s="461" t="s">
        <v>73</v>
      </c>
      <c r="P496" s="461" t="s">
        <v>111</v>
      </c>
      <c r="Q496" s="461" t="s">
        <v>75</v>
      </c>
      <c r="R496" s="463" t="s">
        <v>83</v>
      </c>
      <c r="S496" s="461" t="s">
        <v>140</v>
      </c>
      <c r="T496" s="461" t="s">
        <v>79</v>
      </c>
      <c r="U496" s="461" t="s">
        <v>141</v>
      </c>
      <c r="V496" s="462" t="s">
        <v>1798</v>
      </c>
      <c r="W496" s="465">
        <f t="shared" si="49"/>
        <v>4</v>
      </c>
      <c r="X496" s="465" t="str">
        <f t="shared" si="50"/>
        <v>MEDIO</v>
      </c>
      <c r="Y496" s="465" t="s">
        <v>1799</v>
      </c>
      <c r="Z496" s="462" t="s">
        <v>1651</v>
      </c>
      <c r="AA496" s="461" t="s">
        <v>186</v>
      </c>
      <c r="AB496" s="461" t="s">
        <v>201</v>
      </c>
      <c r="AC496" s="460" t="s">
        <v>223</v>
      </c>
      <c r="AD496" s="505">
        <v>43460</v>
      </c>
      <c r="AE496" s="466" t="s">
        <v>82</v>
      </c>
      <c r="AF496" s="467" t="s">
        <v>69</v>
      </c>
      <c r="AG496" s="467" t="s">
        <v>69</v>
      </c>
      <c r="AH496" s="467" t="s">
        <v>69</v>
      </c>
      <c r="AI496" s="467" t="s">
        <v>114</v>
      </c>
      <c r="AJ496" s="505">
        <v>43453</v>
      </c>
      <c r="AK496" s="467" t="s">
        <v>389</v>
      </c>
      <c r="AL496" s="467" t="s">
        <v>1152</v>
      </c>
      <c r="AM496" s="467" t="s">
        <v>69</v>
      </c>
      <c r="AN496" s="467" t="s">
        <v>1152</v>
      </c>
      <c r="AO496" s="467" t="s">
        <v>69</v>
      </c>
      <c r="AP496" s="467" t="s">
        <v>1152</v>
      </c>
      <c r="AQ496" s="467" t="s">
        <v>69</v>
      </c>
      <c r="AR496" s="466" t="s">
        <v>87</v>
      </c>
      <c r="AS496" s="466" t="s">
        <v>87</v>
      </c>
      <c r="AT496" s="467" t="s">
        <v>69</v>
      </c>
      <c r="AU496" s="504"/>
      <c r="AV496" s="467" t="s">
        <v>69</v>
      </c>
      <c r="AW496" s="467" t="s">
        <v>69</v>
      </c>
      <c r="AX496" s="467" t="s">
        <v>90</v>
      </c>
    </row>
    <row r="497" spans="1:50" ht="135" x14ac:dyDescent="0.25">
      <c r="A497" s="439">
        <v>489</v>
      </c>
      <c r="B497" s="461" t="s">
        <v>395</v>
      </c>
      <c r="C497" s="461" t="s">
        <v>283</v>
      </c>
      <c r="D497" s="461" t="s">
        <v>106</v>
      </c>
      <c r="E497" s="461" t="s">
        <v>713</v>
      </c>
      <c r="F497" s="463">
        <f>IFERROR(VLOOKUP(E497,[15]TablaRetencion!A$1:B$22,2,FALSE),"")</f>
        <v>240</v>
      </c>
      <c r="G497" s="463" t="s">
        <v>406</v>
      </c>
      <c r="H497" s="463">
        <f>IFERROR(VLOOKUP(G497,[15]TablaRetencion!H$1:I$90,2,FALSE),"")</f>
        <v>50</v>
      </c>
      <c r="I497" s="464" t="s">
        <v>812</v>
      </c>
      <c r="J497" s="507" t="s">
        <v>1793</v>
      </c>
      <c r="K497" s="516" t="s">
        <v>1950</v>
      </c>
      <c r="L497" s="461" t="s">
        <v>70</v>
      </c>
      <c r="M497" s="461" t="s">
        <v>109</v>
      </c>
      <c r="N497" s="461" t="s">
        <v>108</v>
      </c>
      <c r="O497" s="461" t="s">
        <v>73</v>
      </c>
      <c r="P497" s="461" t="s">
        <v>111</v>
      </c>
      <c r="Q497" s="461" t="s">
        <v>126</v>
      </c>
      <c r="R497" s="463" t="s">
        <v>83</v>
      </c>
      <c r="S497" s="461" t="s">
        <v>140</v>
      </c>
      <c r="T497" s="461" t="s">
        <v>79</v>
      </c>
      <c r="U497" s="461" t="s">
        <v>141</v>
      </c>
      <c r="V497" s="462" t="s">
        <v>1798</v>
      </c>
      <c r="W497" s="465">
        <f t="shared" si="49"/>
        <v>4</v>
      </c>
      <c r="X497" s="465" t="str">
        <f t="shared" si="50"/>
        <v>MEDIO</v>
      </c>
      <c r="Y497" s="465" t="s">
        <v>1799</v>
      </c>
      <c r="Z497" s="462" t="s">
        <v>1651</v>
      </c>
      <c r="AA497" s="461" t="s">
        <v>189</v>
      </c>
      <c r="AB497" s="461" t="s">
        <v>201</v>
      </c>
      <c r="AC497" s="460" t="s">
        <v>223</v>
      </c>
      <c r="AD497" s="505">
        <v>43460</v>
      </c>
      <c r="AE497" s="466" t="s">
        <v>82</v>
      </c>
      <c r="AF497" s="467" t="s">
        <v>69</v>
      </c>
      <c r="AG497" s="467" t="s">
        <v>69</v>
      </c>
      <c r="AH497" s="467" t="s">
        <v>69</v>
      </c>
      <c r="AI497" s="467" t="s">
        <v>114</v>
      </c>
      <c r="AJ497" s="505">
        <v>43453</v>
      </c>
      <c r="AK497" s="467" t="s">
        <v>389</v>
      </c>
      <c r="AL497" s="467" t="s">
        <v>1152</v>
      </c>
      <c r="AM497" s="467" t="s">
        <v>69</v>
      </c>
      <c r="AN497" s="467" t="s">
        <v>1152</v>
      </c>
      <c r="AO497" s="467" t="s">
        <v>69</v>
      </c>
      <c r="AP497" s="467" t="s">
        <v>1152</v>
      </c>
      <c r="AQ497" s="467" t="s">
        <v>69</v>
      </c>
      <c r="AR497" s="466" t="s">
        <v>87</v>
      </c>
      <c r="AS497" s="466" t="s">
        <v>87</v>
      </c>
      <c r="AT497" s="467" t="s">
        <v>69</v>
      </c>
      <c r="AU497" s="504"/>
      <c r="AV497" s="467" t="s">
        <v>69</v>
      </c>
      <c r="AW497" s="467" t="s">
        <v>69</v>
      </c>
      <c r="AX497" s="467" t="s">
        <v>90</v>
      </c>
    </row>
    <row r="498" spans="1:50" ht="135" x14ac:dyDescent="0.25">
      <c r="A498" s="439">
        <v>490</v>
      </c>
      <c r="B498" s="461" t="s">
        <v>395</v>
      </c>
      <c r="C498" s="461" t="s">
        <v>283</v>
      </c>
      <c r="D498" s="461" t="s">
        <v>106</v>
      </c>
      <c r="E498" s="461" t="s">
        <v>713</v>
      </c>
      <c r="F498" s="463">
        <f>IFERROR(VLOOKUP(E498,[15]TablaRetencion!A$1:B$22,2,FALSE),"")</f>
        <v>240</v>
      </c>
      <c r="G498" s="463" t="s">
        <v>406</v>
      </c>
      <c r="H498" s="463">
        <f>IFERROR(VLOOKUP(G498,[15]TablaRetencion!H$1:I$90,2,FALSE),"")</f>
        <v>50</v>
      </c>
      <c r="I498" s="464" t="s">
        <v>812</v>
      </c>
      <c r="J498" s="507" t="s">
        <v>1793</v>
      </c>
      <c r="K498" s="516" t="s">
        <v>1951</v>
      </c>
      <c r="L498" s="461" t="s">
        <v>70</v>
      </c>
      <c r="M498" s="461" t="s">
        <v>109</v>
      </c>
      <c r="N498" s="461" t="s">
        <v>108</v>
      </c>
      <c r="O498" s="461" t="s">
        <v>73</v>
      </c>
      <c r="P498" s="461" t="s">
        <v>111</v>
      </c>
      <c r="Q498" s="461" t="s">
        <v>126</v>
      </c>
      <c r="R498" s="463" t="s">
        <v>83</v>
      </c>
      <c r="S498" s="461" t="s">
        <v>140</v>
      </c>
      <c r="T498" s="461" t="s">
        <v>79</v>
      </c>
      <c r="U498" s="461" t="s">
        <v>141</v>
      </c>
      <c r="V498" s="462" t="s">
        <v>1798</v>
      </c>
      <c r="W498" s="465">
        <f t="shared" si="49"/>
        <v>4</v>
      </c>
      <c r="X498" s="465" t="str">
        <f t="shared" si="50"/>
        <v>MEDIO</v>
      </c>
      <c r="Y498" s="465" t="s">
        <v>1799</v>
      </c>
      <c r="Z498" s="462" t="s">
        <v>1651</v>
      </c>
      <c r="AA498" s="461" t="s">
        <v>113</v>
      </c>
      <c r="AB498" s="461" t="s">
        <v>201</v>
      </c>
      <c r="AC498" s="460" t="s">
        <v>223</v>
      </c>
      <c r="AD498" s="505">
        <v>43460</v>
      </c>
      <c r="AE498" s="466" t="s">
        <v>82</v>
      </c>
      <c r="AF498" s="467" t="s">
        <v>69</v>
      </c>
      <c r="AG498" s="467" t="s">
        <v>69</v>
      </c>
      <c r="AH498" s="467" t="s">
        <v>69</v>
      </c>
      <c r="AI498" s="467" t="s">
        <v>114</v>
      </c>
      <c r="AJ498" s="505">
        <v>43453</v>
      </c>
      <c r="AK498" s="467" t="s">
        <v>389</v>
      </c>
      <c r="AL498" s="467" t="s">
        <v>1152</v>
      </c>
      <c r="AM498" s="467" t="s">
        <v>69</v>
      </c>
      <c r="AN498" s="467" t="s">
        <v>1152</v>
      </c>
      <c r="AO498" s="467" t="s">
        <v>69</v>
      </c>
      <c r="AP498" s="467" t="s">
        <v>1152</v>
      </c>
      <c r="AQ498" s="467" t="s">
        <v>69</v>
      </c>
      <c r="AR498" s="466" t="s">
        <v>87</v>
      </c>
      <c r="AS498" s="466" t="s">
        <v>87</v>
      </c>
      <c r="AT498" s="467" t="s">
        <v>69</v>
      </c>
      <c r="AU498" s="504"/>
      <c r="AV498" s="467" t="s">
        <v>69</v>
      </c>
      <c r="AW498" s="467" t="s">
        <v>69</v>
      </c>
      <c r="AX498" s="467" t="s">
        <v>90</v>
      </c>
    </row>
    <row r="499" spans="1:50" ht="135" x14ac:dyDescent="0.25">
      <c r="A499" s="439">
        <v>491</v>
      </c>
      <c r="B499" s="461" t="s">
        <v>395</v>
      </c>
      <c r="C499" s="461" t="s">
        <v>283</v>
      </c>
      <c r="D499" s="461" t="s">
        <v>106</v>
      </c>
      <c r="E499" s="461" t="s">
        <v>713</v>
      </c>
      <c r="F499" s="463">
        <f>IFERROR(VLOOKUP(E499,[15]TablaRetencion!A$1:B$22,2,FALSE),"")</f>
        <v>240</v>
      </c>
      <c r="G499" s="463" t="s">
        <v>406</v>
      </c>
      <c r="H499" s="463">
        <f>IFERROR(VLOOKUP(G499,[15]TablaRetencion!H$1:I$90,2,FALSE),"")</f>
        <v>50</v>
      </c>
      <c r="I499" s="464" t="s">
        <v>812</v>
      </c>
      <c r="J499" s="507" t="s">
        <v>1793</v>
      </c>
      <c r="K499" s="516" t="s">
        <v>1952</v>
      </c>
      <c r="L499" s="461" t="s">
        <v>70</v>
      </c>
      <c r="M499" s="461" t="s">
        <v>109</v>
      </c>
      <c r="N499" s="461" t="s">
        <v>108</v>
      </c>
      <c r="O499" s="461" t="s">
        <v>73</v>
      </c>
      <c r="P499" s="461" t="s">
        <v>111</v>
      </c>
      <c r="Q499" s="461" t="s">
        <v>126</v>
      </c>
      <c r="R499" s="463" t="s">
        <v>83</v>
      </c>
      <c r="S499" s="461" t="s">
        <v>140</v>
      </c>
      <c r="T499" s="461" t="s">
        <v>79</v>
      </c>
      <c r="U499" s="461" t="s">
        <v>141</v>
      </c>
      <c r="V499" s="462" t="s">
        <v>1798</v>
      </c>
      <c r="W499" s="465">
        <f t="shared" si="49"/>
        <v>4</v>
      </c>
      <c r="X499" s="465" t="str">
        <f t="shared" si="50"/>
        <v>MEDIO</v>
      </c>
      <c r="Y499" s="465" t="s">
        <v>1799</v>
      </c>
      <c r="Z499" s="462" t="s">
        <v>1651</v>
      </c>
      <c r="AA499" s="461" t="s">
        <v>186</v>
      </c>
      <c r="AB499" s="461" t="s">
        <v>201</v>
      </c>
      <c r="AC499" s="460" t="s">
        <v>223</v>
      </c>
      <c r="AD499" s="505">
        <v>43460</v>
      </c>
      <c r="AE499" s="466" t="s">
        <v>82</v>
      </c>
      <c r="AF499" s="467" t="s">
        <v>69</v>
      </c>
      <c r="AG499" s="467" t="s">
        <v>69</v>
      </c>
      <c r="AH499" s="467" t="s">
        <v>69</v>
      </c>
      <c r="AI499" s="467" t="s">
        <v>114</v>
      </c>
      <c r="AJ499" s="505">
        <v>43453</v>
      </c>
      <c r="AK499" s="467" t="s">
        <v>389</v>
      </c>
      <c r="AL499" s="467" t="s">
        <v>1152</v>
      </c>
      <c r="AM499" s="467" t="s">
        <v>69</v>
      </c>
      <c r="AN499" s="467" t="s">
        <v>1152</v>
      </c>
      <c r="AO499" s="467" t="s">
        <v>69</v>
      </c>
      <c r="AP499" s="467" t="s">
        <v>1152</v>
      </c>
      <c r="AQ499" s="467" t="s">
        <v>69</v>
      </c>
      <c r="AR499" s="466" t="s">
        <v>87</v>
      </c>
      <c r="AS499" s="466" t="s">
        <v>87</v>
      </c>
      <c r="AT499" s="467" t="s">
        <v>69</v>
      </c>
      <c r="AU499" s="504"/>
      <c r="AV499" s="467" t="s">
        <v>69</v>
      </c>
      <c r="AW499" s="467" t="s">
        <v>69</v>
      </c>
      <c r="AX499" s="467" t="s">
        <v>90</v>
      </c>
    </row>
    <row r="500" spans="1:50" ht="135" x14ac:dyDescent="0.25">
      <c r="A500" s="439">
        <v>492</v>
      </c>
      <c r="B500" s="461" t="s">
        <v>395</v>
      </c>
      <c r="C500" s="461" t="s">
        <v>283</v>
      </c>
      <c r="D500" s="461" t="s">
        <v>106</v>
      </c>
      <c r="E500" s="461" t="s">
        <v>713</v>
      </c>
      <c r="F500" s="463">
        <f>IFERROR(VLOOKUP(E500,[15]TablaRetencion!A$1:B$22,2,FALSE),"")</f>
        <v>240</v>
      </c>
      <c r="G500" s="463" t="s">
        <v>406</v>
      </c>
      <c r="H500" s="463">
        <f>IFERROR(VLOOKUP(G500,[15]TablaRetencion!H$1:I$90,2,FALSE),"")</f>
        <v>50</v>
      </c>
      <c r="I500" s="464" t="s">
        <v>811</v>
      </c>
      <c r="J500" s="507" t="s">
        <v>1793</v>
      </c>
      <c r="K500" s="516" t="s">
        <v>1953</v>
      </c>
      <c r="L500" s="461" t="s">
        <v>70</v>
      </c>
      <c r="M500" s="461" t="s">
        <v>109</v>
      </c>
      <c r="N500" s="461" t="s">
        <v>108</v>
      </c>
      <c r="O500" s="461" t="s">
        <v>73</v>
      </c>
      <c r="P500" s="461" t="s">
        <v>111</v>
      </c>
      <c r="Q500" s="461" t="s">
        <v>126</v>
      </c>
      <c r="R500" s="463" t="s">
        <v>83</v>
      </c>
      <c r="S500" s="461" t="s">
        <v>140</v>
      </c>
      <c r="T500" s="461" t="s">
        <v>79</v>
      </c>
      <c r="U500" s="461" t="s">
        <v>141</v>
      </c>
      <c r="V500" s="462" t="s">
        <v>1798</v>
      </c>
      <c r="W500" s="465">
        <f t="shared" si="49"/>
        <v>4</v>
      </c>
      <c r="X500" s="465" t="str">
        <f t="shared" si="50"/>
        <v>MEDIO</v>
      </c>
      <c r="Y500" s="465" t="s">
        <v>1799</v>
      </c>
      <c r="Z500" s="462" t="s">
        <v>1651</v>
      </c>
      <c r="AA500" s="461" t="s">
        <v>186</v>
      </c>
      <c r="AB500" s="461" t="s">
        <v>201</v>
      </c>
      <c r="AC500" s="460" t="s">
        <v>223</v>
      </c>
      <c r="AD500" s="505">
        <v>43460</v>
      </c>
      <c r="AE500" s="466" t="s">
        <v>82</v>
      </c>
      <c r="AF500" s="467" t="s">
        <v>69</v>
      </c>
      <c r="AG500" s="467" t="s">
        <v>69</v>
      </c>
      <c r="AH500" s="467" t="s">
        <v>69</v>
      </c>
      <c r="AI500" s="467" t="s">
        <v>114</v>
      </c>
      <c r="AJ500" s="505">
        <v>43453</v>
      </c>
      <c r="AK500" s="467" t="s">
        <v>389</v>
      </c>
      <c r="AL500" s="467" t="s">
        <v>1152</v>
      </c>
      <c r="AM500" s="467" t="s">
        <v>69</v>
      </c>
      <c r="AN500" s="467" t="s">
        <v>1152</v>
      </c>
      <c r="AO500" s="467" t="s">
        <v>69</v>
      </c>
      <c r="AP500" s="467" t="s">
        <v>1152</v>
      </c>
      <c r="AQ500" s="467" t="s">
        <v>69</v>
      </c>
      <c r="AR500" s="466" t="s">
        <v>87</v>
      </c>
      <c r="AS500" s="466" t="s">
        <v>87</v>
      </c>
      <c r="AT500" s="467" t="s">
        <v>69</v>
      </c>
      <c r="AU500" s="504"/>
      <c r="AV500" s="467" t="s">
        <v>69</v>
      </c>
      <c r="AW500" s="467" t="s">
        <v>69</v>
      </c>
      <c r="AX500" s="467" t="s">
        <v>90</v>
      </c>
    </row>
    <row r="501" spans="1:50" ht="135" x14ac:dyDescent="0.25">
      <c r="A501" s="439">
        <v>493</v>
      </c>
      <c r="B501" s="461" t="s">
        <v>395</v>
      </c>
      <c r="C501" s="461" t="s">
        <v>283</v>
      </c>
      <c r="D501" s="461" t="s">
        <v>106</v>
      </c>
      <c r="E501" s="461" t="s">
        <v>713</v>
      </c>
      <c r="F501" s="463">
        <f>IFERROR(VLOOKUP(E501,[15]TablaRetencion!A$1:B$22,2,FALSE),"")</f>
        <v>240</v>
      </c>
      <c r="G501" s="463" t="s">
        <v>406</v>
      </c>
      <c r="H501" s="463">
        <f>IFERROR(VLOOKUP(G501,[15]TablaRetencion!H$1:I$90,2,FALSE),"")</f>
        <v>50</v>
      </c>
      <c r="I501" s="464" t="s">
        <v>808</v>
      </c>
      <c r="J501" s="507" t="s">
        <v>1793</v>
      </c>
      <c r="K501" s="516" t="s">
        <v>1954</v>
      </c>
      <c r="L501" s="461" t="s">
        <v>70</v>
      </c>
      <c r="M501" s="461" t="s">
        <v>109</v>
      </c>
      <c r="N501" s="461" t="s">
        <v>108</v>
      </c>
      <c r="O501" s="461" t="s">
        <v>73</v>
      </c>
      <c r="P501" s="461" t="s">
        <v>111</v>
      </c>
      <c r="Q501" s="461" t="s">
        <v>75</v>
      </c>
      <c r="R501" s="463" t="s">
        <v>83</v>
      </c>
      <c r="S501" s="461" t="s">
        <v>140</v>
      </c>
      <c r="T501" s="461" t="s">
        <v>79</v>
      </c>
      <c r="U501" s="461" t="s">
        <v>141</v>
      </c>
      <c r="V501" s="462" t="s">
        <v>1798</v>
      </c>
      <c r="W501" s="465">
        <f t="shared" si="49"/>
        <v>4</v>
      </c>
      <c r="X501" s="465" t="str">
        <f t="shared" si="50"/>
        <v>MEDIO</v>
      </c>
      <c r="Y501" s="465" t="s">
        <v>1799</v>
      </c>
      <c r="Z501" s="462" t="s">
        <v>1651</v>
      </c>
      <c r="AA501" s="461" t="s">
        <v>113</v>
      </c>
      <c r="AB501" s="461" t="s">
        <v>201</v>
      </c>
      <c r="AC501" s="460" t="s">
        <v>223</v>
      </c>
      <c r="AD501" s="505">
        <v>43460</v>
      </c>
      <c r="AE501" s="466" t="s">
        <v>82</v>
      </c>
      <c r="AF501" s="467" t="s">
        <v>69</v>
      </c>
      <c r="AG501" s="467" t="s">
        <v>69</v>
      </c>
      <c r="AH501" s="467" t="s">
        <v>69</v>
      </c>
      <c r="AI501" s="467" t="s">
        <v>114</v>
      </c>
      <c r="AJ501" s="505">
        <v>43453</v>
      </c>
      <c r="AK501" s="467" t="s">
        <v>389</v>
      </c>
      <c r="AL501" s="467" t="s">
        <v>1152</v>
      </c>
      <c r="AM501" s="467" t="s">
        <v>69</v>
      </c>
      <c r="AN501" s="467" t="s">
        <v>1152</v>
      </c>
      <c r="AO501" s="467" t="s">
        <v>69</v>
      </c>
      <c r="AP501" s="467" t="s">
        <v>1152</v>
      </c>
      <c r="AQ501" s="467" t="s">
        <v>69</v>
      </c>
      <c r="AR501" s="466" t="s">
        <v>87</v>
      </c>
      <c r="AS501" s="466" t="s">
        <v>87</v>
      </c>
      <c r="AT501" s="467" t="s">
        <v>69</v>
      </c>
      <c r="AU501" s="504"/>
      <c r="AV501" s="467" t="s">
        <v>69</v>
      </c>
      <c r="AW501" s="467" t="s">
        <v>69</v>
      </c>
      <c r="AX501" s="467" t="s">
        <v>90</v>
      </c>
    </row>
    <row r="502" spans="1:50" ht="135" x14ac:dyDescent="0.25">
      <c r="A502" s="439">
        <v>494</v>
      </c>
      <c r="B502" s="461" t="s">
        <v>395</v>
      </c>
      <c r="C502" s="461" t="s">
        <v>283</v>
      </c>
      <c r="D502" s="461" t="s">
        <v>106</v>
      </c>
      <c r="E502" s="461" t="s">
        <v>713</v>
      </c>
      <c r="F502" s="463">
        <f>IFERROR(VLOOKUP(E502,[15]TablaRetencion!A$1:B$22,2,FALSE),"")</f>
        <v>240</v>
      </c>
      <c r="G502" s="463" t="s">
        <v>406</v>
      </c>
      <c r="H502" s="463">
        <f>IFERROR(VLOOKUP(G502,[15]TablaRetencion!H$1:I$90,2,FALSE),"")</f>
        <v>50</v>
      </c>
      <c r="I502" s="464" t="s">
        <v>808</v>
      </c>
      <c r="J502" s="507" t="s">
        <v>1793</v>
      </c>
      <c r="K502" s="516" t="s">
        <v>1955</v>
      </c>
      <c r="L502" s="461" t="s">
        <v>70</v>
      </c>
      <c r="M502" s="461" t="s">
        <v>109</v>
      </c>
      <c r="N502" s="461" t="s">
        <v>108</v>
      </c>
      <c r="O502" s="461" t="s">
        <v>73</v>
      </c>
      <c r="P502" s="461" t="s">
        <v>111</v>
      </c>
      <c r="Q502" s="461" t="s">
        <v>75</v>
      </c>
      <c r="R502" s="463" t="s">
        <v>83</v>
      </c>
      <c r="S502" s="461" t="s">
        <v>140</v>
      </c>
      <c r="T502" s="461" t="s">
        <v>79</v>
      </c>
      <c r="U502" s="461" t="s">
        <v>141</v>
      </c>
      <c r="V502" s="462" t="s">
        <v>1798</v>
      </c>
      <c r="W502" s="465">
        <f t="shared" si="49"/>
        <v>4</v>
      </c>
      <c r="X502" s="465" t="str">
        <f t="shared" si="50"/>
        <v>MEDIO</v>
      </c>
      <c r="Y502" s="465" t="s">
        <v>1799</v>
      </c>
      <c r="Z502" s="462" t="s">
        <v>1651</v>
      </c>
      <c r="AA502" s="461" t="s">
        <v>113</v>
      </c>
      <c r="AB502" s="461" t="s">
        <v>201</v>
      </c>
      <c r="AC502" s="460" t="s">
        <v>223</v>
      </c>
      <c r="AD502" s="505">
        <v>43460</v>
      </c>
      <c r="AE502" s="466" t="s">
        <v>82</v>
      </c>
      <c r="AF502" s="467" t="s">
        <v>69</v>
      </c>
      <c r="AG502" s="467" t="s">
        <v>69</v>
      </c>
      <c r="AH502" s="467" t="s">
        <v>69</v>
      </c>
      <c r="AI502" s="467" t="s">
        <v>114</v>
      </c>
      <c r="AJ502" s="505">
        <v>43453</v>
      </c>
      <c r="AK502" s="467" t="s">
        <v>389</v>
      </c>
      <c r="AL502" s="467" t="s">
        <v>1152</v>
      </c>
      <c r="AM502" s="467" t="s">
        <v>69</v>
      </c>
      <c r="AN502" s="467" t="s">
        <v>1152</v>
      </c>
      <c r="AO502" s="467" t="s">
        <v>69</v>
      </c>
      <c r="AP502" s="467" t="s">
        <v>1152</v>
      </c>
      <c r="AQ502" s="467" t="s">
        <v>69</v>
      </c>
      <c r="AR502" s="466" t="s">
        <v>87</v>
      </c>
      <c r="AS502" s="466" t="s">
        <v>87</v>
      </c>
      <c r="AT502" s="467" t="s">
        <v>69</v>
      </c>
      <c r="AU502" s="504"/>
      <c r="AV502" s="467" t="s">
        <v>69</v>
      </c>
      <c r="AW502" s="467" t="s">
        <v>69</v>
      </c>
      <c r="AX502" s="467" t="s">
        <v>90</v>
      </c>
    </row>
    <row r="503" spans="1:50" ht="135" x14ac:dyDescent="0.25">
      <c r="A503" s="439">
        <v>495</v>
      </c>
      <c r="B503" s="461" t="s">
        <v>395</v>
      </c>
      <c r="C503" s="461" t="s">
        <v>283</v>
      </c>
      <c r="D503" s="461" t="s">
        <v>106</v>
      </c>
      <c r="E503" s="461" t="s">
        <v>713</v>
      </c>
      <c r="F503" s="463">
        <f>IFERROR(VLOOKUP(E503,[15]TablaRetencion!A$1:B$22,2,FALSE),"")</f>
        <v>240</v>
      </c>
      <c r="G503" s="463" t="s">
        <v>406</v>
      </c>
      <c r="H503" s="463">
        <f>IFERROR(VLOOKUP(G503,[15]TablaRetencion!H$1:I$90,2,FALSE),"")</f>
        <v>50</v>
      </c>
      <c r="I503" s="464" t="s">
        <v>808</v>
      </c>
      <c r="J503" s="507" t="s">
        <v>1793</v>
      </c>
      <c r="K503" s="516" t="s">
        <v>1956</v>
      </c>
      <c r="L503" s="461" t="s">
        <v>70</v>
      </c>
      <c r="M503" s="461" t="s">
        <v>109</v>
      </c>
      <c r="N503" s="461" t="s">
        <v>108</v>
      </c>
      <c r="O503" s="461" t="s">
        <v>73</v>
      </c>
      <c r="P503" s="461" t="s">
        <v>111</v>
      </c>
      <c r="Q503" s="461" t="s">
        <v>75</v>
      </c>
      <c r="R503" s="463" t="s">
        <v>83</v>
      </c>
      <c r="S503" s="461" t="s">
        <v>140</v>
      </c>
      <c r="T503" s="461" t="s">
        <v>79</v>
      </c>
      <c r="U503" s="461" t="s">
        <v>141</v>
      </c>
      <c r="V503" s="462" t="s">
        <v>1798</v>
      </c>
      <c r="W503" s="465">
        <f t="shared" si="49"/>
        <v>4</v>
      </c>
      <c r="X503" s="465" t="str">
        <f t="shared" si="50"/>
        <v>MEDIO</v>
      </c>
      <c r="Y503" s="465" t="s">
        <v>1799</v>
      </c>
      <c r="Z503" s="462" t="s">
        <v>1651</v>
      </c>
      <c r="AA503" s="461" t="s">
        <v>113</v>
      </c>
      <c r="AB503" s="461" t="s">
        <v>201</v>
      </c>
      <c r="AC503" s="460" t="s">
        <v>223</v>
      </c>
      <c r="AD503" s="505">
        <v>43460</v>
      </c>
      <c r="AE503" s="466" t="s">
        <v>82</v>
      </c>
      <c r="AF503" s="467" t="s">
        <v>69</v>
      </c>
      <c r="AG503" s="467" t="s">
        <v>69</v>
      </c>
      <c r="AH503" s="467" t="s">
        <v>69</v>
      </c>
      <c r="AI503" s="467" t="s">
        <v>114</v>
      </c>
      <c r="AJ503" s="505">
        <v>43453</v>
      </c>
      <c r="AK503" s="467" t="s">
        <v>389</v>
      </c>
      <c r="AL503" s="467" t="s">
        <v>1152</v>
      </c>
      <c r="AM503" s="467" t="s">
        <v>69</v>
      </c>
      <c r="AN503" s="467" t="s">
        <v>1152</v>
      </c>
      <c r="AO503" s="467" t="s">
        <v>69</v>
      </c>
      <c r="AP503" s="467" t="s">
        <v>1152</v>
      </c>
      <c r="AQ503" s="467" t="s">
        <v>69</v>
      </c>
      <c r="AR503" s="466" t="s">
        <v>87</v>
      </c>
      <c r="AS503" s="466" t="s">
        <v>87</v>
      </c>
      <c r="AT503" s="467" t="s">
        <v>69</v>
      </c>
      <c r="AU503" s="504"/>
      <c r="AV503" s="467" t="s">
        <v>69</v>
      </c>
      <c r="AW503" s="467" t="s">
        <v>69</v>
      </c>
      <c r="AX503" s="467" t="s">
        <v>90</v>
      </c>
    </row>
    <row r="504" spans="1:50" ht="135" x14ac:dyDescent="0.25">
      <c r="A504" s="439">
        <v>496</v>
      </c>
      <c r="B504" s="461" t="s">
        <v>395</v>
      </c>
      <c r="C504" s="461" t="s">
        <v>283</v>
      </c>
      <c r="D504" s="461" t="s">
        <v>106</v>
      </c>
      <c r="E504" s="461" t="s">
        <v>713</v>
      </c>
      <c r="F504" s="463">
        <f>IFERROR(VLOOKUP(E504,[15]TablaRetencion!A$1:B$22,2,FALSE),"")</f>
        <v>240</v>
      </c>
      <c r="G504" s="463" t="s">
        <v>411</v>
      </c>
      <c r="H504" s="463">
        <f>IFERROR(VLOOKUP(G504,[15]TablaRetencion!H$1:I$90,2,FALSE),"")</f>
        <v>67</v>
      </c>
      <c r="I504" s="464" t="s">
        <v>818</v>
      </c>
      <c r="J504" s="507" t="s">
        <v>1833</v>
      </c>
      <c r="K504" s="516" t="s">
        <v>1957</v>
      </c>
      <c r="L504" s="461" t="s">
        <v>70</v>
      </c>
      <c r="M504" s="461" t="s">
        <v>109</v>
      </c>
      <c r="N504" s="461" t="s">
        <v>108</v>
      </c>
      <c r="O504" s="461" t="s">
        <v>73</v>
      </c>
      <c r="P504" s="461" t="s">
        <v>111</v>
      </c>
      <c r="Q504" s="461" t="s">
        <v>75</v>
      </c>
      <c r="R504" s="463" t="s">
        <v>83</v>
      </c>
      <c r="S504" s="461" t="s">
        <v>140</v>
      </c>
      <c r="T504" s="461" t="s">
        <v>79</v>
      </c>
      <c r="U504" s="461" t="s">
        <v>141</v>
      </c>
      <c r="V504" s="462" t="s">
        <v>1798</v>
      </c>
      <c r="W504" s="465">
        <f t="shared" si="49"/>
        <v>4</v>
      </c>
      <c r="X504" s="465" t="str">
        <f t="shared" si="50"/>
        <v>MEDIO</v>
      </c>
      <c r="Y504" s="465" t="s">
        <v>1799</v>
      </c>
      <c r="Z504" s="462" t="s">
        <v>1651</v>
      </c>
      <c r="AA504" s="461" t="s">
        <v>186</v>
      </c>
      <c r="AB504" s="461" t="s">
        <v>201</v>
      </c>
      <c r="AC504" s="460" t="s">
        <v>223</v>
      </c>
      <c r="AD504" s="505">
        <v>43460</v>
      </c>
      <c r="AE504" s="466" t="s">
        <v>82</v>
      </c>
      <c r="AF504" s="467" t="s">
        <v>69</v>
      </c>
      <c r="AG504" s="467" t="s">
        <v>69</v>
      </c>
      <c r="AH504" s="467" t="s">
        <v>69</v>
      </c>
      <c r="AI504" s="467" t="s">
        <v>114</v>
      </c>
      <c r="AJ504" s="505">
        <v>43453</v>
      </c>
      <c r="AK504" s="467" t="s">
        <v>389</v>
      </c>
      <c r="AL504" s="467" t="s">
        <v>1152</v>
      </c>
      <c r="AM504" s="467" t="s">
        <v>69</v>
      </c>
      <c r="AN504" s="467" t="s">
        <v>1152</v>
      </c>
      <c r="AO504" s="467" t="s">
        <v>69</v>
      </c>
      <c r="AP504" s="467" t="s">
        <v>1152</v>
      </c>
      <c r="AQ504" s="467" t="s">
        <v>69</v>
      </c>
      <c r="AR504" s="466" t="s">
        <v>87</v>
      </c>
      <c r="AS504" s="466" t="s">
        <v>87</v>
      </c>
      <c r="AT504" s="467" t="s">
        <v>69</v>
      </c>
      <c r="AU504" s="504"/>
      <c r="AV504" s="467" t="s">
        <v>69</v>
      </c>
      <c r="AW504" s="467" t="s">
        <v>69</v>
      </c>
      <c r="AX504" s="467" t="s">
        <v>90</v>
      </c>
    </row>
    <row r="505" spans="1:50" ht="135" x14ac:dyDescent="0.25">
      <c r="A505" s="439">
        <v>497</v>
      </c>
      <c r="B505" s="461" t="s">
        <v>395</v>
      </c>
      <c r="C505" s="461" t="s">
        <v>283</v>
      </c>
      <c r="D505" s="461" t="s">
        <v>106</v>
      </c>
      <c r="E505" s="461" t="s">
        <v>713</v>
      </c>
      <c r="F505" s="463">
        <f>IFERROR(VLOOKUP(E505,[15]TablaRetencion!A$1:B$22,2,FALSE),"")</f>
        <v>240</v>
      </c>
      <c r="G505" s="463" t="s">
        <v>411</v>
      </c>
      <c r="H505" s="463">
        <f>IFERROR(VLOOKUP(G505,[15]TablaRetencion!H$1:I$90,2,FALSE),"")</f>
        <v>67</v>
      </c>
      <c r="I505" s="464" t="s">
        <v>818</v>
      </c>
      <c r="J505" s="507" t="s">
        <v>1833</v>
      </c>
      <c r="K505" s="516" t="s">
        <v>1958</v>
      </c>
      <c r="L505" s="461" t="s">
        <v>70</v>
      </c>
      <c r="M505" s="461" t="s">
        <v>109</v>
      </c>
      <c r="N505" s="461" t="s">
        <v>108</v>
      </c>
      <c r="O505" s="461" t="s">
        <v>73</v>
      </c>
      <c r="P505" s="461" t="s">
        <v>111</v>
      </c>
      <c r="Q505" s="461" t="s">
        <v>75</v>
      </c>
      <c r="R505" s="463" t="s">
        <v>83</v>
      </c>
      <c r="S505" s="461" t="s">
        <v>140</v>
      </c>
      <c r="T505" s="461" t="s">
        <v>79</v>
      </c>
      <c r="U505" s="461" t="s">
        <v>141</v>
      </c>
      <c r="V505" s="462" t="s">
        <v>1798</v>
      </c>
      <c r="W505" s="465">
        <f t="shared" si="49"/>
        <v>4</v>
      </c>
      <c r="X505" s="465" t="str">
        <f t="shared" si="50"/>
        <v>MEDIO</v>
      </c>
      <c r="Y505" s="465" t="s">
        <v>1799</v>
      </c>
      <c r="Z505" s="462" t="s">
        <v>1651</v>
      </c>
      <c r="AA505" s="461" t="s">
        <v>186</v>
      </c>
      <c r="AB505" s="461" t="s">
        <v>201</v>
      </c>
      <c r="AC505" s="460" t="s">
        <v>223</v>
      </c>
      <c r="AD505" s="505">
        <v>43460</v>
      </c>
      <c r="AE505" s="466" t="s">
        <v>82</v>
      </c>
      <c r="AF505" s="467" t="s">
        <v>69</v>
      </c>
      <c r="AG505" s="467" t="s">
        <v>69</v>
      </c>
      <c r="AH505" s="467" t="s">
        <v>69</v>
      </c>
      <c r="AI505" s="467" t="s">
        <v>114</v>
      </c>
      <c r="AJ505" s="505">
        <v>43453</v>
      </c>
      <c r="AK505" s="467" t="s">
        <v>389</v>
      </c>
      <c r="AL505" s="467" t="s">
        <v>1152</v>
      </c>
      <c r="AM505" s="467" t="s">
        <v>69</v>
      </c>
      <c r="AN505" s="467" t="s">
        <v>1152</v>
      </c>
      <c r="AO505" s="467" t="s">
        <v>69</v>
      </c>
      <c r="AP505" s="467" t="s">
        <v>1152</v>
      </c>
      <c r="AQ505" s="467" t="s">
        <v>69</v>
      </c>
      <c r="AR505" s="466" t="s">
        <v>87</v>
      </c>
      <c r="AS505" s="466" t="s">
        <v>87</v>
      </c>
      <c r="AT505" s="467" t="s">
        <v>69</v>
      </c>
      <c r="AU505" s="504"/>
      <c r="AV505" s="467" t="s">
        <v>69</v>
      </c>
      <c r="AW505" s="467" t="s">
        <v>69</v>
      </c>
      <c r="AX505" s="467" t="s">
        <v>90</v>
      </c>
    </row>
    <row r="506" spans="1:50" ht="135" x14ac:dyDescent="0.25">
      <c r="A506" s="439">
        <v>498</v>
      </c>
      <c r="B506" s="461" t="s">
        <v>395</v>
      </c>
      <c r="C506" s="461" t="s">
        <v>283</v>
      </c>
      <c r="D506" s="461" t="s">
        <v>106</v>
      </c>
      <c r="E506" s="461" t="s">
        <v>713</v>
      </c>
      <c r="F506" s="463">
        <f>IFERROR(VLOOKUP(E506,[15]TablaRetencion!A$1:B$22,2,FALSE),"")</f>
        <v>240</v>
      </c>
      <c r="G506" s="463" t="s">
        <v>411</v>
      </c>
      <c r="H506" s="463">
        <f>IFERROR(VLOOKUP(G506,[15]TablaRetencion!H$1:I$90,2,FALSE),"")</f>
        <v>67</v>
      </c>
      <c r="I506" s="464" t="s">
        <v>813</v>
      </c>
      <c r="J506" s="507" t="s">
        <v>1884</v>
      </c>
      <c r="K506" s="516" t="s">
        <v>1959</v>
      </c>
      <c r="L506" s="461" t="s">
        <v>70</v>
      </c>
      <c r="M506" s="461" t="s">
        <v>109</v>
      </c>
      <c r="N506" s="461" t="s">
        <v>108</v>
      </c>
      <c r="O506" s="461" t="s">
        <v>73</v>
      </c>
      <c r="P506" s="461" t="s">
        <v>111</v>
      </c>
      <c r="Q506" s="461" t="s">
        <v>126</v>
      </c>
      <c r="R506" s="463" t="s">
        <v>83</v>
      </c>
      <c r="S506" s="461" t="s">
        <v>140</v>
      </c>
      <c r="T506" s="461" t="s">
        <v>79</v>
      </c>
      <c r="U506" s="461" t="s">
        <v>141</v>
      </c>
      <c r="V506" s="462" t="s">
        <v>1798</v>
      </c>
      <c r="W506" s="465">
        <f t="shared" si="49"/>
        <v>4</v>
      </c>
      <c r="X506" s="465" t="str">
        <f t="shared" si="50"/>
        <v>MEDIO</v>
      </c>
      <c r="Y506" s="465" t="s">
        <v>1799</v>
      </c>
      <c r="Z506" s="462" t="s">
        <v>1651</v>
      </c>
      <c r="AA506" s="461" t="s">
        <v>113</v>
      </c>
      <c r="AB506" s="461" t="s">
        <v>201</v>
      </c>
      <c r="AC506" s="460" t="s">
        <v>223</v>
      </c>
      <c r="AD506" s="505">
        <v>43460</v>
      </c>
      <c r="AE506" s="466" t="s">
        <v>82</v>
      </c>
      <c r="AF506" s="467" t="s">
        <v>69</v>
      </c>
      <c r="AG506" s="467" t="s">
        <v>69</v>
      </c>
      <c r="AH506" s="467" t="s">
        <v>69</v>
      </c>
      <c r="AI506" s="467" t="s">
        <v>114</v>
      </c>
      <c r="AJ506" s="505">
        <v>43453</v>
      </c>
      <c r="AK506" s="467" t="s">
        <v>389</v>
      </c>
      <c r="AL506" s="467" t="s">
        <v>1152</v>
      </c>
      <c r="AM506" s="467" t="s">
        <v>69</v>
      </c>
      <c r="AN506" s="467" t="s">
        <v>1152</v>
      </c>
      <c r="AO506" s="467" t="s">
        <v>69</v>
      </c>
      <c r="AP506" s="467" t="s">
        <v>1152</v>
      </c>
      <c r="AQ506" s="467" t="s">
        <v>69</v>
      </c>
      <c r="AR506" s="466" t="s">
        <v>87</v>
      </c>
      <c r="AS506" s="466" t="s">
        <v>87</v>
      </c>
      <c r="AT506" s="467" t="s">
        <v>69</v>
      </c>
      <c r="AU506" s="504"/>
      <c r="AV506" s="467" t="s">
        <v>69</v>
      </c>
      <c r="AW506" s="467" t="s">
        <v>69</v>
      </c>
      <c r="AX506" s="467" t="s">
        <v>90</v>
      </c>
    </row>
    <row r="507" spans="1:50" ht="135" x14ac:dyDescent="0.25">
      <c r="A507" s="439">
        <v>499</v>
      </c>
      <c r="B507" s="461" t="s">
        <v>395</v>
      </c>
      <c r="C507" s="461" t="s">
        <v>283</v>
      </c>
      <c r="D507" s="461" t="s">
        <v>106</v>
      </c>
      <c r="E507" s="461" t="s">
        <v>713</v>
      </c>
      <c r="F507" s="463">
        <f>IFERROR(VLOOKUP(E507,[15]TablaRetencion!A$1:B$22,2,FALSE),"")</f>
        <v>240</v>
      </c>
      <c r="G507" s="463" t="s">
        <v>406</v>
      </c>
      <c r="H507" s="463">
        <f>IFERROR(VLOOKUP(G507,[15]TablaRetencion!H$1:I$90,2,FALSE),"")</f>
        <v>50</v>
      </c>
      <c r="I507" s="464" t="s">
        <v>812</v>
      </c>
      <c r="J507" s="507" t="s">
        <v>1793</v>
      </c>
      <c r="K507" s="517" t="s">
        <v>1960</v>
      </c>
      <c r="L507" s="461" t="s">
        <v>70</v>
      </c>
      <c r="M507" s="461" t="s">
        <v>109</v>
      </c>
      <c r="N507" s="461" t="s">
        <v>108</v>
      </c>
      <c r="O507" s="461" t="s">
        <v>73</v>
      </c>
      <c r="P507" s="461" t="s">
        <v>111</v>
      </c>
      <c r="Q507" s="461" t="s">
        <v>75</v>
      </c>
      <c r="R507" s="463" t="s">
        <v>83</v>
      </c>
      <c r="S507" s="461" t="s">
        <v>140</v>
      </c>
      <c r="T507" s="461" t="s">
        <v>79</v>
      </c>
      <c r="U507" s="461" t="s">
        <v>141</v>
      </c>
      <c r="V507" s="462" t="s">
        <v>1798</v>
      </c>
      <c r="W507" s="465">
        <f t="shared" si="49"/>
        <v>4</v>
      </c>
      <c r="X507" s="465" t="str">
        <f t="shared" si="50"/>
        <v>MEDIO</v>
      </c>
      <c r="Y507" s="465" t="s">
        <v>1799</v>
      </c>
      <c r="Z507" s="462" t="s">
        <v>1651</v>
      </c>
      <c r="AA507" s="461" t="s">
        <v>186</v>
      </c>
      <c r="AB507" s="461" t="s">
        <v>201</v>
      </c>
      <c r="AC507" s="460" t="s">
        <v>223</v>
      </c>
      <c r="AD507" s="505">
        <v>43460</v>
      </c>
      <c r="AE507" s="466" t="s">
        <v>82</v>
      </c>
      <c r="AF507" s="467" t="s">
        <v>69</v>
      </c>
      <c r="AG507" s="467" t="s">
        <v>69</v>
      </c>
      <c r="AH507" s="467" t="s">
        <v>69</v>
      </c>
      <c r="AI507" s="467" t="s">
        <v>114</v>
      </c>
      <c r="AJ507" s="505">
        <v>43453</v>
      </c>
      <c r="AK507" s="467" t="s">
        <v>389</v>
      </c>
      <c r="AL507" s="467" t="s">
        <v>1152</v>
      </c>
      <c r="AM507" s="467" t="s">
        <v>69</v>
      </c>
      <c r="AN507" s="467" t="s">
        <v>1152</v>
      </c>
      <c r="AO507" s="467" t="s">
        <v>69</v>
      </c>
      <c r="AP507" s="467" t="s">
        <v>1152</v>
      </c>
      <c r="AQ507" s="467" t="s">
        <v>69</v>
      </c>
      <c r="AR507" s="466" t="s">
        <v>87</v>
      </c>
      <c r="AS507" s="466" t="s">
        <v>87</v>
      </c>
      <c r="AT507" s="467" t="s">
        <v>69</v>
      </c>
      <c r="AU507" s="504"/>
      <c r="AV507" s="467" t="s">
        <v>69</v>
      </c>
      <c r="AW507" s="467" t="s">
        <v>69</v>
      </c>
      <c r="AX507" s="467" t="s">
        <v>90</v>
      </c>
    </row>
    <row r="508" spans="1:50" ht="135" x14ac:dyDescent="0.25">
      <c r="A508" s="439">
        <v>500</v>
      </c>
      <c r="B508" s="461" t="s">
        <v>395</v>
      </c>
      <c r="C508" s="461" t="s">
        <v>283</v>
      </c>
      <c r="D508" s="461" t="s">
        <v>106</v>
      </c>
      <c r="E508" s="461" t="s">
        <v>713</v>
      </c>
      <c r="F508" s="463">
        <f>IFERROR(VLOOKUP(E508,[15]TablaRetencion!A$1:B$22,2,FALSE),"")</f>
        <v>240</v>
      </c>
      <c r="G508" s="463" t="s">
        <v>406</v>
      </c>
      <c r="H508" s="463">
        <f>IFERROR(VLOOKUP(G508,[15]TablaRetencion!H$1:I$90,2,FALSE),"")</f>
        <v>50</v>
      </c>
      <c r="I508" s="464" t="s">
        <v>808</v>
      </c>
      <c r="J508" s="507" t="s">
        <v>1793</v>
      </c>
      <c r="K508" s="517" t="s">
        <v>1961</v>
      </c>
      <c r="L508" s="461" t="s">
        <v>70</v>
      </c>
      <c r="M508" s="461" t="s">
        <v>109</v>
      </c>
      <c r="N508" s="461" t="s">
        <v>108</v>
      </c>
      <c r="O508" s="461" t="s">
        <v>73</v>
      </c>
      <c r="P508" s="461" t="s">
        <v>111</v>
      </c>
      <c r="Q508" s="461" t="s">
        <v>126</v>
      </c>
      <c r="R508" s="463" t="s">
        <v>83</v>
      </c>
      <c r="S508" s="461" t="s">
        <v>140</v>
      </c>
      <c r="T508" s="461" t="s">
        <v>79</v>
      </c>
      <c r="U508" s="461" t="s">
        <v>141</v>
      </c>
      <c r="V508" s="462" t="s">
        <v>1798</v>
      </c>
      <c r="W508" s="465">
        <f t="shared" si="49"/>
        <v>4</v>
      </c>
      <c r="X508" s="465" t="str">
        <f t="shared" si="50"/>
        <v>MEDIO</v>
      </c>
      <c r="Y508" s="465" t="s">
        <v>1799</v>
      </c>
      <c r="Z508" s="462" t="s">
        <v>1651</v>
      </c>
      <c r="AA508" s="461" t="s">
        <v>189</v>
      </c>
      <c r="AB508" s="461" t="s">
        <v>201</v>
      </c>
      <c r="AC508" s="460" t="s">
        <v>223</v>
      </c>
      <c r="AD508" s="505">
        <v>43460</v>
      </c>
      <c r="AE508" s="466" t="s">
        <v>82</v>
      </c>
      <c r="AF508" s="467" t="s">
        <v>69</v>
      </c>
      <c r="AG508" s="467" t="s">
        <v>69</v>
      </c>
      <c r="AH508" s="467" t="s">
        <v>69</v>
      </c>
      <c r="AI508" s="467" t="s">
        <v>114</v>
      </c>
      <c r="AJ508" s="505">
        <v>43453</v>
      </c>
      <c r="AK508" s="467" t="s">
        <v>389</v>
      </c>
      <c r="AL508" s="467" t="s">
        <v>1152</v>
      </c>
      <c r="AM508" s="467" t="s">
        <v>69</v>
      </c>
      <c r="AN508" s="467" t="s">
        <v>1152</v>
      </c>
      <c r="AO508" s="467" t="s">
        <v>69</v>
      </c>
      <c r="AP508" s="467" t="s">
        <v>1152</v>
      </c>
      <c r="AQ508" s="467" t="s">
        <v>69</v>
      </c>
      <c r="AR508" s="466" t="s">
        <v>87</v>
      </c>
      <c r="AS508" s="466" t="s">
        <v>87</v>
      </c>
      <c r="AT508" s="467" t="s">
        <v>69</v>
      </c>
      <c r="AU508" s="504"/>
      <c r="AV508" s="467" t="s">
        <v>69</v>
      </c>
      <c r="AW508" s="467" t="s">
        <v>69</v>
      </c>
      <c r="AX508" s="467" t="s">
        <v>90</v>
      </c>
    </row>
    <row r="509" spans="1:50" ht="135" x14ac:dyDescent="0.25">
      <c r="A509" s="439">
        <v>501</v>
      </c>
      <c r="B509" s="461" t="s">
        <v>395</v>
      </c>
      <c r="C509" s="461" t="s">
        <v>283</v>
      </c>
      <c r="D509" s="461" t="s">
        <v>106</v>
      </c>
      <c r="E509" s="461" t="s">
        <v>713</v>
      </c>
      <c r="F509" s="463">
        <f>IFERROR(VLOOKUP(E509,[15]TablaRetencion!A$1:B$22,2,FALSE),"")</f>
        <v>240</v>
      </c>
      <c r="G509" s="463" t="s">
        <v>406</v>
      </c>
      <c r="H509" s="463">
        <f>IFERROR(VLOOKUP(G509,[15]TablaRetencion!H$1:I$90,2,FALSE),"")</f>
        <v>50</v>
      </c>
      <c r="I509" s="464" t="s">
        <v>812</v>
      </c>
      <c r="J509" s="507" t="s">
        <v>1793</v>
      </c>
      <c r="K509" s="517" t="s">
        <v>1962</v>
      </c>
      <c r="L509" s="461" t="s">
        <v>70</v>
      </c>
      <c r="M509" s="461" t="s">
        <v>109</v>
      </c>
      <c r="N509" s="461" t="s">
        <v>108</v>
      </c>
      <c r="O509" s="461" t="s">
        <v>73</v>
      </c>
      <c r="P509" s="461" t="s">
        <v>111</v>
      </c>
      <c r="Q509" s="461" t="s">
        <v>126</v>
      </c>
      <c r="R509" s="463" t="s">
        <v>83</v>
      </c>
      <c r="S509" s="461" t="s">
        <v>140</v>
      </c>
      <c r="T509" s="461" t="s">
        <v>79</v>
      </c>
      <c r="U509" s="461" t="s">
        <v>141</v>
      </c>
      <c r="V509" s="462" t="s">
        <v>1798</v>
      </c>
      <c r="W509" s="465">
        <f t="shared" si="49"/>
        <v>4</v>
      </c>
      <c r="X509" s="465" t="str">
        <f t="shared" si="50"/>
        <v>MEDIO</v>
      </c>
      <c r="Y509" s="465" t="s">
        <v>1799</v>
      </c>
      <c r="Z509" s="462" t="s">
        <v>1651</v>
      </c>
      <c r="AA509" s="461" t="s">
        <v>154</v>
      </c>
      <c r="AB509" s="461" t="s">
        <v>201</v>
      </c>
      <c r="AC509" s="460" t="s">
        <v>223</v>
      </c>
      <c r="AD509" s="505">
        <v>43460</v>
      </c>
      <c r="AE509" s="466" t="s">
        <v>82</v>
      </c>
      <c r="AF509" s="467" t="s">
        <v>69</v>
      </c>
      <c r="AG509" s="467" t="s">
        <v>69</v>
      </c>
      <c r="AH509" s="467" t="s">
        <v>69</v>
      </c>
      <c r="AI509" s="467" t="s">
        <v>114</v>
      </c>
      <c r="AJ509" s="505">
        <v>43453</v>
      </c>
      <c r="AK509" s="467" t="s">
        <v>389</v>
      </c>
      <c r="AL509" s="467" t="s">
        <v>1152</v>
      </c>
      <c r="AM509" s="467" t="s">
        <v>69</v>
      </c>
      <c r="AN509" s="467" t="s">
        <v>1152</v>
      </c>
      <c r="AO509" s="467" t="s">
        <v>69</v>
      </c>
      <c r="AP509" s="467" t="s">
        <v>1152</v>
      </c>
      <c r="AQ509" s="467" t="s">
        <v>69</v>
      </c>
      <c r="AR509" s="466" t="s">
        <v>87</v>
      </c>
      <c r="AS509" s="466" t="s">
        <v>87</v>
      </c>
      <c r="AT509" s="467" t="s">
        <v>69</v>
      </c>
      <c r="AU509" s="504"/>
      <c r="AV509" s="467" t="s">
        <v>69</v>
      </c>
      <c r="AW509" s="467" t="s">
        <v>69</v>
      </c>
      <c r="AX509" s="467" t="s">
        <v>90</v>
      </c>
    </row>
    <row r="510" spans="1:50" ht="135" x14ac:dyDescent="0.25">
      <c r="A510" s="439">
        <v>502</v>
      </c>
      <c r="B510" s="461" t="s">
        <v>395</v>
      </c>
      <c r="C510" s="461" t="s">
        <v>283</v>
      </c>
      <c r="D510" s="461" t="s">
        <v>106</v>
      </c>
      <c r="E510" s="461" t="s">
        <v>713</v>
      </c>
      <c r="F510" s="463">
        <f>IFERROR(VLOOKUP(E510,[15]TablaRetencion!A$1:B$22,2,FALSE),"")</f>
        <v>240</v>
      </c>
      <c r="G510" s="463" t="s">
        <v>406</v>
      </c>
      <c r="H510" s="463">
        <f>IFERROR(VLOOKUP(G510,[15]TablaRetencion!H$1:I$90,2,FALSE),"")</f>
        <v>50</v>
      </c>
      <c r="I510" s="464" t="s">
        <v>812</v>
      </c>
      <c r="J510" s="507" t="s">
        <v>1793</v>
      </c>
      <c r="K510" s="517" t="s">
        <v>1963</v>
      </c>
      <c r="L510" s="461" t="s">
        <v>70</v>
      </c>
      <c r="M510" s="461" t="s">
        <v>109</v>
      </c>
      <c r="N510" s="461" t="s">
        <v>108</v>
      </c>
      <c r="O510" s="461" t="s">
        <v>73</v>
      </c>
      <c r="P510" s="461" t="s">
        <v>111</v>
      </c>
      <c r="Q510" s="461" t="s">
        <v>126</v>
      </c>
      <c r="R510" s="463" t="s">
        <v>83</v>
      </c>
      <c r="S510" s="461" t="s">
        <v>140</v>
      </c>
      <c r="T510" s="461" t="s">
        <v>79</v>
      </c>
      <c r="U510" s="461" t="s">
        <v>141</v>
      </c>
      <c r="V510" s="462" t="s">
        <v>1798</v>
      </c>
      <c r="W510" s="465">
        <f t="shared" si="49"/>
        <v>4</v>
      </c>
      <c r="X510" s="465" t="str">
        <f t="shared" si="50"/>
        <v>MEDIO</v>
      </c>
      <c r="Y510" s="465" t="s">
        <v>1799</v>
      </c>
      <c r="Z510" s="462" t="s">
        <v>1651</v>
      </c>
      <c r="AA510" s="461" t="s">
        <v>154</v>
      </c>
      <c r="AB510" s="461" t="s">
        <v>201</v>
      </c>
      <c r="AC510" s="460" t="s">
        <v>223</v>
      </c>
      <c r="AD510" s="505">
        <v>43460</v>
      </c>
      <c r="AE510" s="466" t="s">
        <v>82</v>
      </c>
      <c r="AF510" s="467" t="s">
        <v>69</v>
      </c>
      <c r="AG510" s="467" t="s">
        <v>69</v>
      </c>
      <c r="AH510" s="467" t="s">
        <v>69</v>
      </c>
      <c r="AI510" s="467" t="s">
        <v>114</v>
      </c>
      <c r="AJ510" s="505">
        <v>43453</v>
      </c>
      <c r="AK510" s="467" t="s">
        <v>389</v>
      </c>
      <c r="AL510" s="467" t="s">
        <v>1152</v>
      </c>
      <c r="AM510" s="467" t="s">
        <v>69</v>
      </c>
      <c r="AN510" s="467" t="s">
        <v>1152</v>
      </c>
      <c r="AO510" s="467" t="s">
        <v>69</v>
      </c>
      <c r="AP510" s="467" t="s">
        <v>1152</v>
      </c>
      <c r="AQ510" s="467" t="s">
        <v>69</v>
      </c>
      <c r="AR510" s="466" t="s">
        <v>87</v>
      </c>
      <c r="AS510" s="466" t="s">
        <v>87</v>
      </c>
      <c r="AT510" s="467" t="s">
        <v>69</v>
      </c>
      <c r="AU510" s="504"/>
      <c r="AV510" s="467" t="s">
        <v>69</v>
      </c>
      <c r="AW510" s="467" t="s">
        <v>69</v>
      </c>
      <c r="AX510" s="467" t="s">
        <v>90</v>
      </c>
    </row>
    <row r="511" spans="1:50" ht="135" x14ac:dyDescent="0.25">
      <c r="A511" s="439">
        <v>503</v>
      </c>
      <c r="B511" s="461" t="s">
        <v>395</v>
      </c>
      <c r="C511" s="461" t="s">
        <v>283</v>
      </c>
      <c r="D511" s="461" t="s">
        <v>106</v>
      </c>
      <c r="E511" s="461" t="s">
        <v>713</v>
      </c>
      <c r="F511" s="463">
        <f>IFERROR(VLOOKUP(E511,[15]TablaRetencion!A$1:B$22,2,FALSE),"")</f>
        <v>240</v>
      </c>
      <c r="G511" s="463" t="s">
        <v>406</v>
      </c>
      <c r="H511" s="463">
        <f>IFERROR(VLOOKUP(G511,[15]TablaRetencion!H$1:I$90,2,FALSE),"")</f>
        <v>50</v>
      </c>
      <c r="I511" s="464" t="s">
        <v>812</v>
      </c>
      <c r="J511" s="507" t="s">
        <v>1793</v>
      </c>
      <c r="K511" s="517" t="s">
        <v>1964</v>
      </c>
      <c r="L511" s="461" t="s">
        <v>70</v>
      </c>
      <c r="M511" s="461" t="s">
        <v>109</v>
      </c>
      <c r="N511" s="461" t="s">
        <v>108</v>
      </c>
      <c r="O511" s="461" t="s">
        <v>73</v>
      </c>
      <c r="P511" s="461" t="s">
        <v>111</v>
      </c>
      <c r="Q511" s="461" t="s">
        <v>126</v>
      </c>
      <c r="R511" s="463" t="s">
        <v>83</v>
      </c>
      <c r="S511" s="461" t="s">
        <v>140</v>
      </c>
      <c r="T511" s="461" t="s">
        <v>79</v>
      </c>
      <c r="U511" s="461" t="s">
        <v>141</v>
      </c>
      <c r="V511" s="462" t="s">
        <v>1798</v>
      </c>
      <c r="W511" s="465">
        <f t="shared" si="49"/>
        <v>4</v>
      </c>
      <c r="X511" s="465" t="str">
        <f t="shared" si="50"/>
        <v>MEDIO</v>
      </c>
      <c r="Y511" s="465" t="s">
        <v>1799</v>
      </c>
      <c r="Z511" s="462" t="s">
        <v>1651</v>
      </c>
      <c r="AA511" s="461" t="s">
        <v>154</v>
      </c>
      <c r="AB511" s="461" t="s">
        <v>201</v>
      </c>
      <c r="AC511" s="460" t="s">
        <v>223</v>
      </c>
      <c r="AD511" s="505">
        <v>43460</v>
      </c>
      <c r="AE511" s="466" t="s">
        <v>82</v>
      </c>
      <c r="AF511" s="467" t="s">
        <v>69</v>
      </c>
      <c r="AG511" s="467" t="s">
        <v>69</v>
      </c>
      <c r="AH511" s="467" t="s">
        <v>69</v>
      </c>
      <c r="AI511" s="467" t="s">
        <v>114</v>
      </c>
      <c r="AJ511" s="505">
        <v>43453</v>
      </c>
      <c r="AK511" s="467" t="s">
        <v>389</v>
      </c>
      <c r="AL511" s="467" t="s">
        <v>1152</v>
      </c>
      <c r="AM511" s="467" t="s">
        <v>69</v>
      </c>
      <c r="AN511" s="467" t="s">
        <v>1152</v>
      </c>
      <c r="AO511" s="467" t="s">
        <v>69</v>
      </c>
      <c r="AP511" s="467" t="s">
        <v>1152</v>
      </c>
      <c r="AQ511" s="467" t="s">
        <v>69</v>
      </c>
      <c r="AR511" s="466" t="s">
        <v>87</v>
      </c>
      <c r="AS511" s="466" t="s">
        <v>87</v>
      </c>
      <c r="AT511" s="467" t="s">
        <v>69</v>
      </c>
      <c r="AU511" s="504"/>
      <c r="AV511" s="467" t="s">
        <v>69</v>
      </c>
      <c r="AW511" s="467" t="s">
        <v>69</v>
      </c>
      <c r="AX511" s="467" t="s">
        <v>90</v>
      </c>
    </row>
    <row r="512" spans="1:50" ht="75" x14ac:dyDescent="0.3">
      <c r="A512" s="439">
        <v>504</v>
      </c>
      <c r="B512" s="461" t="s">
        <v>391</v>
      </c>
      <c r="C512" s="461" t="s">
        <v>236</v>
      </c>
      <c r="D512" s="461" t="s">
        <v>106</v>
      </c>
      <c r="E512" s="461" t="s">
        <v>714</v>
      </c>
      <c r="F512" s="463">
        <v>250</v>
      </c>
      <c r="G512" s="463" t="s">
        <v>443</v>
      </c>
      <c r="H512" s="463">
        <v>49</v>
      </c>
      <c r="I512" s="464" t="s">
        <v>823</v>
      </c>
      <c r="J512" s="460" t="s">
        <v>1965</v>
      </c>
      <c r="K512" s="518" t="s">
        <v>1966</v>
      </c>
      <c r="L512" s="461" t="s">
        <v>70</v>
      </c>
      <c r="M512" s="461" t="s">
        <v>151</v>
      </c>
      <c r="N512" s="461" t="s">
        <v>72</v>
      </c>
      <c r="O512" s="461" t="s">
        <v>203</v>
      </c>
      <c r="P512" s="461" t="s">
        <v>111</v>
      </c>
      <c r="Q512" s="461" t="s">
        <v>112</v>
      </c>
      <c r="R512" s="463" t="s">
        <v>89</v>
      </c>
      <c r="S512" s="461" t="s">
        <v>140</v>
      </c>
      <c r="T512" s="461" t="s">
        <v>79</v>
      </c>
      <c r="U512" s="461" t="s">
        <v>78</v>
      </c>
      <c r="V512" s="462" t="s">
        <v>1967</v>
      </c>
      <c r="W512" s="465">
        <f t="shared" si="49"/>
        <v>6</v>
      </c>
      <c r="X512" s="465" t="str">
        <f t="shared" si="50"/>
        <v>MEDIO</v>
      </c>
      <c r="Y512" s="460" t="s">
        <v>1968</v>
      </c>
      <c r="Z512" s="462" t="s">
        <v>1969</v>
      </c>
      <c r="AA512" s="461" t="s">
        <v>168</v>
      </c>
      <c r="AB512" s="461" t="s">
        <v>168</v>
      </c>
      <c r="AC512" s="460" t="s">
        <v>1970</v>
      </c>
      <c r="AD512" s="519" t="s">
        <v>1971</v>
      </c>
      <c r="AE512" s="466" t="s">
        <v>82</v>
      </c>
      <c r="AF512" s="467" t="s">
        <v>69</v>
      </c>
      <c r="AG512" s="467" t="s">
        <v>69</v>
      </c>
      <c r="AH512" s="467" t="s">
        <v>69</v>
      </c>
      <c r="AI512" s="467" t="s">
        <v>114</v>
      </c>
      <c r="AJ512" s="505">
        <v>43585</v>
      </c>
      <c r="AK512" s="467" t="s">
        <v>389</v>
      </c>
      <c r="AL512" s="467" t="s">
        <v>85</v>
      </c>
      <c r="AM512" s="467" t="s">
        <v>69</v>
      </c>
      <c r="AN512" s="467" t="s">
        <v>163</v>
      </c>
      <c r="AO512" s="467" t="s">
        <v>117</v>
      </c>
      <c r="AP512" s="467" t="s">
        <v>29</v>
      </c>
      <c r="AQ512" s="467" t="s">
        <v>69</v>
      </c>
      <c r="AR512" s="466" t="s">
        <v>87</v>
      </c>
      <c r="AS512" s="466" t="s">
        <v>87</v>
      </c>
      <c r="AT512" s="467" t="s">
        <v>69</v>
      </c>
      <c r="AU512" s="467" t="s">
        <v>89</v>
      </c>
      <c r="AV512" s="467" t="s">
        <v>69</v>
      </c>
      <c r="AW512" s="467" t="s">
        <v>69</v>
      </c>
      <c r="AX512" s="467" t="s">
        <v>90</v>
      </c>
    </row>
    <row r="513" spans="1:50" ht="75" x14ac:dyDescent="0.25">
      <c r="A513" s="439">
        <v>505</v>
      </c>
      <c r="B513" s="461" t="s">
        <v>391</v>
      </c>
      <c r="C513" s="461" t="s">
        <v>236</v>
      </c>
      <c r="D513" s="461" t="s">
        <v>106</v>
      </c>
      <c r="E513" s="461" t="s">
        <v>714</v>
      </c>
      <c r="F513" s="463">
        <v>250</v>
      </c>
      <c r="G513" s="463" t="s">
        <v>406</v>
      </c>
      <c r="H513" s="463">
        <v>50</v>
      </c>
      <c r="I513" s="464" t="s">
        <v>824</v>
      </c>
      <c r="J513" s="460" t="s">
        <v>1965</v>
      </c>
      <c r="K513" s="460" t="s">
        <v>1972</v>
      </c>
      <c r="L513" s="461" t="s">
        <v>70</v>
      </c>
      <c r="M513" s="461" t="s">
        <v>151</v>
      </c>
      <c r="N513" s="461" t="s">
        <v>72</v>
      </c>
      <c r="O513" s="461" t="s">
        <v>203</v>
      </c>
      <c r="P513" s="461" t="s">
        <v>111</v>
      </c>
      <c r="Q513" s="461" t="s">
        <v>112</v>
      </c>
      <c r="R513" s="463" t="s">
        <v>89</v>
      </c>
      <c r="S513" s="461" t="s">
        <v>140</v>
      </c>
      <c r="T513" s="461" t="s">
        <v>79</v>
      </c>
      <c r="U513" s="461" t="s">
        <v>78</v>
      </c>
      <c r="V513" s="462" t="s">
        <v>1967</v>
      </c>
      <c r="W513" s="465">
        <f t="shared" si="49"/>
        <v>6</v>
      </c>
      <c r="X513" s="465" t="str">
        <f t="shared" si="50"/>
        <v>MEDIO</v>
      </c>
      <c r="Y513" s="460" t="s">
        <v>1968</v>
      </c>
      <c r="Z513" s="462" t="s">
        <v>1969</v>
      </c>
      <c r="AA513" s="461" t="s">
        <v>168</v>
      </c>
      <c r="AB513" s="461" t="s">
        <v>168</v>
      </c>
      <c r="AC513" s="460" t="s">
        <v>1970</v>
      </c>
      <c r="AD513" s="519" t="s">
        <v>1971</v>
      </c>
      <c r="AE513" s="466" t="s">
        <v>82</v>
      </c>
      <c r="AF513" s="467" t="s">
        <v>69</v>
      </c>
      <c r="AG513" s="467" t="s">
        <v>69</v>
      </c>
      <c r="AH513" s="467" t="s">
        <v>69</v>
      </c>
      <c r="AI513" s="467" t="s">
        <v>114</v>
      </c>
      <c r="AJ513" s="505">
        <v>43585</v>
      </c>
      <c r="AK513" s="467" t="s">
        <v>389</v>
      </c>
      <c r="AL513" s="467" t="s">
        <v>85</v>
      </c>
      <c r="AM513" s="467" t="s">
        <v>69</v>
      </c>
      <c r="AN513" s="467" t="s">
        <v>163</v>
      </c>
      <c r="AO513" s="467" t="s">
        <v>117</v>
      </c>
      <c r="AP513" s="467" t="s">
        <v>29</v>
      </c>
      <c r="AQ513" s="467" t="s">
        <v>69</v>
      </c>
      <c r="AR513" s="466" t="s">
        <v>87</v>
      </c>
      <c r="AS513" s="466" t="s">
        <v>87</v>
      </c>
      <c r="AT513" s="467" t="s">
        <v>69</v>
      </c>
      <c r="AU513" s="467" t="s">
        <v>89</v>
      </c>
      <c r="AV513" s="467" t="s">
        <v>69</v>
      </c>
      <c r="AW513" s="467" t="s">
        <v>69</v>
      </c>
      <c r="AX513" s="467" t="s">
        <v>90</v>
      </c>
    </row>
    <row r="514" spans="1:50" ht="75" x14ac:dyDescent="0.25">
      <c r="A514" s="439">
        <v>506</v>
      </c>
      <c r="B514" s="461" t="s">
        <v>391</v>
      </c>
      <c r="C514" s="461" t="s">
        <v>236</v>
      </c>
      <c r="D514" s="461" t="s">
        <v>106</v>
      </c>
      <c r="E514" s="461" t="s">
        <v>714</v>
      </c>
      <c r="F514" s="463">
        <v>250</v>
      </c>
      <c r="G514" s="463" t="s">
        <v>406</v>
      </c>
      <c r="H514" s="463">
        <v>50</v>
      </c>
      <c r="I514" s="464" t="s">
        <v>824</v>
      </c>
      <c r="J514" s="460" t="s">
        <v>1793</v>
      </c>
      <c r="K514" s="460" t="s">
        <v>1973</v>
      </c>
      <c r="L514" s="461" t="s">
        <v>70</v>
      </c>
      <c r="M514" s="461" t="s">
        <v>71</v>
      </c>
      <c r="N514" s="461" t="s">
        <v>72</v>
      </c>
      <c r="O514" s="461" t="s">
        <v>203</v>
      </c>
      <c r="P514" s="461" t="s">
        <v>111</v>
      </c>
      <c r="Q514" s="461" t="s">
        <v>126</v>
      </c>
      <c r="R514" s="463" t="s">
        <v>89</v>
      </c>
      <c r="S514" s="461" t="s">
        <v>140</v>
      </c>
      <c r="T514" s="461" t="s">
        <v>79</v>
      </c>
      <c r="U514" s="461" t="s">
        <v>78</v>
      </c>
      <c r="V514" s="462" t="s">
        <v>1974</v>
      </c>
      <c r="W514" s="465">
        <v>6</v>
      </c>
      <c r="X514" s="465" t="s">
        <v>1975</v>
      </c>
      <c r="Y514" s="460" t="s">
        <v>1976</v>
      </c>
      <c r="Z514" s="462" t="s">
        <v>1977</v>
      </c>
      <c r="AA514" s="461" t="s">
        <v>189</v>
      </c>
      <c r="AB514" s="461" t="s">
        <v>189</v>
      </c>
      <c r="AC514" s="460" t="s">
        <v>1978</v>
      </c>
      <c r="AD514" s="519" t="s">
        <v>1971</v>
      </c>
      <c r="AE514" s="466" t="s">
        <v>82</v>
      </c>
      <c r="AF514" s="467" t="s">
        <v>69</v>
      </c>
      <c r="AG514" s="467" t="s">
        <v>69</v>
      </c>
      <c r="AH514" s="467" t="s">
        <v>69</v>
      </c>
      <c r="AI514" s="467" t="s">
        <v>114</v>
      </c>
      <c r="AJ514" s="505">
        <v>43585</v>
      </c>
      <c r="AK514" s="467" t="s">
        <v>389</v>
      </c>
      <c r="AL514" s="467" t="s">
        <v>85</v>
      </c>
      <c r="AM514" s="467" t="s">
        <v>69</v>
      </c>
      <c r="AN514" s="467" t="s">
        <v>163</v>
      </c>
      <c r="AO514" s="467" t="s">
        <v>117</v>
      </c>
      <c r="AP514" s="467" t="s">
        <v>29</v>
      </c>
      <c r="AQ514" s="467" t="s">
        <v>69</v>
      </c>
      <c r="AR514" s="466" t="s">
        <v>87</v>
      </c>
      <c r="AS514" s="466" t="s">
        <v>87</v>
      </c>
      <c r="AT514" s="467" t="s">
        <v>69</v>
      </c>
      <c r="AU514" s="467" t="s">
        <v>89</v>
      </c>
      <c r="AV514" s="467" t="s">
        <v>69</v>
      </c>
      <c r="AW514" s="467" t="s">
        <v>69</v>
      </c>
      <c r="AX514" s="467" t="s">
        <v>90</v>
      </c>
    </row>
    <row r="515" spans="1:50" ht="75" x14ac:dyDescent="0.25">
      <c r="A515" s="439">
        <v>507</v>
      </c>
      <c r="B515" s="461" t="s">
        <v>391</v>
      </c>
      <c r="C515" s="461" t="s">
        <v>236</v>
      </c>
      <c r="D515" s="461" t="s">
        <v>106</v>
      </c>
      <c r="E515" s="461" t="s">
        <v>714</v>
      </c>
      <c r="F515" s="463">
        <v>250</v>
      </c>
      <c r="G515" s="463" t="s">
        <v>406</v>
      </c>
      <c r="H515" s="463">
        <v>50</v>
      </c>
      <c r="I515" s="464" t="s">
        <v>824</v>
      </c>
      <c r="J515" s="460" t="s">
        <v>1965</v>
      </c>
      <c r="K515" s="460" t="s">
        <v>1979</v>
      </c>
      <c r="L515" s="461" t="s">
        <v>70</v>
      </c>
      <c r="M515" s="461" t="s">
        <v>151</v>
      </c>
      <c r="N515" s="461" t="s">
        <v>72</v>
      </c>
      <c r="O515" s="461" t="s">
        <v>203</v>
      </c>
      <c r="P515" s="461" t="s">
        <v>111</v>
      </c>
      <c r="Q515" s="461" t="s">
        <v>112</v>
      </c>
      <c r="R515" s="463" t="s">
        <v>76</v>
      </c>
      <c r="S515" s="461" t="s">
        <v>140</v>
      </c>
      <c r="T515" s="461" t="s">
        <v>79</v>
      </c>
      <c r="U515" s="461" t="s">
        <v>78</v>
      </c>
      <c r="V515" s="462" t="s">
        <v>1980</v>
      </c>
      <c r="W515" s="465">
        <f>VLOOKUP(S515,Confidencialidad,2,0)+VLOOKUP(T515,Integridad,2,0)+VLOOKUP(U515,Disponibilidad,2,0)</f>
        <v>6</v>
      </c>
      <c r="X515" s="465" t="s">
        <v>1424</v>
      </c>
      <c r="Y515" s="460" t="s">
        <v>1968</v>
      </c>
      <c r="Z515" s="462" t="s">
        <v>1969</v>
      </c>
      <c r="AA515" s="461" t="s">
        <v>168</v>
      </c>
      <c r="AB515" s="461" t="s">
        <v>168</v>
      </c>
      <c r="AC515" s="460" t="s">
        <v>1970</v>
      </c>
      <c r="AD515" s="519" t="s">
        <v>1971</v>
      </c>
      <c r="AE515" s="466" t="s">
        <v>82</v>
      </c>
      <c r="AF515" s="467" t="s">
        <v>69</v>
      </c>
      <c r="AG515" s="467" t="s">
        <v>69</v>
      </c>
      <c r="AH515" s="467" t="s">
        <v>69</v>
      </c>
      <c r="AI515" s="467" t="s">
        <v>114</v>
      </c>
      <c r="AJ515" s="505">
        <v>43585</v>
      </c>
      <c r="AK515" s="467" t="s">
        <v>389</v>
      </c>
      <c r="AL515" s="467" t="s">
        <v>85</v>
      </c>
      <c r="AM515" s="467" t="s">
        <v>69</v>
      </c>
      <c r="AN515" s="467" t="s">
        <v>163</v>
      </c>
      <c r="AO515" s="467" t="s">
        <v>117</v>
      </c>
      <c r="AP515" s="467" t="s">
        <v>29</v>
      </c>
      <c r="AQ515" s="467" t="s">
        <v>69</v>
      </c>
      <c r="AR515" s="466" t="s">
        <v>87</v>
      </c>
      <c r="AS515" s="466" t="s">
        <v>87</v>
      </c>
      <c r="AT515" s="467" t="s">
        <v>69</v>
      </c>
      <c r="AU515" s="467" t="s">
        <v>89</v>
      </c>
      <c r="AV515" s="467" t="s">
        <v>69</v>
      </c>
      <c r="AW515" s="467" t="s">
        <v>69</v>
      </c>
      <c r="AX515" s="467" t="s">
        <v>90</v>
      </c>
    </row>
    <row r="516" spans="1:50" ht="75" x14ac:dyDescent="0.25">
      <c r="A516" s="439">
        <v>508</v>
      </c>
      <c r="B516" s="461" t="s">
        <v>391</v>
      </c>
      <c r="C516" s="461" t="s">
        <v>236</v>
      </c>
      <c r="D516" s="461" t="s">
        <v>106</v>
      </c>
      <c r="E516" s="461" t="s">
        <v>714</v>
      </c>
      <c r="F516" s="463">
        <v>250</v>
      </c>
      <c r="G516" s="463" t="s">
        <v>406</v>
      </c>
      <c r="H516" s="463">
        <v>50</v>
      </c>
      <c r="I516" s="464" t="s">
        <v>824</v>
      </c>
      <c r="J516" s="460" t="s">
        <v>1965</v>
      </c>
      <c r="K516" s="460" t="s">
        <v>1981</v>
      </c>
      <c r="L516" s="461" t="s">
        <v>70</v>
      </c>
      <c r="M516" s="461" t="s">
        <v>151</v>
      </c>
      <c r="N516" s="461" t="s">
        <v>72</v>
      </c>
      <c r="O516" s="461" t="s">
        <v>203</v>
      </c>
      <c r="P516" s="461" t="s">
        <v>111</v>
      </c>
      <c r="Q516" s="461" t="s">
        <v>75</v>
      </c>
      <c r="R516" s="463" t="s">
        <v>89</v>
      </c>
      <c r="S516" s="461" t="s">
        <v>153</v>
      </c>
      <c r="T516" s="461" t="s">
        <v>79</v>
      </c>
      <c r="U516" s="461" t="s">
        <v>78</v>
      </c>
      <c r="V516" s="462" t="s">
        <v>1982</v>
      </c>
      <c r="W516" s="465">
        <f>VLOOKUP(S516,Confidencialidad,2,0)+VLOOKUP(T516,Integridad,2,0)+VLOOKUP(U516,Disponibilidad,2,0)</f>
        <v>8</v>
      </c>
      <c r="X516" s="465" t="s">
        <v>1424</v>
      </c>
      <c r="Y516" s="460" t="s">
        <v>1968</v>
      </c>
      <c r="Z516" s="462" t="s">
        <v>1969</v>
      </c>
      <c r="AA516" s="461" t="s">
        <v>168</v>
      </c>
      <c r="AB516" s="461" t="s">
        <v>168</v>
      </c>
      <c r="AC516" s="460" t="s">
        <v>1970</v>
      </c>
      <c r="AD516" s="519" t="s">
        <v>1971</v>
      </c>
      <c r="AE516" s="466" t="s">
        <v>82</v>
      </c>
      <c r="AF516" s="467" t="s">
        <v>69</v>
      </c>
      <c r="AG516" s="467" t="s">
        <v>69</v>
      </c>
      <c r="AH516" s="467" t="s">
        <v>69</v>
      </c>
      <c r="AI516" s="467" t="s">
        <v>114</v>
      </c>
      <c r="AJ516" s="505">
        <v>43585</v>
      </c>
      <c r="AK516" s="467" t="s">
        <v>389</v>
      </c>
      <c r="AL516" s="467" t="s">
        <v>85</v>
      </c>
      <c r="AM516" s="467" t="s">
        <v>69</v>
      </c>
      <c r="AN516" s="467" t="s">
        <v>163</v>
      </c>
      <c r="AO516" s="467" t="s">
        <v>117</v>
      </c>
      <c r="AP516" s="467" t="s">
        <v>29</v>
      </c>
      <c r="AQ516" s="467" t="s">
        <v>69</v>
      </c>
      <c r="AR516" s="466" t="s">
        <v>87</v>
      </c>
      <c r="AS516" s="466" t="s">
        <v>87</v>
      </c>
      <c r="AT516" s="467" t="s">
        <v>69</v>
      </c>
      <c r="AU516" s="467" t="s">
        <v>89</v>
      </c>
      <c r="AV516" s="467" t="s">
        <v>69</v>
      </c>
      <c r="AW516" s="467" t="s">
        <v>69</v>
      </c>
      <c r="AX516" s="467" t="s">
        <v>90</v>
      </c>
    </row>
    <row r="517" spans="1:50" ht="75" x14ac:dyDescent="0.25">
      <c r="A517" s="439">
        <v>509</v>
      </c>
      <c r="B517" s="461" t="s">
        <v>391</v>
      </c>
      <c r="C517" s="461" t="s">
        <v>1983</v>
      </c>
      <c r="D517" s="461" t="s">
        <v>106</v>
      </c>
      <c r="E517" s="461" t="s">
        <v>714</v>
      </c>
      <c r="F517" s="463">
        <v>250</v>
      </c>
      <c r="G517" s="463" t="s">
        <v>406</v>
      </c>
      <c r="H517" s="463">
        <v>50</v>
      </c>
      <c r="I517" s="464" t="s">
        <v>824</v>
      </c>
      <c r="J517" s="470" t="s">
        <v>1965</v>
      </c>
      <c r="K517" s="460" t="s">
        <v>1984</v>
      </c>
      <c r="L517" s="461" t="s">
        <v>70</v>
      </c>
      <c r="M517" s="461" t="s">
        <v>151</v>
      </c>
      <c r="N517" s="461" t="s">
        <v>72</v>
      </c>
      <c r="O517" s="461" t="s">
        <v>203</v>
      </c>
      <c r="P517" s="461" t="s">
        <v>111</v>
      </c>
      <c r="Q517" s="461" t="s">
        <v>75</v>
      </c>
      <c r="R517" s="463" t="s">
        <v>89</v>
      </c>
      <c r="S517" s="461" t="s">
        <v>153</v>
      </c>
      <c r="T517" s="461" t="s">
        <v>79</v>
      </c>
      <c r="U517" s="461" t="s">
        <v>78</v>
      </c>
      <c r="V517" s="462" t="s">
        <v>1982</v>
      </c>
      <c r="W517" s="465">
        <f>VLOOKUP(S517,Confidencialidad,2,0)+VLOOKUP(T517,Integridad,2,0)+VLOOKUP(U517,Disponibilidad,2,0)</f>
        <v>8</v>
      </c>
      <c r="X517" s="465" t="s">
        <v>1424</v>
      </c>
      <c r="Y517" s="460" t="s">
        <v>1968</v>
      </c>
      <c r="Z517" s="462" t="s">
        <v>1969</v>
      </c>
      <c r="AA517" s="461" t="s">
        <v>168</v>
      </c>
      <c r="AB517" s="461" t="s">
        <v>168</v>
      </c>
      <c r="AC517" s="460" t="s">
        <v>1970</v>
      </c>
      <c r="AD517" s="519" t="s">
        <v>1971</v>
      </c>
      <c r="AE517" s="466" t="s">
        <v>82</v>
      </c>
      <c r="AF517" s="467" t="s">
        <v>69</v>
      </c>
      <c r="AG517" s="467" t="s">
        <v>69</v>
      </c>
      <c r="AH517" s="467" t="s">
        <v>69</v>
      </c>
      <c r="AI517" s="467" t="s">
        <v>114</v>
      </c>
      <c r="AJ517" s="505">
        <v>43585</v>
      </c>
      <c r="AK517" s="467" t="s">
        <v>389</v>
      </c>
      <c r="AL517" s="467" t="s">
        <v>85</v>
      </c>
      <c r="AM517" s="467" t="s">
        <v>69</v>
      </c>
      <c r="AN517" s="467" t="s">
        <v>163</v>
      </c>
      <c r="AO517" s="467" t="s">
        <v>117</v>
      </c>
      <c r="AP517" s="467" t="s">
        <v>29</v>
      </c>
      <c r="AQ517" s="467" t="s">
        <v>69</v>
      </c>
      <c r="AR517" s="466" t="s">
        <v>87</v>
      </c>
      <c r="AS517" s="466" t="s">
        <v>87</v>
      </c>
      <c r="AT517" s="467" t="s">
        <v>69</v>
      </c>
      <c r="AU517" s="467" t="s">
        <v>89</v>
      </c>
      <c r="AV517" s="467" t="s">
        <v>69</v>
      </c>
      <c r="AW517" s="467" t="s">
        <v>69</v>
      </c>
      <c r="AX517" s="467" t="s">
        <v>90</v>
      </c>
    </row>
    <row r="518" spans="1:50" ht="75" x14ac:dyDescent="0.25">
      <c r="A518" s="439">
        <v>510</v>
      </c>
      <c r="B518" s="461" t="s">
        <v>391</v>
      </c>
      <c r="C518" s="461" t="s">
        <v>236</v>
      </c>
      <c r="D518" s="461" t="s">
        <v>106</v>
      </c>
      <c r="E518" s="461" t="s">
        <v>714</v>
      </c>
      <c r="F518" s="463">
        <f>IFERROR(VLOOKUP(E518,[16]TablaRetencion!A$1:B$22,2,FALSE),"")</f>
        <v>250</v>
      </c>
      <c r="G518" s="463" t="s">
        <v>480</v>
      </c>
      <c r="H518" s="463">
        <f>IFERROR(VLOOKUP(G518,[16]TablaRetencion!H$1:I$90,2,FALSE),"")</f>
        <v>69</v>
      </c>
      <c r="I518" s="464" t="s">
        <v>2148</v>
      </c>
      <c r="J518" s="470" t="s">
        <v>1965</v>
      </c>
      <c r="K518" s="460" t="s">
        <v>1985</v>
      </c>
      <c r="L518" s="461" t="s">
        <v>70</v>
      </c>
      <c r="M518" s="461" t="s">
        <v>151</v>
      </c>
      <c r="N518" s="461" t="s">
        <v>72</v>
      </c>
      <c r="O518" s="461" t="s">
        <v>203</v>
      </c>
      <c r="P518" s="461" t="s">
        <v>111</v>
      </c>
      <c r="Q518" s="461" t="s">
        <v>126</v>
      </c>
      <c r="R518" s="463" t="s">
        <v>76</v>
      </c>
      <c r="S518" s="461" t="s">
        <v>140</v>
      </c>
      <c r="T518" s="461" t="s">
        <v>78</v>
      </c>
      <c r="U518" s="461" t="s">
        <v>78</v>
      </c>
      <c r="V518" s="462" t="s">
        <v>1986</v>
      </c>
      <c r="W518" s="465">
        <v>8</v>
      </c>
      <c r="X518" s="465" t="s">
        <v>1424</v>
      </c>
      <c r="Y518" s="460" t="s">
        <v>1968</v>
      </c>
      <c r="Z518" s="462" t="s">
        <v>1969</v>
      </c>
      <c r="AA518" s="461" t="s">
        <v>189</v>
      </c>
      <c r="AB518" s="461" t="s">
        <v>189</v>
      </c>
      <c r="AC518" s="460" t="s">
        <v>1970</v>
      </c>
      <c r="AD518" s="519">
        <v>43575</v>
      </c>
      <c r="AE518" s="466" t="s">
        <v>82</v>
      </c>
      <c r="AF518" s="467" t="s">
        <v>69</v>
      </c>
      <c r="AG518" s="467" t="s">
        <v>69</v>
      </c>
      <c r="AH518" s="467" t="s">
        <v>69</v>
      </c>
      <c r="AI518" s="467" t="s">
        <v>114</v>
      </c>
      <c r="AJ518" s="505">
        <v>43585</v>
      </c>
      <c r="AK518" s="467" t="s">
        <v>389</v>
      </c>
      <c r="AL518" s="467" t="s">
        <v>1159</v>
      </c>
      <c r="AM518" s="467" t="s">
        <v>69</v>
      </c>
      <c r="AN518" s="467" t="s">
        <v>163</v>
      </c>
      <c r="AO518" s="467" t="s">
        <v>117</v>
      </c>
      <c r="AP518" s="467" t="s">
        <v>29</v>
      </c>
      <c r="AQ518" s="467" t="s">
        <v>69</v>
      </c>
      <c r="AR518" s="466" t="s">
        <v>87</v>
      </c>
      <c r="AS518" s="466" t="s">
        <v>87</v>
      </c>
      <c r="AT518" s="467" t="s">
        <v>69</v>
      </c>
      <c r="AU518" s="467" t="s">
        <v>89</v>
      </c>
      <c r="AV518" s="467" t="s">
        <v>69</v>
      </c>
      <c r="AW518" s="467" t="s">
        <v>69</v>
      </c>
      <c r="AX518" s="467" t="s">
        <v>90</v>
      </c>
    </row>
    <row r="519" spans="1:50" ht="75" x14ac:dyDescent="0.25">
      <c r="A519" s="439">
        <v>511</v>
      </c>
      <c r="B519" s="461" t="s">
        <v>391</v>
      </c>
      <c r="C519" s="461" t="s">
        <v>391</v>
      </c>
      <c r="D519" s="461" t="s">
        <v>106</v>
      </c>
      <c r="E519" s="461" t="s">
        <v>714</v>
      </c>
      <c r="F519" s="463">
        <f>IFERROR(VLOOKUP(E519,[16]TablaRetencion!A$1:B$22,2,FALSE),"")</f>
        <v>250</v>
      </c>
      <c r="G519" s="463" t="s">
        <v>443</v>
      </c>
      <c r="H519" s="463">
        <f>IFERROR(VLOOKUP(G519,[16]TablaRetencion!H$1:I$90,2,FALSE),"")</f>
        <v>49</v>
      </c>
      <c r="I519" s="464" t="s">
        <v>823</v>
      </c>
      <c r="J519" s="470" t="s">
        <v>1965</v>
      </c>
      <c r="K519" s="460" t="s">
        <v>1987</v>
      </c>
      <c r="L519" s="461" t="s">
        <v>70</v>
      </c>
      <c r="M519" s="461" t="s">
        <v>151</v>
      </c>
      <c r="N519" s="461" t="s">
        <v>72</v>
      </c>
      <c r="O519" s="461" t="s">
        <v>203</v>
      </c>
      <c r="P519" s="461" t="s">
        <v>111</v>
      </c>
      <c r="Q519" s="461" t="s">
        <v>112</v>
      </c>
      <c r="R519" s="463" t="s">
        <v>76</v>
      </c>
      <c r="S519" s="461" t="s">
        <v>140</v>
      </c>
      <c r="T519" s="461" t="s">
        <v>78</v>
      </c>
      <c r="U519" s="461" t="s">
        <v>78</v>
      </c>
      <c r="V519" s="462" t="s">
        <v>1986</v>
      </c>
      <c r="W519" s="465">
        <v>4</v>
      </c>
      <c r="X519" s="465" t="s">
        <v>1424</v>
      </c>
      <c r="Y519" s="460" t="s">
        <v>1968</v>
      </c>
      <c r="Z519" s="462" t="s">
        <v>1969</v>
      </c>
      <c r="AA519" s="461" t="s">
        <v>189</v>
      </c>
      <c r="AB519" s="461" t="s">
        <v>189</v>
      </c>
      <c r="AC519" s="460" t="s">
        <v>1970</v>
      </c>
      <c r="AD519" s="519">
        <v>43575</v>
      </c>
      <c r="AE519" s="466" t="s">
        <v>82</v>
      </c>
      <c r="AF519" s="467" t="s">
        <v>69</v>
      </c>
      <c r="AG519" s="467" t="s">
        <v>69</v>
      </c>
      <c r="AH519" s="467" t="s">
        <v>69</v>
      </c>
      <c r="AI519" s="467" t="s">
        <v>114</v>
      </c>
      <c r="AJ519" s="505">
        <v>43585</v>
      </c>
      <c r="AK519" s="467" t="s">
        <v>389</v>
      </c>
      <c r="AL519" s="467" t="s">
        <v>1159</v>
      </c>
      <c r="AM519" s="467" t="s">
        <v>69</v>
      </c>
      <c r="AN519" s="467" t="s">
        <v>163</v>
      </c>
      <c r="AO519" s="467" t="s">
        <v>117</v>
      </c>
      <c r="AP519" s="467" t="s">
        <v>29</v>
      </c>
      <c r="AQ519" s="467" t="s">
        <v>69</v>
      </c>
      <c r="AR519" s="466" t="s">
        <v>87</v>
      </c>
      <c r="AS519" s="466" t="s">
        <v>87</v>
      </c>
      <c r="AT519" s="467" t="s">
        <v>69</v>
      </c>
      <c r="AU519" s="467" t="s">
        <v>89</v>
      </c>
      <c r="AV519" s="467" t="s">
        <v>69</v>
      </c>
      <c r="AW519" s="467" t="s">
        <v>69</v>
      </c>
      <c r="AX519" s="467" t="s">
        <v>90</v>
      </c>
    </row>
    <row r="520" spans="1:50" ht="75" x14ac:dyDescent="0.25">
      <c r="A520" s="439">
        <v>512</v>
      </c>
      <c r="B520" s="461" t="s">
        <v>391</v>
      </c>
      <c r="C520" s="461" t="s">
        <v>391</v>
      </c>
      <c r="D520" s="461" t="s">
        <v>106</v>
      </c>
      <c r="E520" s="461" t="s">
        <v>714</v>
      </c>
      <c r="F520" s="463">
        <f>IFERROR(VLOOKUP(E520,[16]TablaRetencion!A$1:B$22,2,FALSE),"")</f>
        <v>250</v>
      </c>
      <c r="G520" s="463" t="s">
        <v>443</v>
      </c>
      <c r="H520" s="463">
        <f>IFERROR(VLOOKUP(G520,[16]TablaRetencion!H$1:I$90,2,FALSE),"")</f>
        <v>49</v>
      </c>
      <c r="I520" s="464" t="s">
        <v>823</v>
      </c>
      <c r="J520" s="470" t="s">
        <v>1965</v>
      </c>
      <c r="K520" s="460" t="s">
        <v>1988</v>
      </c>
      <c r="L520" s="461" t="s">
        <v>70</v>
      </c>
      <c r="M520" s="461" t="s">
        <v>151</v>
      </c>
      <c r="N520" s="461" t="s">
        <v>72</v>
      </c>
      <c r="O520" s="461" t="s">
        <v>203</v>
      </c>
      <c r="P520" s="461" t="s">
        <v>111</v>
      </c>
      <c r="Q520" s="461" t="s">
        <v>112</v>
      </c>
      <c r="R520" s="463"/>
      <c r="S520" s="461"/>
      <c r="T520" s="461" t="s">
        <v>78</v>
      </c>
      <c r="U520" s="461" t="s">
        <v>78</v>
      </c>
      <c r="V520" s="462" t="s">
        <v>1986</v>
      </c>
      <c r="W520" s="465"/>
      <c r="X520" s="465" t="s">
        <v>1424</v>
      </c>
      <c r="Y520" s="460" t="s">
        <v>1968</v>
      </c>
      <c r="Z520" s="462" t="s">
        <v>1969</v>
      </c>
      <c r="AA520" s="461" t="s">
        <v>189</v>
      </c>
      <c r="AB520" s="461" t="s">
        <v>189</v>
      </c>
      <c r="AC520" s="460" t="s">
        <v>1970</v>
      </c>
      <c r="AD520" s="519">
        <v>43575</v>
      </c>
      <c r="AE520" s="466" t="s">
        <v>82</v>
      </c>
      <c r="AF520" s="467" t="s">
        <v>69</v>
      </c>
      <c r="AG520" s="467" t="s">
        <v>69</v>
      </c>
      <c r="AH520" s="467" t="s">
        <v>69</v>
      </c>
      <c r="AI520" s="467" t="s">
        <v>114</v>
      </c>
      <c r="AJ520" s="505">
        <v>43585</v>
      </c>
      <c r="AK520" s="467" t="s">
        <v>389</v>
      </c>
      <c r="AL520" s="467" t="s">
        <v>1159</v>
      </c>
      <c r="AM520" s="467" t="s">
        <v>69</v>
      </c>
      <c r="AN520" s="467" t="s">
        <v>163</v>
      </c>
      <c r="AO520" s="467" t="s">
        <v>117</v>
      </c>
      <c r="AP520" s="467" t="s">
        <v>29</v>
      </c>
      <c r="AQ520" s="467" t="s">
        <v>69</v>
      </c>
      <c r="AR520" s="466" t="s">
        <v>87</v>
      </c>
      <c r="AS520" s="466" t="s">
        <v>87</v>
      </c>
      <c r="AT520" s="467" t="s">
        <v>69</v>
      </c>
      <c r="AU520" s="467" t="s">
        <v>89</v>
      </c>
      <c r="AV520" s="467" t="s">
        <v>69</v>
      </c>
      <c r="AW520" s="467" t="s">
        <v>69</v>
      </c>
      <c r="AX520" s="467" t="s">
        <v>90</v>
      </c>
    </row>
    <row r="521" spans="1:50" ht="75" x14ac:dyDescent="0.25">
      <c r="A521" s="439">
        <v>513</v>
      </c>
      <c r="B521" s="461" t="s">
        <v>391</v>
      </c>
      <c r="C521" s="461" t="s">
        <v>391</v>
      </c>
      <c r="D521" s="461" t="s">
        <v>106</v>
      </c>
      <c r="E521" s="461" t="s">
        <v>714</v>
      </c>
      <c r="F521" s="463">
        <f>IFERROR(VLOOKUP(E521,[16]TablaRetencion!A$1:B$22,2,FALSE),"")</f>
        <v>250</v>
      </c>
      <c r="G521" s="463" t="s">
        <v>406</v>
      </c>
      <c r="H521" s="463">
        <f>IFERROR(VLOOKUP(G521,[16]TablaRetencion!H$1:I$90,2,FALSE),"")</f>
        <v>50</v>
      </c>
      <c r="I521" s="464" t="s">
        <v>824</v>
      </c>
      <c r="J521" s="470" t="s">
        <v>1965</v>
      </c>
      <c r="K521" s="460" t="s">
        <v>1989</v>
      </c>
      <c r="L521" s="461" t="s">
        <v>70</v>
      </c>
      <c r="M521" s="461" t="s">
        <v>151</v>
      </c>
      <c r="N521" s="461" t="s">
        <v>72</v>
      </c>
      <c r="O521" s="461" t="s">
        <v>203</v>
      </c>
      <c r="P521" s="461" t="s">
        <v>111</v>
      </c>
      <c r="Q521" s="461" t="s">
        <v>112</v>
      </c>
      <c r="R521" s="463"/>
      <c r="S521" s="461"/>
      <c r="T521" s="461" t="s">
        <v>78</v>
      </c>
      <c r="U521" s="461" t="s">
        <v>78</v>
      </c>
      <c r="V521" s="462" t="s">
        <v>1986</v>
      </c>
      <c r="W521" s="465">
        <v>8</v>
      </c>
      <c r="X521" s="465" t="s">
        <v>1424</v>
      </c>
      <c r="Y521" s="460" t="s">
        <v>1968</v>
      </c>
      <c r="Z521" s="462" t="s">
        <v>1969</v>
      </c>
      <c r="AA521" s="461" t="s">
        <v>154</v>
      </c>
      <c r="AB521" s="461" t="s">
        <v>154</v>
      </c>
      <c r="AC521" s="460" t="s">
        <v>1970</v>
      </c>
      <c r="AD521" s="520">
        <v>43240</v>
      </c>
      <c r="AE521" s="466" t="s">
        <v>82</v>
      </c>
      <c r="AF521" s="467" t="s">
        <v>69</v>
      </c>
      <c r="AG521" s="467" t="s">
        <v>69</v>
      </c>
      <c r="AH521" s="467" t="s">
        <v>69</v>
      </c>
      <c r="AI521" s="467" t="s">
        <v>114</v>
      </c>
      <c r="AJ521" s="505">
        <v>43585</v>
      </c>
      <c r="AK521" s="467" t="s">
        <v>389</v>
      </c>
      <c r="AL521" s="467" t="s">
        <v>1159</v>
      </c>
      <c r="AM521" s="467" t="s">
        <v>69</v>
      </c>
      <c r="AN521" s="467" t="s">
        <v>163</v>
      </c>
      <c r="AO521" s="467" t="s">
        <v>117</v>
      </c>
      <c r="AP521" s="467" t="s">
        <v>29</v>
      </c>
      <c r="AQ521" s="467" t="s">
        <v>69</v>
      </c>
      <c r="AR521" s="466" t="s">
        <v>87</v>
      </c>
      <c r="AS521" s="466" t="s">
        <v>87</v>
      </c>
      <c r="AT521" s="467" t="s">
        <v>69</v>
      </c>
      <c r="AU521" s="467" t="s">
        <v>89</v>
      </c>
      <c r="AV521" s="467" t="s">
        <v>69</v>
      </c>
      <c r="AW521" s="467" t="s">
        <v>69</v>
      </c>
      <c r="AX521" s="467" t="s">
        <v>90</v>
      </c>
    </row>
    <row r="522" spans="1:50" ht="75" x14ac:dyDescent="0.25">
      <c r="A522" s="439">
        <v>514</v>
      </c>
      <c r="B522" s="461" t="s">
        <v>391</v>
      </c>
      <c r="C522" s="461" t="s">
        <v>236</v>
      </c>
      <c r="D522" s="461" t="s">
        <v>106</v>
      </c>
      <c r="E522" s="461" t="s">
        <v>714</v>
      </c>
      <c r="F522" s="463">
        <f>IFERROR(VLOOKUP(E522,[16]TablaRetencion!A$1:B$22,2,FALSE),"")</f>
        <v>250</v>
      </c>
      <c r="G522" s="463" t="s">
        <v>406</v>
      </c>
      <c r="H522" s="463">
        <f>IFERROR(VLOOKUP(G522,[16]TablaRetencion!H$1:I$90,2,FALSE),"")</f>
        <v>50</v>
      </c>
      <c r="I522" s="464" t="s">
        <v>823</v>
      </c>
      <c r="J522" s="470" t="s">
        <v>1965</v>
      </c>
      <c r="K522" s="460" t="s">
        <v>1990</v>
      </c>
      <c r="L522" s="461" t="s">
        <v>70</v>
      </c>
      <c r="M522" s="461" t="s">
        <v>151</v>
      </c>
      <c r="N522" s="461" t="s">
        <v>72</v>
      </c>
      <c r="O522" s="461" t="s">
        <v>203</v>
      </c>
      <c r="P522" s="461" t="s">
        <v>111</v>
      </c>
      <c r="Q522" s="461" t="s">
        <v>112</v>
      </c>
      <c r="R522" s="463"/>
      <c r="S522" s="461"/>
      <c r="T522" s="461"/>
      <c r="U522" s="461"/>
      <c r="V522" s="462"/>
      <c r="W522" s="465"/>
      <c r="X522" s="465"/>
      <c r="Y522" s="460"/>
      <c r="Z522" s="462"/>
      <c r="AA522" s="461"/>
      <c r="AB522" s="461"/>
      <c r="AC522" s="460"/>
      <c r="AD522" s="520"/>
      <c r="AE522" s="466"/>
      <c r="AF522" s="467"/>
      <c r="AG522" s="467"/>
      <c r="AH522" s="467"/>
      <c r="AI522" s="467"/>
      <c r="AJ522" s="505">
        <v>43585</v>
      </c>
      <c r="AK522" s="467"/>
      <c r="AL522" s="467"/>
      <c r="AM522" s="467"/>
      <c r="AN522" s="467"/>
      <c r="AO522" s="467"/>
      <c r="AP522" s="467"/>
      <c r="AQ522" s="467"/>
      <c r="AR522" s="466"/>
      <c r="AS522" s="466"/>
      <c r="AT522" s="467"/>
      <c r="AU522" s="467"/>
      <c r="AV522" s="467"/>
      <c r="AW522" s="467"/>
      <c r="AX522" s="467"/>
    </row>
    <row r="523" spans="1:50" ht="75" x14ac:dyDescent="0.25">
      <c r="A523" s="439">
        <v>515</v>
      </c>
      <c r="B523" s="461" t="s">
        <v>391</v>
      </c>
      <c r="C523" s="461" t="s">
        <v>236</v>
      </c>
      <c r="D523" s="461" t="s">
        <v>106</v>
      </c>
      <c r="E523" s="461" t="s">
        <v>714</v>
      </c>
      <c r="F523" s="463">
        <v>250</v>
      </c>
      <c r="G523" s="463" t="s">
        <v>406</v>
      </c>
      <c r="H523" s="463">
        <v>69</v>
      </c>
      <c r="I523" s="464" t="s">
        <v>824</v>
      </c>
      <c r="J523" s="460" t="s">
        <v>1793</v>
      </c>
      <c r="K523" s="460" t="s">
        <v>1991</v>
      </c>
      <c r="L523" s="461" t="s">
        <v>70</v>
      </c>
      <c r="M523" s="461" t="s">
        <v>151</v>
      </c>
      <c r="N523" s="461" t="s">
        <v>72</v>
      </c>
      <c r="O523" s="461" t="s">
        <v>194</v>
      </c>
      <c r="P523" s="461" t="s">
        <v>111</v>
      </c>
      <c r="Q523" s="461" t="s">
        <v>75</v>
      </c>
      <c r="R523" s="463" t="s">
        <v>89</v>
      </c>
      <c r="S523" s="461" t="s">
        <v>153</v>
      </c>
      <c r="T523" s="461" t="s">
        <v>79</v>
      </c>
      <c r="U523" s="461" t="s">
        <v>78</v>
      </c>
      <c r="V523" s="462" t="s">
        <v>1982</v>
      </c>
      <c r="W523" s="465">
        <v>8</v>
      </c>
      <c r="X523" s="465" t="s">
        <v>1424</v>
      </c>
      <c r="Y523" s="460" t="s">
        <v>1992</v>
      </c>
      <c r="Z523" s="462" t="s">
        <v>1969</v>
      </c>
      <c r="AA523" s="461" t="s">
        <v>168</v>
      </c>
      <c r="AB523" s="461" t="s">
        <v>168</v>
      </c>
      <c r="AC523" s="460" t="s">
        <v>1970</v>
      </c>
      <c r="AD523" s="519">
        <v>43516</v>
      </c>
      <c r="AE523" s="466" t="s">
        <v>82</v>
      </c>
      <c r="AF523" s="467" t="s">
        <v>69</v>
      </c>
      <c r="AG523" s="467" t="s">
        <v>69</v>
      </c>
      <c r="AH523" s="467" t="s">
        <v>69</v>
      </c>
      <c r="AI523" s="467" t="s">
        <v>114</v>
      </c>
      <c r="AJ523" s="505">
        <v>43585</v>
      </c>
      <c r="AK523" s="467" t="s">
        <v>389</v>
      </c>
      <c r="AL523" s="467" t="s">
        <v>1152</v>
      </c>
      <c r="AM523" s="467" t="s">
        <v>69</v>
      </c>
      <c r="AN523" s="467" t="s">
        <v>163</v>
      </c>
      <c r="AO523" s="467" t="s">
        <v>69</v>
      </c>
      <c r="AP523" s="467" t="s">
        <v>29</v>
      </c>
      <c r="AQ523" s="467" t="s">
        <v>69</v>
      </c>
      <c r="AR523" s="466" t="s">
        <v>87</v>
      </c>
      <c r="AS523" s="466" t="s">
        <v>87</v>
      </c>
      <c r="AT523" s="467" t="s">
        <v>69</v>
      </c>
      <c r="AU523" s="467" t="s">
        <v>89</v>
      </c>
      <c r="AV523" s="467" t="s">
        <v>69</v>
      </c>
      <c r="AW523" s="467" t="s">
        <v>69</v>
      </c>
      <c r="AX523" s="467" t="s">
        <v>90</v>
      </c>
    </row>
    <row r="524" spans="1:50" ht="71.25" x14ac:dyDescent="0.25">
      <c r="A524" s="439">
        <v>516</v>
      </c>
      <c r="B524" s="522" t="s">
        <v>312</v>
      </c>
      <c r="C524" s="522" t="s">
        <v>285</v>
      </c>
      <c r="D524" s="522" t="s">
        <v>106</v>
      </c>
      <c r="E524" s="522" t="s">
        <v>711</v>
      </c>
      <c r="F524" s="522">
        <v>230</v>
      </c>
      <c r="G524" s="522" t="s">
        <v>406</v>
      </c>
      <c r="H524" s="522">
        <v>67</v>
      </c>
      <c r="I524" s="534" t="s">
        <v>802</v>
      </c>
      <c r="J524" s="522" t="s">
        <v>464</v>
      </c>
      <c r="K524" s="527" t="s">
        <v>2062</v>
      </c>
      <c r="L524" s="522" t="s">
        <v>70</v>
      </c>
      <c r="M524" s="522" t="s">
        <v>151</v>
      </c>
      <c r="N524" s="522" t="s">
        <v>72</v>
      </c>
      <c r="O524" s="522" t="s">
        <v>152</v>
      </c>
      <c r="P524" s="522" t="s">
        <v>111</v>
      </c>
      <c r="Q524" s="522" t="s">
        <v>75</v>
      </c>
      <c r="R524" s="522" t="s">
        <v>83</v>
      </c>
      <c r="S524" s="522" t="s">
        <v>153</v>
      </c>
      <c r="T524" s="522" t="s">
        <v>79</v>
      </c>
      <c r="U524" s="522" t="s">
        <v>79</v>
      </c>
      <c r="V524" s="522"/>
      <c r="W524" s="522">
        <v>0</v>
      </c>
      <c r="X524" s="522" t="s">
        <v>1424</v>
      </c>
      <c r="Y524" s="522" t="s">
        <v>2063</v>
      </c>
      <c r="Z524" s="522" t="s">
        <v>2064</v>
      </c>
      <c r="AA524" s="522" t="s">
        <v>201</v>
      </c>
      <c r="AB524" s="522" t="s">
        <v>201</v>
      </c>
      <c r="AC524" s="522" t="s">
        <v>2065</v>
      </c>
      <c r="AD524" s="535">
        <v>43669</v>
      </c>
      <c r="AE524" s="522" t="s">
        <v>129</v>
      </c>
      <c r="AF524" s="522" t="s">
        <v>69</v>
      </c>
      <c r="AG524" s="522" t="s">
        <v>69</v>
      </c>
      <c r="AH524" s="522" t="s">
        <v>69</v>
      </c>
      <c r="AI524" s="522" t="s">
        <v>114</v>
      </c>
      <c r="AJ524" s="535">
        <v>43264</v>
      </c>
      <c r="AK524" s="522" t="s">
        <v>1152</v>
      </c>
      <c r="AL524" s="522" t="s">
        <v>1152</v>
      </c>
      <c r="AM524" s="522" t="s">
        <v>69</v>
      </c>
      <c r="AN524" s="522" t="s">
        <v>1152</v>
      </c>
      <c r="AO524" s="522" t="s">
        <v>1152</v>
      </c>
      <c r="AP524" s="522" t="s">
        <v>1152</v>
      </c>
      <c r="AQ524" s="522" t="s">
        <v>69</v>
      </c>
      <c r="AR524" s="522" t="s">
        <v>87</v>
      </c>
      <c r="AS524" s="522" t="s">
        <v>87</v>
      </c>
      <c r="AT524" s="522" t="s">
        <v>69</v>
      </c>
      <c r="AU524" s="522" t="s">
        <v>87</v>
      </c>
      <c r="AV524" s="522" t="s">
        <v>69</v>
      </c>
      <c r="AW524" s="527" t="s">
        <v>69</v>
      </c>
      <c r="AX524" s="522" t="s">
        <v>2066</v>
      </c>
    </row>
    <row r="525" spans="1:50" ht="71.25" x14ac:dyDescent="0.25">
      <c r="A525" s="439">
        <v>517</v>
      </c>
      <c r="B525" s="522" t="s">
        <v>312</v>
      </c>
      <c r="C525" s="522" t="s">
        <v>285</v>
      </c>
      <c r="D525" s="522" t="s">
        <v>106</v>
      </c>
      <c r="E525" s="522" t="s">
        <v>711</v>
      </c>
      <c r="F525" s="522">
        <v>230</v>
      </c>
      <c r="G525" s="522" t="s">
        <v>406</v>
      </c>
      <c r="H525" s="522">
        <v>67</v>
      </c>
      <c r="I525" s="534" t="s">
        <v>802</v>
      </c>
      <c r="J525" s="522" t="s">
        <v>464</v>
      </c>
      <c r="K525" s="527" t="s">
        <v>2067</v>
      </c>
      <c r="L525" s="522" t="s">
        <v>70</v>
      </c>
      <c r="M525" s="522" t="s">
        <v>151</v>
      </c>
      <c r="N525" s="522" t="s">
        <v>72</v>
      </c>
      <c r="O525" s="522" t="s">
        <v>152</v>
      </c>
      <c r="P525" s="522" t="s">
        <v>111</v>
      </c>
      <c r="Q525" s="522" t="s">
        <v>75</v>
      </c>
      <c r="R525" s="522" t="s">
        <v>83</v>
      </c>
      <c r="S525" s="522" t="s">
        <v>153</v>
      </c>
      <c r="T525" s="522" t="s">
        <v>79</v>
      </c>
      <c r="U525" s="522" t="s">
        <v>79</v>
      </c>
      <c r="V525" s="522"/>
      <c r="W525" s="522">
        <v>0</v>
      </c>
      <c r="X525" s="522" t="s">
        <v>1424</v>
      </c>
      <c r="Y525" s="522" t="s">
        <v>2063</v>
      </c>
      <c r="Z525" s="522" t="s">
        <v>2064</v>
      </c>
      <c r="AA525" s="522" t="s">
        <v>201</v>
      </c>
      <c r="AB525" s="522" t="s">
        <v>201</v>
      </c>
      <c r="AC525" s="522" t="s">
        <v>2065</v>
      </c>
      <c r="AD525" s="535">
        <v>43669</v>
      </c>
      <c r="AE525" s="522" t="s">
        <v>129</v>
      </c>
      <c r="AF525" s="522" t="s">
        <v>69</v>
      </c>
      <c r="AG525" s="522" t="s">
        <v>69</v>
      </c>
      <c r="AH525" s="522" t="s">
        <v>69</v>
      </c>
      <c r="AI525" s="522" t="s">
        <v>114</v>
      </c>
      <c r="AJ525" s="535">
        <v>43264</v>
      </c>
      <c r="AK525" s="522" t="s">
        <v>1152</v>
      </c>
      <c r="AL525" s="522" t="s">
        <v>1152</v>
      </c>
      <c r="AM525" s="522" t="s">
        <v>69</v>
      </c>
      <c r="AN525" s="522" t="s">
        <v>1152</v>
      </c>
      <c r="AO525" s="522" t="s">
        <v>1152</v>
      </c>
      <c r="AP525" s="522" t="s">
        <v>1152</v>
      </c>
      <c r="AQ525" s="522" t="s">
        <v>69</v>
      </c>
      <c r="AR525" s="522" t="s">
        <v>87</v>
      </c>
      <c r="AS525" s="522" t="s">
        <v>87</v>
      </c>
      <c r="AT525" s="522" t="s">
        <v>69</v>
      </c>
      <c r="AU525" s="522" t="s">
        <v>87</v>
      </c>
      <c r="AV525" s="522" t="s">
        <v>69</v>
      </c>
      <c r="AW525" s="527" t="s">
        <v>69</v>
      </c>
      <c r="AX525" s="522" t="s">
        <v>2066</v>
      </c>
    </row>
    <row r="526" spans="1:50" ht="71.25" x14ac:dyDescent="0.25">
      <c r="A526" s="439">
        <v>518</v>
      </c>
      <c r="B526" s="522" t="s">
        <v>312</v>
      </c>
      <c r="C526" s="522" t="s">
        <v>285</v>
      </c>
      <c r="D526" s="522" t="s">
        <v>106</v>
      </c>
      <c r="E526" s="522" t="s">
        <v>711</v>
      </c>
      <c r="F526" s="522">
        <v>230</v>
      </c>
      <c r="G526" s="522" t="s">
        <v>406</v>
      </c>
      <c r="H526" s="522">
        <v>67</v>
      </c>
      <c r="I526" s="534" t="s">
        <v>802</v>
      </c>
      <c r="J526" s="522" t="s">
        <v>464</v>
      </c>
      <c r="K526" s="527" t="s">
        <v>2068</v>
      </c>
      <c r="L526" s="522" t="s">
        <v>70</v>
      </c>
      <c r="M526" s="522" t="s">
        <v>151</v>
      </c>
      <c r="N526" s="522" t="s">
        <v>72</v>
      </c>
      <c r="O526" s="522" t="s">
        <v>152</v>
      </c>
      <c r="P526" s="522" t="s">
        <v>111</v>
      </c>
      <c r="Q526" s="522" t="s">
        <v>75</v>
      </c>
      <c r="R526" s="522" t="s">
        <v>83</v>
      </c>
      <c r="S526" s="522" t="s">
        <v>153</v>
      </c>
      <c r="T526" s="522" t="s">
        <v>79</v>
      </c>
      <c r="U526" s="522" t="s">
        <v>79</v>
      </c>
      <c r="V526" s="522"/>
      <c r="W526" s="522">
        <v>0</v>
      </c>
      <c r="X526" s="522" t="s">
        <v>1424</v>
      </c>
      <c r="Y526" s="522" t="s">
        <v>2063</v>
      </c>
      <c r="Z526" s="522" t="s">
        <v>2064</v>
      </c>
      <c r="AA526" s="522" t="s">
        <v>201</v>
      </c>
      <c r="AB526" s="522" t="s">
        <v>201</v>
      </c>
      <c r="AC526" s="522" t="s">
        <v>2065</v>
      </c>
      <c r="AD526" s="535">
        <v>43669</v>
      </c>
      <c r="AE526" s="522" t="s">
        <v>129</v>
      </c>
      <c r="AF526" s="522" t="s">
        <v>69</v>
      </c>
      <c r="AG526" s="522" t="s">
        <v>69</v>
      </c>
      <c r="AH526" s="522" t="s">
        <v>69</v>
      </c>
      <c r="AI526" s="522" t="s">
        <v>114</v>
      </c>
      <c r="AJ526" s="535">
        <v>43543</v>
      </c>
      <c r="AK526" s="522" t="s">
        <v>1152</v>
      </c>
      <c r="AL526" s="522" t="s">
        <v>1152</v>
      </c>
      <c r="AM526" s="522" t="s">
        <v>69</v>
      </c>
      <c r="AN526" s="522" t="s">
        <v>1152</v>
      </c>
      <c r="AO526" s="522" t="s">
        <v>1152</v>
      </c>
      <c r="AP526" s="522" t="s">
        <v>1152</v>
      </c>
      <c r="AQ526" s="522" t="s">
        <v>69</v>
      </c>
      <c r="AR526" s="522" t="s">
        <v>87</v>
      </c>
      <c r="AS526" s="522" t="s">
        <v>87</v>
      </c>
      <c r="AT526" s="522" t="s">
        <v>69</v>
      </c>
      <c r="AU526" s="522" t="s">
        <v>87</v>
      </c>
      <c r="AV526" s="522" t="s">
        <v>69</v>
      </c>
      <c r="AW526" s="527" t="s">
        <v>69</v>
      </c>
      <c r="AX526" s="522" t="s">
        <v>2066</v>
      </c>
    </row>
    <row r="527" spans="1:50" ht="71.25" x14ac:dyDescent="0.25">
      <c r="A527" s="439">
        <v>519</v>
      </c>
      <c r="B527" s="522" t="s">
        <v>312</v>
      </c>
      <c r="C527" s="522" t="s">
        <v>285</v>
      </c>
      <c r="D527" s="522" t="s">
        <v>106</v>
      </c>
      <c r="E527" s="522" t="s">
        <v>711</v>
      </c>
      <c r="F527" s="522">
        <v>230</v>
      </c>
      <c r="G527" s="522" t="s">
        <v>406</v>
      </c>
      <c r="H527" s="522">
        <v>67</v>
      </c>
      <c r="I527" s="534" t="s">
        <v>802</v>
      </c>
      <c r="J527" s="522" t="s">
        <v>464</v>
      </c>
      <c r="K527" s="527" t="s">
        <v>2069</v>
      </c>
      <c r="L527" s="522" t="s">
        <v>70</v>
      </c>
      <c r="M527" s="522" t="s">
        <v>151</v>
      </c>
      <c r="N527" s="522" t="s">
        <v>72</v>
      </c>
      <c r="O527" s="522" t="s">
        <v>152</v>
      </c>
      <c r="P527" s="522" t="s">
        <v>111</v>
      </c>
      <c r="Q527" s="522" t="s">
        <v>75</v>
      </c>
      <c r="R527" s="522" t="s">
        <v>83</v>
      </c>
      <c r="S527" s="522" t="s">
        <v>153</v>
      </c>
      <c r="T527" s="522" t="s">
        <v>79</v>
      </c>
      <c r="U527" s="522" t="s">
        <v>79</v>
      </c>
      <c r="V527" s="522"/>
      <c r="W527" s="522">
        <v>0</v>
      </c>
      <c r="X527" s="522" t="s">
        <v>1424</v>
      </c>
      <c r="Y527" s="522" t="s">
        <v>2063</v>
      </c>
      <c r="Z527" s="522" t="s">
        <v>2064</v>
      </c>
      <c r="AA527" s="522" t="s">
        <v>201</v>
      </c>
      <c r="AB527" s="522" t="s">
        <v>201</v>
      </c>
      <c r="AC527" s="522" t="s">
        <v>2065</v>
      </c>
      <c r="AD527" s="535">
        <v>43669</v>
      </c>
      <c r="AE527" s="522" t="s">
        <v>82</v>
      </c>
      <c r="AF527" s="522" t="s">
        <v>69</v>
      </c>
      <c r="AG527" s="522" t="s">
        <v>69</v>
      </c>
      <c r="AH527" s="522" t="s">
        <v>69</v>
      </c>
      <c r="AI527" s="522" t="s">
        <v>114</v>
      </c>
      <c r="AJ527" s="535">
        <v>43654</v>
      </c>
      <c r="AK527" s="522" t="s">
        <v>1152</v>
      </c>
      <c r="AL527" s="522" t="s">
        <v>1152</v>
      </c>
      <c r="AM527" s="522" t="s">
        <v>69</v>
      </c>
      <c r="AN527" s="522" t="s">
        <v>1152</v>
      </c>
      <c r="AO527" s="522" t="s">
        <v>1152</v>
      </c>
      <c r="AP527" s="522" t="s">
        <v>1152</v>
      </c>
      <c r="AQ527" s="522" t="s">
        <v>69</v>
      </c>
      <c r="AR527" s="522" t="s">
        <v>87</v>
      </c>
      <c r="AS527" s="522" t="s">
        <v>87</v>
      </c>
      <c r="AT527" s="522" t="s">
        <v>69</v>
      </c>
      <c r="AU527" s="522" t="s">
        <v>87</v>
      </c>
      <c r="AV527" s="522" t="s">
        <v>69</v>
      </c>
      <c r="AW527" s="527" t="s">
        <v>69</v>
      </c>
      <c r="AX527" s="522" t="s">
        <v>2066</v>
      </c>
    </row>
    <row r="528" spans="1:50" ht="71.25" x14ac:dyDescent="0.25">
      <c r="A528" s="439">
        <v>520</v>
      </c>
      <c r="B528" s="522" t="s">
        <v>312</v>
      </c>
      <c r="C528" s="522" t="s">
        <v>285</v>
      </c>
      <c r="D528" s="522" t="s">
        <v>106</v>
      </c>
      <c r="E528" s="522" t="s">
        <v>711</v>
      </c>
      <c r="F528" s="522">
        <v>230</v>
      </c>
      <c r="G528" s="522" t="s">
        <v>461</v>
      </c>
      <c r="H528" s="522">
        <v>67</v>
      </c>
      <c r="I528" s="534" t="s">
        <v>802</v>
      </c>
      <c r="J528" s="522" t="s">
        <v>464</v>
      </c>
      <c r="K528" s="527" t="s">
        <v>2070</v>
      </c>
      <c r="L528" s="522" t="s">
        <v>70</v>
      </c>
      <c r="M528" s="522" t="s">
        <v>151</v>
      </c>
      <c r="N528" s="522" t="s">
        <v>72</v>
      </c>
      <c r="O528" s="522" t="s">
        <v>194</v>
      </c>
      <c r="P528" s="522" t="s">
        <v>111</v>
      </c>
      <c r="Q528" s="522" t="s">
        <v>75</v>
      </c>
      <c r="R528" s="522" t="s">
        <v>83</v>
      </c>
      <c r="S528" s="522" t="s">
        <v>153</v>
      </c>
      <c r="T528" s="522" t="s">
        <v>79</v>
      </c>
      <c r="U528" s="522" t="s">
        <v>79</v>
      </c>
      <c r="V528" s="522"/>
      <c r="W528" s="522">
        <v>0</v>
      </c>
      <c r="X528" s="522" t="s">
        <v>1424</v>
      </c>
      <c r="Y528" s="522" t="s">
        <v>2063</v>
      </c>
      <c r="Z528" s="522" t="s">
        <v>2064</v>
      </c>
      <c r="AA528" s="522" t="s">
        <v>142</v>
      </c>
      <c r="AB528" s="522" t="s">
        <v>128</v>
      </c>
      <c r="AC528" s="522" t="s">
        <v>2065</v>
      </c>
      <c r="AD528" s="535">
        <v>43669</v>
      </c>
      <c r="AE528" s="522" t="s">
        <v>82</v>
      </c>
      <c r="AF528" s="522" t="s">
        <v>69</v>
      </c>
      <c r="AG528" s="522" t="s">
        <v>69</v>
      </c>
      <c r="AH528" s="522" t="s">
        <v>69</v>
      </c>
      <c r="AI528" s="522" t="s">
        <v>114</v>
      </c>
      <c r="AJ528" s="536">
        <v>43656</v>
      </c>
      <c r="AK528" s="522" t="s">
        <v>1152</v>
      </c>
      <c r="AL528" s="522" t="s">
        <v>1152</v>
      </c>
      <c r="AM528" s="522" t="s">
        <v>69</v>
      </c>
      <c r="AN528" s="522" t="s">
        <v>1152</v>
      </c>
      <c r="AO528" s="522" t="s">
        <v>1152</v>
      </c>
      <c r="AP528" s="522" t="s">
        <v>1152</v>
      </c>
      <c r="AQ528" s="522" t="s">
        <v>69</v>
      </c>
      <c r="AR528" s="522" t="s">
        <v>87</v>
      </c>
      <c r="AS528" s="522" t="s">
        <v>87</v>
      </c>
      <c r="AT528" s="522" t="s">
        <v>69</v>
      </c>
      <c r="AU528" s="522" t="s">
        <v>87</v>
      </c>
      <c r="AV528" s="522" t="s">
        <v>69</v>
      </c>
      <c r="AW528" s="527" t="s">
        <v>69</v>
      </c>
      <c r="AX528" s="522" t="s">
        <v>2066</v>
      </c>
    </row>
    <row r="529" spans="1:50" ht="71.25" x14ac:dyDescent="0.25">
      <c r="A529" s="439">
        <v>521</v>
      </c>
      <c r="B529" s="522" t="s">
        <v>312</v>
      </c>
      <c r="C529" s="522" t="s">
        <v>285</v>
      </c>
      <c r="D529" s="522" t="s">
        <v>106</v>
      </c>
      <c r="E529" s="522" t="s">
        <v>711</v>
      </c>
      <c r="F529" s="522">
        <v>230</v>
      </c>
      <c r="G529" s="522" t="s">
        <v>461</v>
      </c>
      <c r="H529" s="522">
        <v>67</v>
      </c>
      <c r="I529" s="534" t="s">
        <v>802</v>
      </c>
      <c r="J529" s="522" t="s">
        <v>464</v>
      </c>
      <c r="K529" s="527" t="s">
        <v>2071</v>
      </c>
      <c r="L529" s="522" t="s">
        <v>70</v>
      </c>
      <c r="M529" s="522" t="s">
        <v>151</v>
      </c>
      <c r="N529" s="522" t="s">
        <v>72</v>
      </c>
      <c r="O529" s="522" t="s">
        <v>194</v>
      </c>
      <c r="P529" s="522" t="s">
        <v>111</v>
      </c>
      <c r="Q529" s="527" t="s">
        <v>112</v>
      </c>
      <c r="R529" s="522" t="s">
        <v>83</v>
      </c>
      <c r="S529" s="522" t="s">
        <v>153</v>
      </c>
      <c r="T529" s="522" t="s">
        <v>79</v>
      </c>
      <c r="U529" s="522" t="s">
        <v>79</v>
      </c>
      <c r="V529" s="522"/>
      <c r="W529" s="522">
        <v>0</v>
      </c>
      <c r="X529" s="522" t="s">
        <v>1424</v>
      </c>
      <c r="Y529" s="522" t="s">
        <v>2063</v>
      </c>
      <c r="Z529" s="522" t="s">
        <v>2064</v>
      </c>
      <c r="AA529" s="522" t="s">
        <v>201</v>
      </c>
      <c r="AB529" s="522" t="s">
        <v>201</v>
      </c>
      <c r="AC529" s="522" t="s">
        <v>2065</v>
      </c>
      <c r="AD529" s="535">
        <v>43669</v>
      </c>
      <c r="AE529" s="522" t="s">
        <v>82</v>
      </c>
      <c r="AF529" s="522" t="s">
        <v>69</v>
      </c>
      <c r="AG529" s="522" t="s">
        <v>69</v>
      </c>
      <c r="AH529" s="522" t="s">
        <v>69</v>
      </c>
      <c r="AI529" s="522" t="s">
        <v>114</v>
      </c>
      <c r="AJ529" s="536">
        <v>43661</v>
      </c>
      <c r="AK529" s="522" t="s">
        <v>1152</v>
      </c>
      <c r="AL529" s="522" t="s">
        <v>1152</v>
      </c>
      <c r="AM529" s="522" t="s">
        <v>69</v>
      </c>
      <c r="AN529" s="522" t="s">
        <v>1152</v>
      </c>
      <c r="AO529" s="522" t="s">
        <v>1152</v>
      </c>
      <c r="AP529" s="522" t="s">
        <v>1152</v>
      </c>
      <c r="AQ529" s="522" t="s">
        <v>69</v>
      </c>
      <c r="AR529" s="522" t="s">
        <v>87</v>
      </c>
      <c r="AS529" s="522" t="s">
        <v>87</v>
      </c>
      <c r="AT529" s="522" t="s">
        <v>69</v>
      </c>
      <c r="AU529" s="522" t="s">
        <v>87</v>
      </c>
      <c r="AV529" s="522" t="s">
        <v>69</v>
      </c>
      <c r="AW529" s="527" t="s">
        <v>69</v>
      </c>
      <c r="AX529" s="522" t="s">
        <v>2066</v>
      </c>
    </row>
    <row r="530" spans="1:50" ht="71.25" x14ac:dyDescent="0.25">
      <c r="A530" s="439">
        <v>522</v>
      </c>
      <c r="B530" s="522" t="s">
        <v>312</v>
      </c>
      <c r="C530" s="522" t="s">
        <v>285</v>
      </c>
      <c r="D530" s="522" t="s">
        <v>106</v>
      </c>
      <c r="E530" s="522" t="s">
        <v>711</v>
      </c>
      <c r="F530" s="522">
        <v>230</v>
      </c>
      <c r="G530" s="522" t="s">
        <v>461</v>
      </c>
      <c r="H530" s="522">
        <v>67</v>
      </c>
      <c r="I530" s="534" t="s">
        <v>802</v>
      </c>
      <c r="J530" s="522" t="s">
        <v>464</v>
      </c>
      <c r="K530" s="527" t="s">
        <v>2072</v>
      </c>
      <c r="L530" s="522" t="s">
        <v>70</v>
      </c>
      <c r="M530" s="522" t="s">
        <v>151</v>
      </c>
      <c r="N530" s="522" t="s">
        <v>72</v>
      </c>
      <c r="O530" s="522" t="s">
        <v>194</v>
      </c>
      <c r="P530" s="522" t="s">
        <v>111</v>
      </c>
      <c r="Q530" s="527" t="s">
        <v>112</v>
      </c>
      <c r="R530" s="522" t="s">
        <v>83</v>
      </c>
      <c r="S530" s="522" t="s">
        <v>153</v>
      </c>
      <c r="T530" s="522" t="s">
        <v>79</v>
      </c>
      <c r="U530" s="522" t="s">
        <v>79</v>
      </c>
      <c r="V530" s="522"/>
      <c r="W530" s="522">
        <v>0</v>
      </c>
      <c r="X530" s="522" t="s">
        <v>1424</v>
      </c>
      <c r="Y530" s="522" t="s">
        <v>2063</v>
      </c>
      <c r="Z530" s="522" t="s">
        <v>2064</v>
      </c>
      <c r="AA530" s="522" t="s">
        <v>201</v>
      </c>
      <c r="AB530" s="522" t="s">
        <v>201</v>
      </c>
      <c r="AC530" s="522" t="s">
        <v>2065</v>
      </c>
      <c r="AD530" s="535">
        <v>43669</v>
      </c>
      <c r="AE530" s="522" t="s">
        <v>82</v>
      </c>
      <c r="AF530" s="522" t="s">
        <v>69</v>
      </c>
      <c r="AG530" s="522" t="s">
        <v>69</v>
      </c>
      <c r="AH530" s="522" t="s">
        <v>69</v>
      </c>
      <c r="AI530" s="522" t="s">
        <v>114</v>
      </c>
      <c r="AJ530" s="536">
        <v>43355</v>
      </c>
      <c r="AK530" s="522" t="s">
        <v>1152</v>
      </c>
      <c r="AL530" s="522" t="s">
        <v>1152</v>
      </c>
      <c r="AM530" s="522" t="s">
        <v>69</v>
      </c>
      <c r="AN530" s="522" t="s">
        <v>1152</v>
      </c>
      <c r="AO530" s="522" t="s">
        <v>1152</v>
      </c>
      <c r="AP530" s="522" t="s">
        <v>1152</v>
      </c>
      <c r="AQ530" s="522" t="s">
        <v>69</v>
      </c>
      <c r="AR530" s="522" t="s">
        <v>87</v>
      </c>
      <c r="AS530" s="522" t="s">
        <v>87</v>
      </c>
      <c r="AT530" s="522" t="s">
        <v>69</v>
      </c>
      <c r="AU530" s="522" t="s">
        <v>87</v>
      </c>
      <c r="AV530" s="522" t="s">
        <v>69</v>
      </c>
      <c r="AW530" s="527" t="s">
        <v>69</v>
      </c>
      <c r="AX530" s="522" t="s">
        <v>2066</v>
      </c>
    </row>
    <row r="531" spans="1:50" ht="71.25" x14ac:dyDescent="0.25">
      <c r="A531" s="439">
        <v>523</v>
      </c>
      <c r="B531" s="522" t="s">
        <v>312</v>
      </c>
      <c r="C531" s="522" t="s">
        <v>285</v>
      </c>
      <c r="D531" s="522" t="s">
        <v>106</v>
      </c>
      <c r="E531" s="522" t="s">
        <v>711</v>
      </c>
      <c r="F531" s="522">
        <v>230</v>
      </c>
      <c r="G531" s="522" t="s">
        <v>406</v>
      </c>
      <c r="H531" s="522">
        <f>IFERROR(VLOOKUP(G531,[17]TablaRetencion!H$1:I$90,2,FALSE),"")</f>
        <v>50</v>
      </c>
      <c r="I531" s="534" t="s">
        <v>792</v>
      </c>
      <c r="J531" s="527" t="s">
        <v>1378</v>
      </c>
      <c r="K531" s="527" t="s">
        <v>2073</v>
      </c>
      <c r="L531" s="522" t="s">
        <v>70</v>
      </c>
      <c r="M531" s="522" t="s">
        <v>151</v>
      </c>
      <c r="N531" s="522" t="s">
        <v>72</v>
      </c>
      <c r="O531" s="522" t="s">
        <v>205</v>
      </c>
      <c r="P531" s="522" t="s">
        <v>111</v>
      </c>
      <c r="Q531" s="522" t="s">
        <v>75</v>
      </c>
      <c r="R531" s="522" t="s">
        <v>83</v>
      </c>
      <c r="S531" s="522" t="s">
        <v>153</v>
      </c>
      <c r="T531" s="522" t="s">
        <v>79</v>
      </c>
      <c r="U531" s="522" t="s">
        <v>79</v>
      </c>
      <c r="V531" s="522"/>
      <c r="W531" s="522">
        <v>0</v>
      </c>
      <c r="X531" s="522" t="s">
        <v>1424</v>
      </c>
      <c r="Y531" s="522" t="s">
        <v>2063</v>
      </c>
      <c r="Z531" s="522" t="s">
        <v>2064</v>
      </c>
      <c r="AA531" s="522" t="s">
        <v>201</v>
      </c>
      <c r="AB531" s="522" t="s">
        <v>201</v>
      </c>
      <c r="AC531" s="522" t="s">
        <v>2065</v>
      </c>
      <c r="AD531" s="535">
        <v>43669</v>
      </c>
      <c r="AE531" s="522" t="s">
        <v>82</v>
      </c>
      <c r="AF531" s="522" t="s">
        <v>69</v>
      </c>
      <c r="AG531" s="522" t="s">
        <v>69</v>
      </c>
      <c r="AH531" s="522" t="s">
        <v>69</v>
      </c>
      <c r="AI531" s="522" t="s">
        <v>114</v>
      </c>
      <c r="AJ531" s="536">
        <v>43184</v>
      </c>
      <c r="AK531" s="522" t="s">
        <v>1152</v>
      </c>
      <c r="AL531" s="522" t="s">
        <v>1152</v>
      </c>
      <c r="AM531" s="522" t="s">
        <v>69</v>
      </c>
      <c r="AN531" s="522" t="s">
        <v>1152</v>
      </c>
      <c r="AO531" s="522" t="s">
        <v>1152</v>
      </c>
      <c r="AP531" s="522" t="s">
        <v>1152</v>
      </c>
      <c r="AQ531" s="522" t="s">
        <v>69</v>
      </c>
      <c r="AR531" s="522" t="s">
        <v>87</v>
      </c>
      <c r="AS531" s="522" t="s">
        <v>87</v>
      </c>
      <c r="AT531" s="522" t="s">
        <v>69</v>
      </c>
      <c r="AU531" s="522" t="s">
        <v>87</v>
      </c>
      <c r="AV531" s="522" t="s">
        <v>69</v>
      </c>
      <c r="AW531" s="527" t="s">
        <v>69</v>
      </c>
      <c r="AX531" s="522" t="s">
        <v>2066</v>
      </c>
    </row>
    <row r="532" spans="1:50" ht="71.25" x14ac:dyDescent="0.25">
      <c r="A532" s="439">
        <v>524</v>
      </c>
      <c r="B532" s="522" t="s">
        <v>312</v>
      </c>
      <c r="C532" s="522" t="s">
        <v>285</v>
      </c>
      <c r="D532" s="522" t="s">
        <v>106</v>
      </c>
      <c r="E532" s="522" t="s">
        <v>711</v>
      </c>
      <c r="F532" s="522">
        <v>230</v>
      </c>
      <c r="G532" s="522" t="s">
        <v>406</v>
      </c>
      <c r="H532" s="522">
        <f>IFERROR(VLOOKUP(G532,[17]TablaRetencion!H$1:I$90,2,FALSE),"")</f>
        <v>50</v>
      </c>
      <c r="I532" s="534" t="s">
        <v>792</v>
      </c>
      <c r="J532" s="527" t="s">
        <v>1378</v>
      </c>
      <c r="K532" s="527" t="s">
        <v>2074</v>
      </c>
      <c r="L532" s="522" t="s">
        <v>70</v>
      </c>
      <c r="M532" s="522" t="s">
        <v>151</v>
      </c>
      <c r="N532" s="522" t="s">
        <v>72</v>
      </c>
      <c r="O532" s="522" t="s">
        <v>205</v>
      </c>
      <c r="P532" s="522" t="s">
        <v>111</v>
      </c>
      <c r="Q532" s="522" t="s">
        <v>75</v>
      </c>
      <c r="R532" s="522" t="s">
        <v>83</v>
      </c>
      <c r="S532" s="522" t="s">
        <v>153</v>
      </c>
      <c r="T532" s="522" t="s">
        <v>79</v>
      </c>
      <c r="U532" s="522" t="s">
        <v>79</v>
      </c>
      <c r="V532" s="522"/>
      <c r="W532" s="522">
        <v>0</v>
      </c>
      <c r="X532" s="522" t="s">
        <v>1424</v>
      </c>
      <c r="Y532" s="522" t="s">
        <v>2063</v>
      </c>
      <c r="Z532" s="522" t="s">
        <v>2064</v>
      </c>
      <c r="AA532" s="522" t="s">
        <v>201</v>
      </c>
      <c r="AB532" s="522" t="s">
        <v>201</v>
      </c>
      <c r="AC532" s="522" t="s">
        <v>2065</v>
      </c>
      <c r="AD532" s="535">
        <v>43669</v>
      </c>
      <c r="AE532" s="522" t="s">
        <v>82</v>
      </c>
      <c r="AF532" s="522" t="s">
        <v>69</v>
      </c>
      <c r="AG532" s="522" t="s">
        <v>69</v>
      </c>
      <c r="AH532" s="522" t="s">
        <v>69</v>
      </c>
      <c r="AI532" s="522" t="s">
        <v>114</v>
      </c>
      <c r="AJ532" s="536">
        <v>43643</v>
      </c>
      <c r="AK532" s="522" t="s">
        <v>1152</v>
      </c>
      <c r="AL532" s="522" t="s">
        <v>1152</v>
      </c>
      <c r="AM532" s="522" t="s">
        <v>69</v>
      </c>
      <c r="AN532" s="522" t="s">
        <v>1152</v>
      </c>
      <c r="AO532" s="522" t="s">
        <v>1152</v>
      </c>
      <c r="AP532" s="522" t="s">
        <v>1152</v>
      </c>
      <c r="AQ532" s="522" t="s">
        <v>69</v>
      </c>
      <c r="AR532" s="522" t="s">
        <v>87</v>
      </c>
      <c r="AS532" s="522" t="s">
        <v>87</v>
      </c>
      <c r="AT532" s="522" t="s">
        <v>69</v>
      </c>
      <c r="AU532" s="522" t="s">
        <v>87</v>
      </c>
      <c r="AV532" s="522" t="s">
        <v>69</v>
      </c>
      <c r="AW532" s="527" t="s">
        <v>69</v>
      </c>
      <c r="AX532" s="522" t="s">
        <v>2066</v>
      </c>
    </row>
    <row r="533" spans="1:50" ht="71.25" x14ac:dyDescent="0.25">
      <c r="A533" s="439">
        <v>525</v>
      </c>
      <c r="B533" s="522" t="s">
        <v>312</v>
      </c>
      <c r="C533" s="522" t="s">
        <v>285</v>
      </c>
      <c r="D533" s="522" t="s">
        <v>106</v>
      </c>
      <c r="E533" s="522" t="s">
        <v>711</v>
      </c>
      <c r="F533" s="522">
        <v>230</v>
      </c>
      <c r="G533" s="522" t="s">
        <v>406</v>
      </c>
      <c r="H533" s="522">
        <f>IFERROR(VLOOKUP(G533,[17]TablaRetencion!H$1:I$90,2,FALSE),"")</f>
        <v>50</v>
      </c>
      <c r="I533" s="534" t="s">
        <v>792</v>
      </c>
      <c r="J533" s="527" t="s">
        <v>1378</v>
      </c>
      <c r="K533" s="527" t="s">
        <v>2075</v>
      </c>
      <c r="L533" s="522" t="s">
        <v>70</v>
      </c>
      <c r="M533" s="522" t="s">
        <v>151</v>
      </c>
      <c r="N533" s="522" t="s">
        <v>72</v>
      </c>
      <c r="O533" s="522" t="s">
        <v>205</v>
      </c>
      <c r="P533" s="522" t="s">
        <v>111</v>
      </c>
      <c r="Q533" s="522" t="s">
        <v>75</v>
      </c>
      <c r="R533" s="522" t="s">
        <v>83</v>
      </c>
      <c r="S533" s="522" t="s">
        <v>153</v>
      </c>
      <c r="T533" s="522" t="s">
        <v>79</v>
      </c>
      <c r="U533" s="522" t="s">
        <v>79</v>
      </c>
      <c r="V533" s="522"/>
      <c r="W533" s="522">
        <v>0</v>
      </c>
      <c r="X533" s="522" t="s">
        <v>1424</v>
      </c>
      <c r="Y533" s="522" t="s">
        <v>2063</v>
      </c>
      <c r="Z533" s="522" t="s">
        <v>2064</v>
      </c>
      <c r="AA533" s="522" t="s">
        <v>201</v>
      </c>
      <c r="AB533" s="522" t="s">
        <v>201</v>
      </c>
      <c r="AC533" s="522" t="s">
        <v>2065</v>
      </c>
      <c r="AD533" s="535">
        <v>43669</v>
      </c>
      <c r="AE533" s="522" t="s">
        <v>82</v>
      </c>
      <c r="AF533" s="522" t="s">
        <v>69</v>
      </c>
      <c r="AG533" s="522" t="s">
        <v>69</v>
      </c>
      <c r="AH533" s="522" t="s">
        <v>69</v>
      </c>
      <c r="AI533" s="522" t="s">
        <v>114</v>
      </c>
      <c r="AJ533" s="536">
        <v>43538</v>
      </c>
      <c r="AK533" s="522" t="s">
        <v>1152</v>
      </c>
      <c r="AL533" s="522" t="s">
        <v>1152</v>
      </c>
      <c r="AM533" s="522" t="s">
        <v>69</v>
      </c>
      <c r="AN533" s="522" t="s">
        <v>1152</v>
      </c>
      <c r="AO533" s="522" t="s">
        <v>1152</v>
      </c>
      <c r="AP533" s="522" t="s">
        <v>1152</v>
      </c>
      <c r="AQ533" s="522" t="s">
        <v>69</v>
      </c>
      <c r="AR533" s="522" t="s">
        <v>87</v>
      </c>
      <c r="AS533" s="522" t="s">
        <v>87</v>
      </c>
      <c r="AT533" s="522" t="s">
        <v>69</v>
      </c>
      <c r="AU533" s="522" t="s">
        <v>87</v>
      </c>
      <c r="AV533" s="522" t="s">
        <v>69</v>
      </c>
      <c r="AW533" s="527" t="s">
        <v>69</v>
      </c>
      <c r="AX533" s="522" t="s">
        <v>2066</v>
      </c>
    </row>
    <row r="534" spans="1:50" ht="71.25" x14ac:dyDescent="0.25">
      <c r="A534" s="439">
        <v>526</v>
      </c>
      <c r="B534" s="522" t="s">
        <v>312</v>
      </c>
      <c r="C534" s="522" t="s">
        <v>285</v>
      </c>
      <c r="D534" s="522" t="s">
        <v>106</v>
      </c>
      <c r="E534" s="522" t="s">
        <v>711</v>
      </c>
      <c r="F534" s="522">
        <v>230</v>
      </c>
      <c r="G534" s="522" t="s">
        <v>461</v>
      </c>
      <c r="H534" s="522">
        <v>67</v>
      </c>
      <c r="I534" s="534" t="s">
        <v>802</v>
      </c>
      <c r="J534" s="522" t="s">
        <v>464</v>
      </c>
      <c r="K534" s="527" t="s">
        <v>2076</v>
      </c>
      <c r="L534" s="522" t="s">
        <v>70</v>
      </c>
      <c r="M534" s="522" t="s">
        <v>151</v>
      </c>
      <c r="N534" s="522" t="s">
        <v>72</v>
      </c>
      <c r="O534" s="522" t="s">
        <v>205</v>
      </c>
      <c r="P534" s="522" t="s">
        <v>111</v>
      </c>
      <c r="Q534" s="527" t="s">
        <v>112</v>
      </c>
      <c r="R534" s="522" t="s">
        <v>83</v>
      </c>
      <c r="S534" s="522" t="s">
        <v>153</v>
      </c>
      <c r="T534" s="522" t="s">
        <v>79</v>
      </c>
      <c r="U534" s="522" t="s">
        <v>79</v>
      </c>
      <c r="V534" s="522"/>
      <c r="W534" s="522">
        <v>0</v>
      </c>
      <c r="X534" s="522" t="s">
        <v>1424</v>
      </c>
      <c r="Y534" s="522" t="s">
        <v>2063</v>
      </c>
      <c r="Z534" s="522" t="s">
        <v>2064</v>
      </c>
      <c r="AA534" s="522" t="s">
        <v>201</v>
      </c>
      <c r="AB534" s="522" t="s">
        <v>201</v>
      </c>
      <c r="AC534" s="522" t="s">
        <v>2065</v>
      </c>
      <c r="AD534" s="535">
        <v>43669</v>
      </c>
      <c r="AE534" s="522" t="s">
        <v>82</v>
      </c>
      <c r="AF534" s="522" t="s">
        <v>69</v>
      </c>
      <c r="AG534" s="522" t="s">
        <v>69</v>
      </c>
      <c r="AH534" s="522" t="s">
        <v>69</v>
      </c>
      <c r="AI534" s="522" t="s">
        <v>114</v>
      </c>
      <c r="AJ534" s="536">
        <v>43132</v>
      </c>
      <c r="AK534" s="522" t="s">
        <v>1152</v>
      </c>
      <c r="AL534" s="522" t="s">
        <v>1152</v>
      </c>
      <c r="AM534" s="522" t="s">
        <v>69</v>
      </c>
      <c r="AN534" s="522" t="s">
        <v>1152</v>
      </c>
      <c r="AO534" s="522" t="s">
        <v>1152</v>
      </c>
      <c r="AP534" s="522" t="s">
        <v>1152</v>
      </c>
      <c r="AQ534" s="522" t="s">
        <v>69</v>
      </c>
      <c r="AR534" s="522" t="s">
        <v>87</v>
      </c>
      <c r="AS534" s="522" t="s">
        <v>87</v>
      </c>
      <c r="AT534" s="522" t="s">
        <v>69</v>
      </c>
      <c r="AU534" s="522" t="s">
        <v>87</v>
      </c>
      <c r="AV534" s="522" t="s">
        <v>69</v>
      </c>
      <c r="AW534" s="527" t="s">
        <v>69</v>
      </c>
      <c r="AX534" s="522" t="s">
        <v>2066</v>
      </c>
    </row>
    <row r="535" spans="1:50" ht="71.25" x14ac:dyDescent="0.25">
      <c r="A535" s="439">
        <v>527</v>
      </c>
      <c r="B535" s="522" t="s">
        <v>312</v>
      </c>
      <c r="C535" s="522" t="s">
        <v>285</v>
      </c>
      <c r="D535" s="522" t="s">
        <v>106</v>
      </c>
      <c r="E535" s="522" t="s">
        <v>711</v>
      </c>
      <c r="F535" s="522">
        <v>230</v>
      </c>
      <c r="G535" s="522" t="s">
        <v>461</v>
      </c>
      <c r="H535" s="522">
        <f>IFERROR(VLOOKUP(G535,[17]TablaRetencion!H$1:I$90,2,FALSE),"")</f>
        <v>60</v>
      </c>
      <c r="I535" s="534" t="s">
        <v>796</v>
      </c>
      <c r="J535" s="522" t="s">
        <v>2077</v>
      </c>
      <c r="K535" s="527" t="s">
        <v>2078</v>
      </c>
      <c r="L535" s="522" t="s">
        <v>70</v>
      </c>
      <c r="M535" s="522" t="s">
        <v>151</v>
      </c>
      <c r="N535" s="522" t="s">
        <v>72</v>
      </c>
      <c r="O535" s="522" t="s">
        <v>205</v>
      </c>
      <c r="P535" s="522" t="s">
        <v>111</v>
      </c>
      <c r="Q535" s="527" t="s">
        <v>112</v>
      </c>
      <c r="R535" s="522" t="s">
        <v>83</v>
      </c>
      <c r="S535" s="522" t="s">
        <v>153</v>
      </c>
      <c r="T535" s="522" t="s">
        <v>79</v>
      </c>
      <c r="U535" s="522" t="s">
        <v>79</v>
      </c>
      <c r="V535" s="522"/>
      <c r="W535" s="522">
        <v>0</v>
      </c>
      <c r="X535" s="522" t="s">
        <v>1424</v>
      </c>
      <c r="Y535" s="522" t="s">
        <v>2063</v>
      </c>
      <c r="Z535" s="522" t="s">
        <v>2064</v>
      </c>
      <c r="AA535" s="522" t="s">
        <v>113</v>
      </c>
      <c r="AB535" s="522" t="s">
        <v>113</v>
      </c>
      <c r="AC535" s="522" t="s">
        <v>2065</v>
      </c>
      <c r="AD535" s="535">
        <v>43669</v>
      </c>
      <c r="AE535" s="522" t="s">
        <v>82</v>
      </c>
      <c r="AF535" s="522" t="s">
        <v>69</v>
      </c>
      <c r="AG535" s="522" t="s">
        <v>69</v>
      </c>
      <c r="AH535" s="522" t="s">
        <v>69</v>
      </c>
      <c r="AI535" s="522" t="s">
        <v>114</v>
      </c>
      <c r="AJ535" s="536">
        <v>43553</v>
      </c>
      <c r="AK535" s="522" t="s">
        <v>1152</v>
      </c>
      <c r="AL535" s="522" t="s">
        <v>1152</v>
      </c>
      <c r="AM535" s="522" t="s">
        <v>69</v>
      </c>
      <c r="AN535" s="522" t="s">
        <v>1152</v>
      </c>
      <c r="AO535" s="522" t="s">
        <v>1152</v>
      </c>
      <c r="AP535" s="522" t="s">
        <v>1152</v>
      </c>
      <c r="AQ535" s="522" t="s">
        <v>69</v>
      </c>
      <c r="AR535" s="522" t="s">
        <v>87</v>
      </c>
      <c r="AS535" s="522" t="s">
        <v>87</v>
      </c>
      <c r="AT535" s="522" t="s">
        <v>69</v>
      </c>
      <c r="AU535" s="522" t="s">
        <v>87</v>
      </c>
      <c r="AV535" s="522" t="s">
        <v>69</v>
      </c>
      <c r="AW535" s="527" t="s">
        <v>69</v>
      </c>
      <c r="AX535" s="522" t="s">
        <v>2066</v>
      </c>
    </row>
    <row r="536" spans="1:50" ht="60" x14ac:dyDescent="0.25">
      <c r="A536" s="439">
        <v>528</v>
      </c>
      <c r="B536" s="449" t="s">
        <v>315</v>
      </c>
      <c r="C536" s="440" t="s">
        <v>238</v>
      </c>
      <c r="D536" s="449" t="s">
        <v>106</v>
      </c>
      <c r="E536" s="449" t="s">
        <v>496</v>
      </c>
      <c r="F536" s="441">
        <f>IFERROR(VLOOKUP(E536,[18]TablaRetencion!A$1:B$22,2,FALSE),"")</f>
        <v>280</v>
      </c>
      <c r="G536" s="441" t="s">
        <v>461</v>
      </c>
      <c r="H536" s="441">
        <f>IFERROR(VLOOKUP(G536,[18]TablaRetencion!H$1:I$90,2,FALSE),"")</f>
        <v>60</v>
      </c>
      <c r="I536" s="450" t="s">
        <v>2079</v>
      </c>
      <c r="J536" s="451" t="s">
        <v>2080</v>
      </c>
      <c r="K536" s="451" t="s">
        <v>2081</v>
      </c>
      <c r="L536" s="449" t="s">
        <v>70</v>
      </c>
      <c r="M536" s="449" t="s">
        <v>151</v>
      </c>
      <c r="N536" s="449" t="s">
        <v>124</v>
      </c>
      <c r="O536" s="449" t="s">
        <v>2082</v>
      </c>
      <c r="P536" s="449" t="s">
        <v>111</v>
      </c>
      <c r="Q536" s="449" t="s">
        <v>112</v>
      </c>
      <c r="R536" s="418" t="s">
        <v>76</v>
      </c>
      <c r="S536" s="449" t="s">
        <v>140</v>
      </c>
      <c r="T536" s="449" t="s">
        <v>79</v>
      </c>
      <c r="U536" s="449" t="s">
        <v>141</v>
      </c>
      <c r="V536" s="449" t="s">
        <v>2083</v>
      </c>
      <c r="W536" s="529">
        <f t="shared" ref="W536:W548" si="51">VLOOKUP(S536,Confidencialidad,2,0)+VLOOKUP(T536,Integridad,2,0)+VLOOKUP(U536,Disponibilidad,2,0)</f>
        <v>4</v>
      </c>
      <c r="X536" s="529" t="str">
        <f t="shared" ref="X536:X559" si="52">IF(AND(W536&gt;=7), "ALTA", IF(AND(W536&lt;7, W536&gt;3), "MEDIO", IF(AND(W536&lt;=3), "BAJA", " ")))</f>
        <v>MEDIO</v>
      </c>
      <c r="Y536" s="451" t="s">
        <v>2084</v>
      </c>
      <c r="Z536" s="449" t="s">
        <v>496</v>
      </c>
      <c r="AA536" s="449" t="s">
        <v>2085</v>
      </c>
      <c r="AB536" s="449" t="s">
        <v>2085</v>
      </c>
      <c r="AC536" s="451" t="s">
        <v>2086</v>
      </c>
      <c r="AD536" s="530">
        <v>42786</v>
      </c>
      <c r="AE536" s="454" t="s">
        <v>82</v>
      </c>
      <c r="AF536" s="455" t="s">
        <v>69</v>
      </c>
      <c r="AG536" s="455" t="s">
        <v>69</v>
      </c>
      <c r="AH536" s="455" t="s">
        <v>69</v>
      </c>
      <c r="AI536" s="455" t="s">
        <v>114</v>
      </c>
      <c r="AJ536" s="530">
        <v>43713</v>
      </c>
      <c r="AK536" s="455" t="s">
        <v>389</v>
      </c>
      <c r="AL536" s="455" t="s">
        <v>1152</v>
      </c>
      <c r="AM536" s="455" t="s">
        <v>69</v>
      </c>
      <c r="AN536" s="455" t="s">
        <v>1152</v>
      </c>
      <c r="AO536" s="455" t="s">
        <v>69</v>
      </c>
      <c r="AP536" s="455" t="s">
        <v>1152</v>
      </c>
      <c r="AQ536" s="455" t="s">
        <v>69</v>
      </c>
      <c r="AR536" s="454" t="s">
        <v>87</v>
      </c>
      <c r="AS536" s="454" t="s">
        <v>87</v>
      </c>
      <c r="AT536" s="455" t="s">
        <v>69</v>
      </c>
      <c r="AU536" s="455" t="s">
        <v>89</v>
      </c>
      <c r="AV536" s="455" t="s">
        <v>69</v>
      </c>
      <c r="AW536" s="447" t="s">
        <v>2087</v>
      </c>
      <c r="AX536" s="455" t="s">
        <v>90</v>
      </c>
    </row>
    <row r="537" spans="1:50" ht="45" x14ac:dyDescent="0.25">
      <c r="A537" s="439">
        <v>529</v>
      </c>
      <c r="B537" s="449" t="s">
        <v>315</v>
      </c>
      <c r="C537" s="440" t="s">
        <v>238</v>
      </c>
      <c r="D537" s="449" t="s">
        <v>106</v>
      </c>
      <c r="E537" s="449" t="s">
        <v>496</v>
      </c>
      <c r="F537" s="441">
        <f>IFERROR(VLOOKUP(E537,[18]TablaRetencion!A$1:B$22,2,FALSE),"")</f>
        <v>280</v>
      </c>
      <c r="G537" s="441" t="s">
        <v>461</v>
      </c>
      <c r="H537" s="441">
        <f>IFERROR(VLOOKUP(G537,[18]TablaRetencion!H$1:I$90,2,FALSE),"")</f>
        <v>60</v>
      </c>
      <c r="I537" s="450" t="s">
        <v>2079</v>
      </c>
      <c r="J537" s="451" t="s">
        <v>2088</v>
      </c>
      <c r="K537" s="451" t="s">
        <v>2089</v>
      </c>
      <c r="L537" s="449" t="s">
        <v>70</v>
      </c>
      <c r="M537" s="449" t="s">
        <v>151</v>
      </c>
      <c r="N537" s="449" t="s">
        <v>124</v>
      </c>
      <c r="O537" s="449" t="s">
        <v>2082</v>
      </c>
      <c r="P537" s="449" t="s">
        <v>111</v>
      </c>
      <c r="Q537" s="449" t="s">
        <v>112</v>
      </c>
      <c r="R537" s="418" t="s">
        <v>76</v>
      </c>
      <c r="S537" s="449" t="s">
        <v>140</v>
      </c>
      <c r="T537" s="449" t="s">
        <v>79</v>
      </c>
      <c r="U537" s="449" t="s">
        <v>141</v>
      </c>
      <c r="V537" s="449" t="s">
        <v>2090</v>
      </c>
      <c r="W537" s="529">
        <f t="shared" si="51"/>
        <v>4</v>
      </c>
      <c r="X537" s="529" t="str">
        <f t="shared" si="52"/>
        <v>MEDIO</v>
      </c>
      <c r="Y537" s="451" t="s">
        <v>2084</v>
      </c>
      <c r="Z537" s="449" t="s">
        <v>496</v>
      </c>
      <c r="AA537" s="449" t="s">
        <v>2085</v>
      </c>
      <c r="AB537" s="449" t="s">
        <v>2085</v>
      </c>
      <c r="AC537" s="451" t="s">
        <v>2086</v>
      </c>
      <c r="AD537" s="530">
        <v>42751</v>
      </c>
      <c r="AE537" s="454" t="s">
        <v>82</v>
      </c>
      <c r="AF537" s="455" t="s">
        <v>69</v>
      </c>
      <c r="AG537" s="455" t="s">
        <v>69</v>
      </c>
      <c r="AH537" s="455" t="s">
        <v>69</v>
      </c>
      <c r="AI537" s="455" t="s">
        <v>114</v>
      </c>
      <c r="AJ537" s="530">
        <v>43713</v>
      </c>
      <c r="AK537" s="455" t="s">
        <v>389</v>
      </c>
      <c r="AL537" s="455" t="s">
        <v>1152</v>
      </c>
      <c r="AM537" s="455" t="s">
        <v>69</v>
      </c>
      <c r="AN537" s="455" t="s">
        <v>1152</v>
      </c>
      <c r="AO537" s="455" t="s">
        <v>69</v>
      </c>
      <c r="AP537" s="455" t="s">
        <v>1152</v>
      </c>
      <c r="AQ537" s="455" t="s">
        <v>69</v>
      </c>
      <c r="AR537" s="454" t="s">
        <v>87</v>
      </c>
      <c r="AS537" s="454" t="s">
        <v>87</v>
      </c>
      <c r="AT537" s="455" t="s">
        <v>69</v>
      </c>
      <c r="AU537" s="455" t="s">
        <v>89</v>
      </c>
      <c r="AV537" s="455" t="s">
        <v>69</v>
      </c>
      <c r="AW537" s="447" t="s">
        <v>2087</v>
      </c>
      <c r="AX537" s="455" t="s">
        <v>90</v>
      </c>
    </row>
    <row r="538" spans="1:50" ht="60" x14ac:dyDescent="0.25">
      <c r="A538" s="439">
        <v>530</v>
      </c>
      <c r="B538" s="449" t="s">
        <v>315</v>
      </c>
      <c r="C538" s="440" t="s">
        <v>238</v>
      </c>
      <c r="D538" s="449" t="s">
        <v>106</v>
      </c>
      <c r="E538" s="449" t="s">
        <v>496</v>
      </c>
      <c r="F538" s="441">
        <f>IFERROR(VLOOKUP(E538,[18]TablaRetencion!A$1:B$22,2,FALSE),"")</f>
        <v>280</v>
      </c>
      <c r="G538" s="441" t="s">
        <v>461</v>
      </c>
      <c r="H538" s="441">
        <f>IFERROR(VLOOKUP(G538,[18]TablaRetencion!H$1:I$90,2,FALSE),"")</f>
        <v>60</v>
      </c>
      <c r="I538" s="450" t="s">
        <v>2091</v>
      </c>
      <c r="J538" s="451" t="s">
        <v>2092</v>
      </c>
      <c r="K538" s="451" t="s">
        <v>2093</v>
      </c>
      <c r="L538" s="449" t="s">
        <v>70</v>
      </c>
      <c r="M538" s="449" t="s">
        <v>151</v>
      </c>
      <c r="N538" s="449" t="s">
        <v>124</v>
      </c>
      <c r="O538" s="449" t="s">
        <v>2082</v>
      </c>
      <c r="P538" s="449" t="s">
        <v>111</v>
      </c>
      <c r="Q538" s="449" t="s">
        <v>112</v>
      </c>
      <c r="R538" s="418" t="s">
        <v>76</v>
      </c>
      <c r="S538" s="449" t="s">
        <v>140</v>
      </c>
      <c r="T538" s="449" t="s">
        <v>79</v>
      </c>
      <c r="U538" s="449" t="s">
        <v>141</v>
      </c>
      <c r="V538" s="449" t="s">
        <v>2094</v>
      </c>
      <c r="W538" s="529">
        <f t="shared" si="51"/>
        <v>4</v>
      </c>
      <c r="X538" s="529" t="str">
        <f t="shared" si="52"/>
        <v>MEDIO</v>
      </c>
      <c r="Y538" s="451" t="s">
        <v>2084</v>
      </c>
      <c r="Z538" s="449" t="s">
        <v>496</v>
      </c>
      <c r="AA538" s="449" t="s">
        <v>2085</v>
      </c>
      <c r="AB538" s="449" t="s">
        <v>2085</v>
      </c>
      <c r="AC538" s="451" t="s">
        <v>2086</v>
      </c>
      <c r="AD538" s="530">
        <v>42830</v>
      </c>
      <c r="AE538" s="454" t="s">
        <v>82</v>
      </c>
      <c r="AF538" s="455" t="s">
        <v>69</v>
      </c>
      <c r="AG538" s="455" t="s">
        <v>69</v>
      </c>
      <c r="AH538" s="455" t="s">
        <v>69</v>
      </c>
      <c r="AI538" s="455" t="s">
        <v>114</v>
      </c>
      <c r="AJ538" s="530">
        <v>43713</v>
      </c>
      <c r="AK538" s="455" t="s">
        <v>389</v>
      </c>
      <c r="AL538" s="455" t="s">
        <v>1152</v>
      </c>
      <c r="AM538" s="455" t="s">
        <v>69</v>
      </c>
      <c r="AN538" s="455" t="s">
        <v>1152</v>
      </c>
      <c r="AO538" s="455" t="s">
        <v>69</v>
      </c>
      <c r="AP538" s="455" t="s">
        <v>1152</v>
      </c>
      <c r="AQ538" s="455" t="s">
        <v>69</v>
      </c>
      <c r="AR538" s="454" t="s">
        <v>87</v>
      </c>
      <c r="AS538" s="454" t="s">
        <v>87</v>
      </c>
      <c r="AT538" s="455" t="s">
        <v>69</v>
      </c>
      <c r="AU538" s="455" t="s">
        <v>89</v>
      </c>
      <c r="AV538" s="455" t="s">
        <v>69</v>
      </c>
      <c r="AW538" s="447" t="s">
        <v>2087</v>
      </c>
      <c r="AX538" s="455" t="s">
        <v>90</v>
      </c>
    </row>
    <row r="539" spans="1:50" ht="45" x14ac:dyDescent="0.25">
      <c r="A539" s="439">
        <v>531</v>
      </c>
      <c r="B539" s="449" t="s">
        <v>315</v>
      </c>
      <c r="C539" s="440" t="s">
        <v>238</v>
      </c>
      <c r="D539" s="449" t="s">
        <v>106</v>
      </c>
      <c r="E539" s="449" t="s">
        <v>496</v>
      </c>
      <c r="F539" s="441">
        <f>IFERROR(VLOOKUP(E539,[18]TablaRetencion!A$1:B$22,2,FALSE),"")</f>
        <v>280</v>
      </c>
      <c r="G539" s="441" t="s">
        <v>411</v>
      </c>
      <c r="H539" s="441">
        <f>IFERROR(VLOOKUP(G539,[18]TablaRetencion!H$1:I$90,2,FALSE),"")</f>
        <v>67</v>
      </c>
      <c r="I539" s="450" t="s">
        <v>2095</v>
      </c>
      <c r="J539" s="451" t="s">
        <v>2096</v>
      </c>
      <c r="K539" s="451" t="s">
        <v>2097</v>
      </c>
      <c r="L539" s="449" t="s">
        <v>70</v>
      </c>
      <c r="M539" s="449" t="s">
        <v>151</v>
      </c>
      <c r="N539" s="449" t="s">
        <v>124</v>
      </c>
      <c r="O539" s="449" t="s">
        <v>2082</v>
      </c>
      <c r="P539" s="449" t="s">
        <v>111</v>
      </c>
      <c r="Q539" s="449" t="s">
        <v>112</v>
      </c>
      <c r="R539" s="418" t="s">
        <v>76</v>
      </c>
      <c r="S539" s="449" t="s">
        <v>140</v>
      </c>
      <c r="T539" s="449" t="s">
        <v>79</v>
      </c>
      <c r="U539" s="449" t="s">
        <v>141</v>
      </c>
      <c r="V539" s="449" t="s">
        <v>2098</v>
      </c>
      <c r="W539" s="529">
        <f t="shared" si="51"/>
        <v>4</v>
      </c>
      <c r="X539" s="529" t="str">
        <f t="shared" si="52"/>
        <v>MEDIO</v>
      </c>
      <c r="Y539" s="451" t="s">
        <v>2084</v>
      </c>
      <c r="Z539" s="449" t="s">
        <v>496</v>
      </c>
      <c r="AA539" s="449" t="s">
        <v>2085</v>
      </c>
      <c r="AB539" s="449" t="s">
        <v>2085</v>
      </c>
      <c r="AC539" s="451" t="s">
        <v>2086</v>
      </c>
      <c r="AD539" s="530">
        <v>43055</v>
      </c>
      <c r="AE539" s="454" t="s">
        <v>82</v>
      </c>
      <c r="AF539" s="455" t="s">
        <v>69</v>
      </c>
      <c r="AG539" s="455" t="s">
        <v>69</v>
      </c>
      <c r="AH539" s="455" t="s">
        <v>69</v>
      </c>
      <c r="AI539" s="455" t="s">
        <v>114</v>
      </c>
      <c r="AJ539" s="530">
        <v>43713</v>
      </c>
      <c r="AK539" s="455" t="s">
        <v>389</v>
      </c>
      <c r="AL539" s="455" t="s">
        <v>1152</v>
      </c>
      <c r="AM539" s="455" t="s">
        <v>69</v>
      </c>
      <c r="AN539" s="455" t="s">
        <v>1152</v>
      </c>
      <c r="AO539" s="455" t="s">
        <v>69</v>
      </c>
      <c r="AP539" s="455" t="s">
        <v>1152</v>
      </c>
      <c r="AQ539" s="455" t="s">
        <v>69</v>
      </c>
      <c r="AR539" s="454" t="s">
        <v>87</v>
      </c>
      <c r="AS539" s="454" t="s">
        <v>87</v>
      </c>
      <c r="AT539" s="455" t="s">
        <v>69</v>
      </c>
      <c r="AU539" s="455" t="s">
        <v>89</v>
      </c>
      <c r="AV539" s="455" t="s">
        <v>69</v>
      </c>
      <c r="AW539" s="447" t="s">
        <v>2087</v>
      </c>
      <c r="AX539" s="455" t="s">
        <v>90</v>
      </c>
    </row>
    <row r="540" spans="1:50" ht="60" x14ac:dyDescent="0.25">
      <c r="A540" s="439">
        <v>532</v>
      </c>
      <c r="B540" s="449" t="s">
        <v>315</v>
      </c>
      <c r="C540" s="440" t="s">
        <v>238</v>
      </c>
      <c r="D540" s="449" t="s">
        <v>106</v>
      </c>
      <c r="E540" s="449" t="s">
        <v>496</v>
      </c>
      <c r="F540" s="441">
        <f>IFERROR(VLOOKUP(E540,[18]TablaRetencion!A$1:B$22,2,FALSE),"")</f>
        <v>280</v>
      </c>
      <c r="G540" s="441" t="s">
        <v>398</v>
      </c>
      <c r="H540" s="441">
        <f>IFERROR(VLOOKUP(G540,[18]TablaRetencion!H$1:I$90,2,FALSE),"")</f>
        <v>2</v>
      </c>
      <c r="I540" s="450" t="s">
        <v>853</v>
      </c>
      <c r="J540" s="451" t="s">
        <v>2099</v>
      </c>
      <c r="K540" s="451" t="s">
        <v>2100</v>
      </c>
      <c r="L540" s="449" t="s">
        <v>70</v>
      </c>
      <c r="M540" s="449" t="s">
        <v>71</v>
      </c>
      <c r="N540" s="449" t="s">
        <v>124</v>
      </c>
      <c r="O540" s="449" t="s">
        <v>188</v>
      </c>
      <c r="P540" s="449" t="s">
        <v>111</v>
      </c>
      <c r="Q540" s="449" t="s">
        <v>126</v>
      </c>
      <c r="R540" s="418" t="s">
        <v>76</v>
      </c>
      <c r="S540" s="449" t="s">
        <v>140</v>
      </c>
      <c r="T540" s="449" t="s">
        <v>79</v>
      </c>
      <c r="U540" s="449" t="s">
        <v>79</v>
      </c>
      <c r="V540" s="449" t="s">
        <v>2101</v>
      </c>
      <c r="W540" s="529">
        <v>4</v>
      </c>
      <c r="X540" s="529" t="s">
        <v>1424</v>
      </c>
      <c r="Y540" s="451" t="s">
        <v>2084</v>
      </c>
      <c r="Z540" s="449" t="s">
        <v>496</v>
      </c>
      <c r="AA540" s="449" t="s">
        <v>168</v>
      </c>
      <c r="AB540" s="449" t="s">
        <v>168</v>
      </c>
      <c r="AC540" s="451" t="s">
        <v>2086</v>
      </c>
      <c r="AD540" s="530">
        <v>43101</v>
      </c>
      <c r="AE540" s="454" t="s">
        <v>82</v>
      </c>
      <c r="AF540" s="455" t="s">
        <v>69</v>
      </c>
      <c r="AG540" s="455" t="s">
        <v>69</v>
      </c>
      <c r="AH540" s="455" t="s">
        <v>69</v>
      </c>
      <c r="AI540" s="455" t="s">
        <v>114</v>
      </c>
      <c r="AJ540" s="530">
        <v>43713</v>
      </c>
      <c r="AK540" s="455" t="s">
        <v>389</v>
      </c>
      <c r="AL540" s="455" t="s">
        <v>1152</v>
      </c>
      <c r="AM540" s="455" t="s">
        <v>69</v>
      </c>
      <c r="AN540" s="455" t="s">
        <v>1152</v>
      </c>
      <c r="AO540" s="455" t="s">
        <v>69</v>
      </c>
      <c r="AP540" s="455" t="s">
        <v>1152</v>
      </c>
      <c r="AQ540" s="455" t="s">
        <v>69</v>
      </c>
      <c r="AR540" s="454" t="s">
        <v>87</v>
      </c>
      <c r="AS540" s="454" t="s">
        <v>87</v>
      </c>
      <c r="AT540" s="455" t="s">
        <v>69</v>
      </c>
      <c r="AU540" s="455" t="s">
        <v>89</v>
      </c>
      <c r="AV540" s="455" t="s">
        <v>69</v>
      </c>
      <c r="AW540" s="447" t="s">
        <v>2087</v>
      </c>
      <c r="AX540" s="455" t="s">
        <v>90</v>
      </c>
    </row>
    <row r="541" spans="1:50" ht="45" x14ac:dyDescent="0.25">
      <c r="A541" s="439">
        <v>533</v>
      </c>
      <c r="B541" s="449" t="s">
        <v>315</v>
      </c>
      <c r="C541" s="440" t="s">
        <v>243</v>
      </c>
      <c r="D541" s="449" t="s">
        <v>106</v>
      </c>
      <c r="E541" s="449" t="s">
        <v>496</v>
      </c>
      <c r="F541" s="441">
        <f>IFERROR(VLOOKUP(E541,[18]TablaRetencion!A$1:B$22,2,FALSE),"")</f>
        <v>280</v>
      </c>
      <c r="G541" s="441" t="s">
        <v>461</v>
      </c>
      <c r="H541" s="441">
        <f>IFERROR(VLOOKUP(G541,[18]TablaRetencion!H$1:I$90,2,FALSE),"")</f>
        <v>60</v>
      </c>
      <c r="I541" s="450" t="s">
        <v>2079</v>
      </c>
      <c r="J541" s="451" t="s">
        <v>2102</v>
      </c>
      <c r="K541" s="451" t="s">
        <v>2103</v>
      </c>
      <c r="L541" s="449" t="s">
        <v>70</v>
      </c>
      <c r="M541" s="449" t="s">
        <v>151</v>
      </c>
      <c r="N541" s="449" t="s">
        <v>124</v>
      </c>
      <c r="O541" s="449" t="s">
        <v>2082</v>
      </c>
      <c r="P541" s="449" t="s">
        <v>111</v>
      </c>
      <c r="Q541" s="449" t="s">
        <v>112</v>
      </c>
      <c r="R541" s="418" t="s">
        <v>76</v>
      </c>
      <c r="S541" s="449" t="s">
        <v>140</v>
      </c>
      <c r="T541" s="449" t="s">
        <v>79</v>
      </c>
      <c r="U541" s="449" t="s">
        <v>141</v>
      </c>
      <c r="V541" s="449" t="s">
        <v>2104</v>
      </c>
      <c r="W541" s="529">
        <f>VLOOKUP(S541,Confidencialidad,2,0)+VLOOKUP(T541,Integridad,2,0)+VLOOKUP(U541,Disponibilidad,2,0)</f>
        <v>4</v>
      </c>
      <c r="X541" s="529" t="str">
        <f>IF(AND(W541&gt;=7), "ALTA", IF(AND(W541&lt;7, W541&gt;3), "MEDIO", IF(AND(W541&lt;=3), "BAJA", " ")))</f>
        <v>MEDIO</v>
      </c>
      <c r="Y541" s="451" t="s">
        <v>2084</v>
      </c>
      <c r="Z541" s="449" t="s">
        <v>496</v>
      </c>
      <c r="AA541" s="449" t="s">
        <v>2085</v>
      </c>
      <c r="AB541" s="449" t="s">
        <v>2085</v>
      </c>
      <c r="AC541" s="451" t="s">
        <v>2086</v>
      </c>
      <c r="AD541" s="530">
        <v>43700</v>
      </c>
      <c r="AE541" s="454" t="s">
        <v>82</v>
      </c>
      <c r="AF541" s="455" t="s">
        <v>69</v>
      </c>
      <c r="AG541" s="455" t="s">
        <v>69</v>
      </c>
      <c r="AH541" s="455" t="s">
        <v>69</v>
      </c>
      <c r="AI541" s="455" t="s">
        <v>114</v>
      </c>
      <c r="AJ541" s="530">
        <v>43713</v>
      </c>
      <c r="AK541" s="455" t="s">
        <v>389</v>
      </c>
      <c r="AL541" s="455" t="s">
        <v>1152</v>
      </c>
      <c r="AM541" s="455" t="s">
        <v>69</v>
      </c>
      <c r="AN541" s="455" t="s">
        <v>1152</v>
      </c>
      <c r="AO541" s="455" t="s">
        <v>69</v>
      </c>
      <c r="AP541" s="455" t="s">
        <v>1152</v>
      </c>
      <c r="AQ541" s="455" t="s">
        <v>69</v>
      </c>
      <c r="AR541" s="454" t="s">
        <v>87</v>
      </c>
      <c r="AS541" s="454" t="s">
        <v>87</v>
      </c>
      <c r="AT541" s="455" t="s">
        <v>69</v>
      </c>
      <c r="AU541" s="455" t="s">
        <v>89</v>
      </c>
      <c r="AV541" s="455" t="s">
        <v>69</v>
      </c>
      <c r="AW541" s="447" t="s">
        <v>2087</v>
      </c>
      <c r="AX541" s="455" t="s">
        <v>90</v>
      </c>
    </row>
    <row r="542" spans="1:50" ht="90" x14ac:dyDescent="0.25">
      <c r="A542" s="439">
        <v>534</v>
      </c>
      <c r="B542" s="449" t="s">
        <v>315</v>
      </c>
      <c r="C542" s="440" t="s">
        <v>243</v>
      </c>
      <c r="D542" s="449" t="s">
        <v>106</v>
      </c>
      <c r="E542" s="449" t="s">
        <v>496</v>
      </c>
      <c r="F542" s="441">
        <f>IFERROR(VLOOKUP(E542,[18]TablaRetencion!A$1:B$22,2,FALSE),"")</f>
        <v>280</v>
      </c>
      <c r="G542" s="441" t="s">
        <v>473</v>
      </c>
      <c r="H542" s="441">
        <f>IFERROR(VLOOKUP(G542,[18]TablaRetencion!H$1:I$90,2,FALSE),"")</f>
        <v>72</v>
      </c>
      <c r="I542" s="450" t="s">
        <v>2105</v>
      </c>
      <c r="J542" s="451" t="s">
        <v>2106</v>
      </c>
      <c r="K542" s="451" t="s">
        <v>2107</v>
      </c>
      <c r="L542" s="449" t="s">
        <v>70</v>
      </c>
      <c r="M542" s="449" t="s">
        <v>151</v>
      </c>
      <c r="N542" s="449" t="s">
        <v>124</v>
      </c>
      <c r="O542" s="449" t="s">
        <v>205</v>
      </c>
      <c r="P542" s="449" t="s">
        <v>111</v>
      </c>
      <c r="Q542" s="449" t="s">
        <v>112</v>
      </c>
      <c r="R542" s="418" t="s">
        <v>76</v>
      </c>
      <c r="S542" s="449" t="s">
        <v>140</v>
      </c>
      <c r="T542" s="449" t="s">
        <v>79</v>
      </c>
      <c r="U542" s="449" t="s">
        <v>141</v>
      </c>
      <c r="V542" s="449" t="s">
        <v>2108</v>
      </c>
      <c r="W542" s="529">
        <f t="shared" si="51"/>
        <v>4</v>
      </c>
      <c r="X542" s="529" t="str">
        <f t="shared" si="52"/>
        <v>MEDIO</v>
      </c>
      <c r="Y542" s="451" t="s">
        <v>2084</v>
      </c>
      <c r="Z542" s="449" t="s">
        <v>496</v>
      </c>
      <c r="AA542" s="449" t="s">
        <v>2085</v>
      </c>
      <c r="AB542" s="449" t="s">
        <v>2085</v>
      </c>
      <c r="AC542" s="451" t="s">
        <v>2086</v>
      </c>
      <c r="AD542" s="530">
        <v>42668</v>
      </c>
      <c r="AE542" s="454" t="s">
        <v>82</v>
      </c>
      <c r="AF542" s="455" t="s">
        <v>69</v>
      </c>
      <c r="AG542" s="455" t="s">
        <v>69</v>
      </c>
      <c r="AH542" s="455" t="s">
        <v>69</v>
      </c>
      <c r="AI542" s="455" t="s">
        <v>114</v>
      </c>
      <c r="AJ542" s="530">
        <v>43713</v>
      </c>
      <c r="AK542" s="455" t="s">
        <v>389</v>
      </c>
      <c r="AL542" s="455" t="s">
        <v>1152</v>
      </c>
      <c r="AM542" s="455" t="s">
        <v>69</v>
      </c>
      <c r="AN542" s="455" t="s">
        <v>1152</v>
      </c>
      <c r="AO542" s="455" t="s">
        <v>69</v>
      </c>
      <c r="AP542" s="455" t="s">
        <v>1152</v>
      </c>
      <c r="AQ542" s="455" t="s">
        <v>69</v>
      </c>
      <c r="AR542" s="454" t="s">
        <v>87</v>
      </c>
      <c r="AS542" s="454" t="s">
        <v>87</v>
      </c>
      <c r="AT542" s="455" t="s">
        <v>69</v>
      </c>
      <c r="AU542" s="455" t="s">
        <v>89</v>
      </c>
      <c r="AV542" s="455" t="s">
        <v>69</v>
      </c>
      <c r="AW542" s="447" t="s">
        <v>2087</v>
      </c>
      <c r="AX542" s="455" t="s">
        <v>90</v>
      </c>
    </row>
    <row r="543" spans="1:50" ht="30" x14ac:dyDescent="0.25">
      <c r="A543" s="439">
        <v>535</v>
      </c>
      <c r="B543" s="449" t="s">
        <v>315</v>
      </c>
      <c r="C543" s="440" t="s">
        <v>243</v>
      </c>
      <c r="D543" s="449" t="s">
        <v>106</v>
      </c>
      <c r="E543" s="449" t="s">
        <v>496</v>
      </c>
      <c r="F543" s="441">
        <f>IFERROR(VLOOKUP(E543,[18]TablaRetencion!A$1:B$22,2,FALSE),"")</f>
        <v>280</v>
      </c>
      <c r="G543" s="441" t="s">
        <v>398</v>
      </c>
      <c r="H543" s="441">
        <f>IFERROR(VLOOKUP(G543,[18]TablaRetencion!H$1:I$90,2,FALSE),"")</f>
        <v>2</v>
      </c>
      <c r="I543" s="450" t="s">
        <v>853</v>
      </c>
      <c r="J543" s="451" t="s">
        <v>2109</v>
      </c>
      <c r="K543" s="451" t="s">
        <v>2109</v>
      </c>
      <c r="L543" s="449" t="s">
        <v>70</v>
      </c>
      <c r="M543" s="449" t="s">
        <v>109</v>
      </c>
      <c r="N543" s="449" t="s">
        <v>108</v>
      </c>
      <c r="O543" s="449" t="s">
        <v>152</v>
      </c>
      <c r="P543" s="449" t="s">
        <v>111</v>
      </c>
      <c r="Q543" s="449" t="s">
        <v>75</v>
      </c>
      <c r="R543" s="418" t="s">
        <v>83</v>
      </c>
      <c r="S543" s="449" t="s">
        <v>140</v>
      </c>
      <c r="T543" s="449" t="s">
        <v>79</v>
      </c>
      <c r="U543" s="449" t="s">
        <v>79</v>
      </c>
      <c r="V543" s="449" t="s">
        <v>2101</v>
      </c>
      <c r="W543" s="529">
        <v>4</v>
      </c>
      <c r="X543" s="529" t="s">
        <v>1424</v>
      </c>
      <c r="Y543" s="451" t="s">
        <v>2084</v>
      </c>
      <c r="Z543" s="449" t="s">
        <v>496</v>
      </c>
      <c r="AA543" s="449" t="s">
        <v>168</v>
      </c>
      <c r="AB543" s="449" t="s">
        <v>168</v>
      </c>
      <c r="AC543" s="451" t="s">
        <v>2086</v>
      </c>
      <c r="AD543" s="530"/>
      <c r="AE543" s="454" t="s">
        <v>82</v>
      </c>
      <c r="AF543" s="455" t="s">
        <v>69</v>
      </c>
      <c r="AG543" s="455" t="s">
        <v>69</v>
      </c>
      <c r="AH543" s="455" t="s">
        <v>69</v>
      </c>
      <c r="AI543" s="455" t="s">
        <v>114</v>
      </c>
      <c r="AJ543" s="530">
        <v>43713</v>
      </c>
      <c r="AK543" s="455" t="s">
        <v>389</v>
      </c>
      <c r="AL543" s="455" t="s">
        <v>1152</v>
      </c>
      <c r="AM543" s="455" t="s">
        <v>69</v>
      </c>
      <c r="AN543" s="455" t="s">
        <v>1152</v>
      </c>
      <c r="AO543" s="455" t="s">
        <v>69</v>
      </c>
      <c r="AP543" s="455" t="s">
        <v>1152</v>
      </c>
      <c r="AQ543" s="455" t="s">
        <v>69</v>
      </c>
      <c r="AR543" s="454" t="s">
        <v>87</v>
      </c>
      <c r="AS543" s="454" t="s">
        <v>87</v>
      </c>
      <c r="AT543" s="455" t="s">
        <v>69</v>
      </c>
      <c r="AU543" s="455" t="s">
        <v>89</v>
      </c>
      <c r="AV543" s="455" t="s">
        <v>69</v>
      </c>
      <c r="AW543" s="447" t="s">
        <v>2087</v>
      </c>
      <c r="AX543" s="455" t="s">
        <v>90</v>
      </c>
    </row>
    <row r="544" spans="1:50" ht="90" x14ac:dyDescent="0.25">
      <c r="A544" s="439">
        <v>536</v>
      </c>
      <c r="B544" s="449" t="s">
        <v>315</v>
      </c>
      <c r="C544" s="440" t="s">
        <v>243</v>
      </c>
      <c r="D544" s="449" t="s">
        <v>106</v>
      </c>
      <c r="E544" s="449" t="s">
        <v>496</v>
      </c>
      <c r="F544" s="441">
        <f>IFERROR(VLOOKUP(E544,[18]TablaRetencion!A$1:B$22,2,FALSE),"")</f>
        <v>280</v>
      </c>
      <c r="G544" s="441" t="s">
        <v>501</v>
      </c>
      <c r="H544" s="441">
        <v>4</v>
      </c>
      <c r="I544" s="450" t="s">
        <v>855</v>
      </c>
      <c r="J544" s="451" t="s">
        <v>2110</v>
      </c>
      <c r="K544" s="451" t="s">
        <v>2110</v>
      </c>
      <c r="L544" s="449" t="s">
        <v>70</v>
      </c>
      <c r="M544" s="449" t="s">
        <v>151</v>
      </c>
      <c r="N544" s="449" t="s">
        <v>124</v>
      </c>
      <c r="O544" s="449" t="s">
        <v>205</v>
      </c>
      <c r="P544" s="449" t="s">
        <v>111</v>
      </c>
      <c r="Q544" s="449" t="s">
        <v>112</v>
      </c>
      <c r="R544" s="418" t="s">
        <v>76</v>
      </c>
      <c r="S544" s="449" t="s">
        <v>140</v>
      </c>
      <c r="T544" s="449" t="s">
        <v>79</v>
      </c>
      <c r="U544" s="449" t="s">
        <v>79</v>
      </c>
      <c r="V544" s="449" t="s">
        <v>2111</v>
      </c>
      <c r="W544" s="529">
        <v>4</v>
      </c>
      <c r="X544" s="529" t="s">
        <v>1424</v>
      </c>
      <c r="Y544" s="451" t="s">
        <v>2084</v>
      </c>
      <c r="Z544" s="449" t="s">
        <v>496</v>
      </c>
      <c r="AA544" s="449" t="s">
        <v>2085</v>
      </c>
      <c r="AB544" s="449" t="s">
        <v>2085</v>
      </c>
      <c r="AC544" s="451" t="s">
        <v>2086</v>
      </c>
      <c r="AD544" s="531" t="s">
        <v>2112</v>
      </c>
      <c r="AE544" s="454" t="s">
        <v>82</v>
      </c>
      <c r="AF544" s="455" t="s">
        <v>69</v>
      </c>
      <c r="AG544" s="455" t="s">
        <v>69</v>
      </c>
      <c r="AH544" s="455" t="s">
        <v>69</v>
      </c>
      <c r="AI544" s="455" t="s">
        <v>114</v>
      </c>
      <c r="AJ544" s="530">
        <v>43713</v>
      </c>
      <c r="AK544" s="455" t="s">
        <v>389</v>
      </c>
      <c r="AL544" s="455" t="s">
        <v>1152</v>
      </c>
      <c r="AM544" s="455" t="s">
        <v>69</v>
      </c>
      <c r="AN544" s="455" t="s">
        <v>1152</v>
      </c>
      <c r="AO544" s="455" t="s">
        <v>69</v>
      </c>
      <c r="AP544" s="455" t="s">
        <v>1152</v>
      </c>
      <c r="AQ544" s="455" t="s">
        <v>69</v>
      </c>
      <c r="AR544" s="454" t="s">
        <v>87</v>
      </c>
      <c r="AS544" s="454" t="s">
        <v>87</v>
      </c>
      <c r="AT544" s="455" t="s">
        <v>69</v>
      </c>
      <c r="AU544" s="455" t="s">
        <v>89</v>
      </c>
      <c r="AV544" s="455" t="s">
        <v>69</v>
      </c>
      <c r="AW544" s="447" t="s">
        <v>2087</v>
      </c>
      <c r="AX544" s="455" t="s">
        <v>90</v>
      </c>
    </row>
    <row r="545" spans="1:50" ht="60" x14ac:dyDescent="0.25">
      <c r="A545" s="439">
        <v>537</v>
      </c>
      <c r="B545" s="449" t="s">
        <v>315</v>
      </c>
      <c r="C545" s="440" t="s">
        <v>239</v>
      </c>
      <c r="D545" s="449" t="s">
        <v>106</v>
      </c>
      <c r="E545" s="449" t="s">
        <v>496</v>
      </c>
      <c r="F545" s="441">
        <f>IFERROR(VLOOKUP(E545,[18]TablaRetencion!A$1:B$22,2,FALSE),"")</f>
        <v>280</v>
      </c>
      <c r="G545" s="441" t="s">
        <v>461</v>
      </c>
      <c r="H545" s="441">
        <f>IFERROR(VLOOKUP(G545,[18]TablaRetencion!H$1:I$90,2,FALSE),"")</f>
        <v>60</v>
      </c>
      <c r="I545" s="450" t="s">
        <v>2079</v>
      </c>
      <c r="J545" s="451" t="s">
        <v>2113</v>
      </c>
      <c r="K545" s="532" t="s">
        <v>2114</v>
      </c>
      <c r="L545" s="449" t="s">
        <v>70</v>
      </c>
      <c r="M545" s="449" t="s">
        <v>151</v>
      </c>
      <c r="N545" s="449" t="s">
        <v>2115</v>
      </c>
      <c r="O545" s="449" t="s">
        <v>205</v>
      </c>
      <c r="P545" s="449" t="s">
        <v>111</v>
      </c>
      <c r="Q545" s="449" t="s">
        <v>2116</v>
      </c>
      <c r="R545" s="418" t="s">
        <v>76</v>
      </c>
      <c r="S545" s="449" t="s">
        <v>140</v>
      </c>
      <c r="T545" s="449" t="s">
        <v>79</v>
      </c>
      <c r="U545" s="449" t="s">
        <v>141</v>
      </c>
      <c r="V545" s="449" t="s">
        <v>2117</v>
      </c>
      <c r="W545" s="529">
        <f>VLOOKUP(S545,Confidencialidad,2,0)+VLOOKUP(T545,Integridad,2,0)+VLOOKUP(U545,Disponibilidad,2,0)</f>
        <v>4</v>
      </c>
      <c r="X545" s="529" t="str">
        <f>IF(AND(W545&gt;=7), "ALTA", IF(AND(W545&lt;7, W545&gt;3), "MEDIO", IF(AND(W545&lt;=3), "BAJA", " ")))</f>
        <v>MEDIO</v>
      </c>
      <c r="Y545" s="451" t="s">
        <v>2084</v>
      </c>
      <c r="Z545" s="449" t="s">
        <v>496</v>
      </c>
      <c r="AA545" s="449" t="s">
        <v>2085</v>
      </c>
      <c r="AB545" s="449" t="s">
        <v>2085</v>
      </c>
      <c r="AC545" s="451" t="s">
        <v>2086</v>
      </c>
      <c r="AD545" s="530">
        <v>43147</v>
      </c>
      <c r="AE545" s="454" t="s">
        <v>82</v>
      </c>
      <c r="AF545" s="455" t="s">
        <v>69</v>
      </c>
      <c r="AG545" s="455" t="s">
        <v>69</v>
      </c>
      <c r="AH545" s="455" t="s">
        <v>69</v>
      </c>
      <c r="AI545" s="455" t="s">
        <v>114</v>
      </c>
      <c r="AJ545" s="530">
        <v>43713</v>
      </c>
      <c r="AK545" s="455" t="s">
        <v>389</v>
      </c>
      <c r="AL545" s="455" t="s">
        <v>1152</v>
      </c>
      <c r="AM545" s="455" t="s">
        <v>69</v>
      </c>
      <c r="AN545" s="455" t="s">
        <v>1152</v>
      </c>
      <c r="AO545" s="455" t="s">
        <v>69</v>
      </c>
      <c r="AP545" s="455" t="s">
        <v>1152</v>
      </c>
      <c r="AQ545" s="455" t="s">
        <v>69</v>
      </c>
      <c r="AR545" s="454" t="s">
        <v>87</v>
      </c>
      <c r="AS545" s="454" t="s">
        <v>87</v>
      </c>
      <c r="AT545" s="455" t="s">
        <v>69</v>
      </c>
      <c r="AU545" s="455" t="s">
        <v>89</v>
      </c>
      <c r="AV545" s="455" t="s">
        <v>69</v>
      </c>
      <c r="AW545" s="447" t="s">
        <v>2087</v>
      </c>
      <c r="AX545" s="455" t="s">
        <v>90</v>
      </c>
    </row>
    <row r="546" spans="1:50" ht="60" x14ac:dyDescent="0.25">
      <c r="A546" s="439">
        <v>538</v>
      </c>
      <c r="B546" s="449" t="s">
        <v>315</v>
      </c>
      <c r="C546" s="440" t="s">
        <v>239</v>
      </c>
      <c r="D546" s="449" t="s">
        <v>106</v>
      </c>
      <c r="E546" s="449" t="s">
        <v>496</v>
      </c>
      <c r="F546" s="441">
        <f>IFERROR(VLOOKUP(E546,[18]TablaRetencion!A$1:B$22,2,FALSE),"")</f>
        <v>280</v>
      </c>
      <c r="G546" s="441" t="s">
        <v>461</v>
      </c>
      <c r="H546" s="441">
        <f>IFERROR(VLOOKUP(G546,[18]TablaRetencion!H$1:I$90,2,FALSE),"")</f>
        <v>60</v>
      </c>
      <c r="I546" s="450" t="s">
        <v>2079</v>
      </c>
      <c r="J546" s="451" t="s">
        <v>2118</v>
      </c>
      <c r="K546" s="451" t="s">
        <v>2119</v>
      </c>
      <c r="L546" s="449" t="s">
        <v>70</v>
      </c>
      <c r="M546" s="449" t="s">
        <v>151</v>
      </c>
      <c r="N546" s="449" t="s">
        <v>2115</v>
      </c>
      <c r="O546" s="449" t="s">
        <v>205</v>
      </c>
      <c r="P546" s="449" t="s">
        <v>111</v>
      </c>
      <c r="Q546" s="449" t="s">
        <v>2116</v>
      </c>
      <c r="R546" s="418" t="s">
        <v>76</v>
      </c>
      <c r="S546" s="449" t="s">
        <v>140</v>
      </c>
      <c r="T546" s="449" t="s">
        <v>79</v>
      </c>
      <c r="U546" s="449" t="s">
        <v>141</v>
      </c>
      <c r="V546" s="449" t="s">
        <v>2120</v>
      </c>
      <c r="W546" s="529">
        <f>VLOOKUP(S546,Confidencialidad,2,0)+VLOOKUP(T546,Integridad,2,0)+VLOOKUP(U546,Disponibilidad,2,0)</f>
        <v>4</v>
      </c>
      <c r="X546" s="529" t="str">
        <f>IF(AND(W546&gt;=7), "ALTA", IF(AND(W546&lt;7, W546&gt;3), "MEDIO", IF(AND(W546&lt;=3), "BAJA", " ")))</f>
        <v>MEDIO</v>
      </c>
      <c r="Y546" s="451" t="s">
        <v>2084</v>
      </c>
      <c r="Z546" s="449" t="s">
        <v>496</v>
      </c>
      <c r="AA546" s="449" t="s">
        <v>2085</v>
      </c>
      <c r="AB546" s="449" t="s">
        <v>2085</v>
      </c>
      <c r="AC546" s="451" t="s">
        <v>2086</v>
      </c>
      <c r="AD546" s="530">
        <v>43133</v>
      </c>
      <c r="AE546" s="454" t="s">
        <v>82</v>
      </c>
      <c r="AF546" s="455" t="s">
        <v>69</v>
      </c>
      <c r="AG546" s="455" t="s">
        <v>69</v>
      </c>
      <c r="AH546" s="455" t="s">
        <v>69</v>
      </c>
      <c r="AI546" s="455" t="s">
        <v>114</v>
      </c>
      <c r="AJ546" s="530">
        <v>43713</v>
      </c>
      <c r="AK546" s="455" t="s">
        <v>389</v>
      </c>
      <c r="AL546" s="455" t="s">
        <v>1152</v>
      </c>
      <c r="AM546" s="455" t="s">
        <v>69</v>
      </c>
      <c r="AN546" s="455" t="s">
        <v>1152</v>
      </c>
      <c r="AO546" s="455" t="s">
        <v>69</v>
      </c>
      <c r="AP546" s="455" t="s">
        <v>1152</v>
      </c>
      <c r="AQ546" s="455" t="s">
        <v>69</v>
      </c>
      <c r="AR546" s="454" t="s">
        <v>87</v>
      </c>
      <c r="AS546" s="454" t="s">
        <v>87</v>
      </c>
      <c r="AT546" s="455" t="s">
        <v>69</v>
      </c>
      <c r="AU546" s="455" t="s">
        <v>89</v>
      </c>
      <c r="AV546" s="455" t="s">
        <v>69</v>
      </c>
      <c r="AW546" s="447" t="s">
        <v>2087</v>
      </c>
      <c r="AX546" s="455" t="s">
        <v>90</v>
      </c>
    </row>
    <row r="547" spans="1:50" ht="60" x14ac:dyDescent="0.25">
      <c r="A547" s="439">
        <v>539</v>
      </c>
      <c r="B547" s="449" t="s">
        <v>315</v>
      </c>
      <c r="C547" s="440" t="s">
        <v>239</v>
      </c>
      <c r="D547" s="449" t="s">
        <v>106</v>
      </c>
      <c r="E547" s="449" t="s">
        <v>496</v>
      </c>
      <c r="F547" s="441">
        <f>IFERROR(VLOOKUP(E547,[18]TablaRetencion!A$1:B$22,2,FALSE),"")</f>
        <v>280</v>
      </c>
      <c r="G547" s="441" t="s">
        <v>473</v>
      </c>
      <c r="H547" s="441">
        <f>IFERROR(VLOOKUP(G547,[18]TablaRetencion!H$1:I$90,2,FALSE),"")</f>
        <v>72</v>
      </c>
      <c r="I547" s="450" t="s">
        <v>2121</v>
      </c>
      <c r="J547" s="451" t="s">
        <v>2122</v>
      </c>
      <c r="K547" s="451" t="s">
        <v>2123</v>
      </c>
      <c r="L547" s="449" t="s">
        <v>70</v>
      </c>
      <c r="M547" s="449" t="s">
        <v>151</v>
      </c>
      <c r="N547" s="449" t="s">
        <v>2115</v>
      </c>
      <c r="O547" s="449" t="s">
        <v>205</v>
      </c>
      <c r="P547" s="449" t="s">
        <v>111</v>
      </c>
      <c r="Q547" s="449" t="s">
        <v>2116</v>
      </c>
      <c r="R547" s="418" t="s">
        <v>76</v>
      </c>
      <c r="S547" s="449" t="s">
        <v>140</v>
      </c>
      <c r="T547" s="449" t="s">
        <v>79</v>
      </c>
      <c r="U547" s="449" t="s">
        <v>141</v>
      </c>
      <c r="V547" s="449" t="s">
        <v>2124</v>
      </c>
      <c r="W547" s="529">
        <f t="shared" si="51"/>
        <v>4</v>
      </c>
      <c r="X547" s="529" t="str">
        <f t="shared" si="52"/>
        <v>MEDIO</v>
      </c>
      <c r="Y547" s="451" t="s">
        <v>2084</v>
      </c>
      <c r="Z547" s="449" t="s">
        <v>496</v>
      </c>
      <c r="AA547" s="449" t="s">
        <v>2085</v>
      </c>
      <c r="AB547" s="449" t="s">
        <v>2085</v>
      </c>
      <c r="AC547" s="451" t="s">
        <v>2086</v>
      </c>
      <c r="AD547" s="530">
        <v>42842</v>
      </c>
      <c r="AE547" s="454" t="s">
        <v>82</v>
      </c>
      <c r="AF547" s="455" t="s">
        <v>69</v>
      </c>
      <c r="AG547" s="455" t="s">
        <v>69</v>
      </c>
      <c r="AH547" s="455" t="s">
        <v>69</v>
      </c>
      <c r="AI547" s="455" t="s">
        <v>114</v>
      </c>
      <c r="AJ547" s="530">
        <v>43713</v>
      </c>
      <c r="AK547" s="455" t="s">
        <v>389</v>
      </c>
      <c r="AL547" s="455" t="s">
        <v>1152</v>
      </c>
      <c r="AM547" s="455" t="s">
        <v>69</v>
      </c>
      <c r="AN547" s="455" t="s">
        <v>1152</v>
      </c>
      <c r="AO547" s="455" t="s">
        <v>69</v>
      </c>
      <c r="AP547" s="455" t="s">
        <v>1152</v>
      </c>
      <c r="AQ547" s="455" t="s">
        <v>69</v>
      </c>
      <c r="AR547" s="454" t="s">
        <v>87</v>
      </c>
      <c r="AS547" s="454" t="s">
        <v>87</v>
      </c>
      <c r="AT547" s="455" t="s">
        <v>69</v>
      </c>
      <c r="AU547" s="455" t="s">
        <v>89</v>
      </c>
      <c r="AV547" s="455" t="s">
        <v>69</v>
      </c>
      <c r="AW547" s="447" t="s">
        <v>2087</v>
      </c>
      <c r="AX547" s="455" t="s">
        <v>90</v>
      </c>
    </row>
    <row r="548" spans="1:50" ht="90" x14ac:dyDescent="0.25">
      <c r="A548" s="439">
        <v>540</v>
      </c>
      <c r="B548" s="449" t="s">
        <v>315</v>
      </c>
      <c r="C548" s="440" t="s">
        <v>239</v>
      </c>
      <c r="D548" s="449" t="s">
        <v>106</v>
      </c>
      <c r="E548" s="449" t="s">
        <v>496</v>
      </c>
      <c r="F548" s="441">
        <f>IFERROR(VLOOKUP(E548,[18]TablaRetencion!A$1:B$22,2,FALSE),"")</f>
        <v>280</v>
      </c>
      <c r="G548" s="441" t="s">
        <v>473</v>
      </c>
      <c r="H548" s="441">
        <f>IFERROR(VLOOKUP(G548,[18]TablaRetencion!H$1:I$90,2,FALSE),"")</f>
        <v>72</v>
      </c>
      <c r="I548" s="450" t="s">
        <v>870</v>
      </c>
      <c r="J548" s="451" t="s">
        <v>2125</v>
      </c>
      <c r="K548" s="451" t="s">
        <v>2126</v>
      </c>
      <c r="L548" s="449" t="s">
        <v>70</v>
      </c>
      <c r="M548" s="449" t="s">
        <v>151</v>
      </c>
      <c r="N548" s="449" t="s">
        <v>124</v>
      </c>
      <c r="O548" s="449" t="s">
        <v>205</v>
      </c>
      <c r="P548" s="449" t="s">
        <v>111</v>
      </c>
      <c r="Q548" s="449" t="s">
        <v>2116</v>
      </c>
      <c r="R548" s="418" t="s">
        <v>76</v>
      </c>
      <c r="S548" s="449" t="s">
        <v>140</v>
      </c>
      <c r="T548" s="449" t="s">
        <v>79</v>
      </c>
      <c r="U548" s="449" t="s">
        <v>141</v>
      </c>
      <c r="V548" s="449" t="s">
        <v>2127</v>
      </c>
      <c r="W548" s="529">
        <f t="shared" si="51"/>
        <v>4</v>
      </c>
      <c r="X548" s="529" t="str">
        <f t="shared" si="52"/>
        <v>MEDIO</v>
      </c>
      <c r="Y548" s="451" t="s">
        <v>2084</v>
      </c>
      <c r="Z548" s="449" t="s">
        <v>496</v>
      </c>
      <c r="AA548" s="449" t="s">
        <v>2085</v>
      </c>
      <c r="AB548" s="449" t="s">
        <v>2085</v>
      </c>
      <c r="AC548" s="451" t="s">
        <v>2086</v>
      </c>
      <c r="AD548" s="530">
        <v>43049</v>
      </c>
      <c r="AE548" s="454" t="s">
        <v>82</v>
      </c>
      <c r="AF548" s="455" t="s">
        <v>69</v>
      </c>
      <c r="AG548" s="455" t="s">
        <v>69</v>
      </c>
      <c r="AH548" s="455" t="s">
        <v>69</v>
      </c>
      <c r="AI548" s="455" t="s">
        <v>114</v>
      </c>
      <c r="AJ548" s="530">
        <v>43713</v>
      </c>
      <c r="AK548" s="455" t="s">
        <v>389</v>
      </c>
      <c r="AL548" s="455" t="s">
        <v>1152</v>
      </c>
      <c r="AM548" s="455" t="s">
        <v>69</v>
      </c>
      <c r="AN548" s="455" t="s">
        <v>1152</v>
      </c>
      <c r="AO548" s="455" t="s">
        <v>69</v>
      </c>
      <c r="AP548" s="455" t="s">
        <v>1152</v>
      </c>
      <c r="AQ548" s="455" t="s">
        <v>69</v>
      </c>
      <c r="AR548" s="454" t="s">
        <v>87</v>
      </c>
      <c r="AS548" s="454" t="s">
        <v>87</v>
      </c>
      <c r="AT548" s="455" t="s">
        <v>69</v>
      </c>
      <c r="AU548" s="455" t="s">
        <v>89</v>
      </c>
      <c r="AV548" s="455" t="s">
        <v>69</v>
      </c>
      <c r="AW548" s="447" t="s">
        <v>2087</v>
      </c>
      <c r="AX548" s="455" t="s">
        <v>90</v>
      </c>
    </row>
    <row r="549" spans="1:50" ht="105" x14ac:dyDescent="0.25">
      <c r="A549" s="439">
        <v>541</v>
      </c>
      <c r="B549" s="449" t="s">
        <v>315</v>
      </c>
      <c r="C549" s="440" t="s">
        <v>239</v>
      </c>
      <c r="D549" s="449" t="s">
        <v>106</v>
      </c>
      <c r="E549" s="449" t="s">
        <v>496</v>
      </c>
      <c r="F549" s="441">
        <f>IFERROR(VLOOKUP(E549,[18]TablaRetencion!A$1:B$22,2,FALSE),"")</f>
        <v>280</v>
      </c>
      <c r="G549" s="441" t="s">
        <v>504</v>
      </c>
      <c r="H549" s="441">
        <f>IFERROR(VLOOKUP(G549,[18]TablaRetencion!H$1:I$90,2,FALSE),"")</f>
        <v>42</v>
      </c>
      <c r="I549" s="450" t="s">
        <v>2128</v>
      </c>
      <c r="J549" s="451" t="s">
        <v>2129</v>
      </c>
      <c r="K549" s="451" t="s">
        <v>2130</v>
      </c>
      <c r="L549" s="449" t="s">
        <v>70</v>
      </c>
      <c r="M549" s="449" t="s">
        <v>151</v>
      </c>
      <c r="N549" s="449" t="s">
        <v>124</v>
      </c>
      <c r="O549" s="449" t="s">
        <v>205</v>
      </c>
      <c r="P549" s="449" t="s">
        <v>111</v>
      </c>
      <c r="Q549" s="449" t="s">
        <v>2116</v>
      </c>
      <c r="R549" s="418" t="s">
        <v>76</v>
      </c>
      <c r="S549" s="449" t="s">
        <v>140</v>
      </c>
      <c r="T549" s="449" t="s">
        <v>79</v>
      </c>
      <c r="U549" s="449" t="s">
        <v>141</v>
      </c>
      <c r="V549" s="449" t="s">
        <v>2131</v>
      </c>
      <c r="W549" s="529">
        <f>VLOOKUP(S549,Confidencialidad,2,0)+VLOOKUP(T549,Integridad,2,0)+VLOOKUP(U549,Disponibilidad,2,0)</f>
        <v>4</v>
      </c>
      <c r="X549" s="529" t="str">
        <f>IF(AND(W549&gt;=7), "ALTA", IF(AND(W549&lt;7, W549&gt;3), "MEDIO", IF(AND(W549&lt;=3), "BAJA", " ")))</f>
        <v>MEDIO</v>
      </c>
      <c r="Y549" s="451" t="s">
        <v>2084</v>
      </c>
      <c r="Z549" s="449" t="s">
        <v>496</v>
      </c>
      <c r="AA549" s="449" t="s">
        <v>2085</v>
      </c>
      <c r="AB549" s="449" t="s">
        <v>2085</v>
      </c>
      <c r="AC549" s="451" t="s">
        <v>2086</v>
      </c>
      <c r="AD549" s="530">
        <v>43287</v>
      </c>
      <c r="AE549" s="454" t="s">
        <v>82</v>
      </c>
      <c r="AF549" s="455" t="s">
        <v>69</v>
      </c>
      <c r="AG549" s="455" t="s">
        <v>69</v>
      </c>
      <c r="AH549" s="455" t="s">
        <v>69</v>
      </c>
      <c r="AI549" s="455" t="s">
        <v>114</v>
      </c>
      <c r="AJ549" s="530">
        <v>43713</v>
      </c>
      <c r="AK549" s="455" t="s">
        <v>389</v>
      </c>
      <c r="AL549" s="455" t="s">
        <v>1152</v>
      </c>
      <c r="AM549" s="455" t="s">
        <v>69</v>
      </c>
      <c r="AN549" s="455" t="s">
        <v>1152</v>
      </c>
      <c r="AO549" s="455" t="s">
        <v>69</v>
      </c>
      <c r="AP549" s="455" t="s">
        <v>1152</v>
      </c>
      <c r="AQ549" s="455" t="s">
        <v>69</v>
      </c>
      <c r="AR549" s="454" t="s">
        <v>87</v>
      </c>
      <c r="AS549" s="454" t="s">
        <v>87</v>
      </c>
      <c r="AT549" s="455" t="s">
        <v>69</v>
      </c>
      <c r="AU549" s="455" t="s">
        <v>89</v>
      </c>
      <c r="AV549" s="455" t="s">
        <v>69</v>
      </c>
      <c r="AW549" s="447" t="s">
        <v>2087</v>
      </c>
      <c r="AX549" s="455" t="s">
        <v>90</v>
      </c>
    </row>
    <row r="550" spans="1:50" ht="30" x14ac:dyDescent="0.25">
      <c r="A550" s="439">
        <v>542</v>
      </c>
      <c r="B550" s="449" t="s">
        <v>315</v>
      </c>
      <c r="C550" s="440" t="s">
        <v>239</v>
      </c>
      <c r="D550" s="449" t="s">
        <v>106</v>
      </c>
      <c r="E550" s="449" t="s">
        <v>496</v>
      </c>
      <c r="F550" s="441">
        <f>IFERROR(VLOOKUP(E550,[18]TablaRetencion!A$1:B$22,2,FALSE),"")</f>
        <v>280</v>
      </c>
      <c r="G550" s="441" t="s">
        <v>398</v>
      </c>
      <c r="H550" s="441">
        <f>IFERROR(VLOOKUP(G550,[18]TablaRetencion!H$1:I$90,2,FALSE),"")</f>
        <v>2</v>
      </c>
      <c r="I550" s="450" t="s">
        <v>849</v>
      </c>
      <c r="J550" s="451" t="s">
        <v>2132</v>
      </c>
      <c r="K550" s="451" t="s">
        <v>2132</v>
      </c>
      <c r="L550" s="449" t="s">
        <v>70</v>
      </c>
      <c r="M550" s="449" t="s">
        <v>151</v>
      </c>
      <c r="N550" s="449" t="s">
        <v>124</v>
      </c>
      <c r="O550" s="449" t="s">
        <v>205</v>
      </c>
      <c r="P550" s="449" t="s">
        <v>111</v>
      </c>
      <c r="Q550" s="449" t="s">
        <v>2116</v>
      </c>
      <c r="R550" s="418" t="s">
        <v>76</v>
      </c>
      <c r="S550" s="449" t="s">
        <v>140</v>
      </c>
      <c r="T550" s="449" t="s">
        <v>79</v>
      </c>
      <c r="U550" s="449" t="s">
        <v>79</v>
      </c>
      <c r="V550" s="449" t="s">
        <v>2101</v>
      </c>
      <c r="W550" s="529">
        <v>4</v>
      </c>
      <c r="X550" s="529" t="s">
        <v>1424</v>
      </c>
      <c r="Y550" s="451" t="s">
        <v>2084</v>
      </c>
      <c r="Z550" s="449" t="s">
        <v>496</v>
      </c>
      <c r="AA550" s="449" t="s">
        <v>168</v>
      </c>
      <c r="AB550" s="449" t="s">
        <v>168</v>
      </c>
      <c r="AC550" s="451" t="s">
        <v>2086</v>
      </c>
      <c r="AD550" s="530"/>
      <c r="AE550" s="454" t="s">
        <v>82</v>
      </c>
      <c r="AF550" s="455" t="s">
        <v>69</v>
      </c>
      <c r="AG550" s="455" t="s">
        <v>69</v>
      </c>
      <c r="AH550" s="455" t="s">
        <v>69</v>
      </c>
      <c r="AI550" s="455" t="s">
        <v>114</v>
      </c>
      <c r="AJ550" s="530">
        <v>43713</v>
      </c>
      <c r="AK550" s="455" t="s">
        <v>389</v>
      </c>
      <c r="AL550" s="455" t="s">
        <v>1152</v>
      </c>
      <c r="AM550" s="455" t="s">
        <v>69</v>
      </c>
      <c r="AN550" s="455" t="s">
        <v>1152</v>
      </c>
      <c r="AO550" s="455" t="s">
        <v>69</v>
      </c>
      <c r="AP550" s="455" t="s">
        <v>1152</v>
      </c>
      <c r="AQ550" s="455" t="s">
        <v>69</v>
      </c>
      <c r="AR550" s="454" t="s">
        <v>87</v>
      </c>
      <c r="AS550" s="454" t="s">
        <v>87</v>
      </c>
      <c r="AT550" s="455" t="s">
        <v>69</v>
      </c>
      <c r="AU550" s="455" t="s">
        <v>89</v>
      </c>
      <c r="AV550" s="455" t="s">
        <v>69</v>
      </c>
      <c r="AW550" s="447" t="s">
        <v>2087</v>
      </c>
      <c r="AX550" s="455" t="s">
        <v>90</v>
      </c>
    </row>
    <row r="551" spans="1:50" ht="30" x14ac:dyDescent="0.25">
      <c r="A551" s="439">
        <v>543</v>
      </c>
      <c r="B551" s="449" t="s">
        <v>315</v>
      </c>
      <c r="C551" s="440" t="s">
        <v>239</v>
      </c>
      <c r="D551" s="449" t="s">
        <v>106</v>
      </c>
      <c r="E551" s="449" t="s">
        <v>496</v>
      </c>
      <c r="F551" s="441">
        <f>IFERROR(VLOOKUP(E551,[18]TablaRetencion!A$1:B$22,2,FALSE),"")</f>
        <v>280</v>
      </c>
      <c r="G551" s="441" t="s">
        <v>398</v>
      </c>
      <c r="H551" s="441">
        <f>IFERROR(VLOOKUP(G551,[18]TablaRetencion!H$1:I$90,2,FALSE),"")</f>
        <v>2</v>
      </c>
      <c r="I551" s="450" t="s">
        <v>850</v>
      </c>
      <c r="J551" s="451" t="s">
        <v>2132</v>
      </c>
      <c r="K551" s="451" t="s">
        <v>2132</v>
      </c>
      <c r="L551" s="449" t="s">
        <v>70</v>
      </c>
      <c r="M551" s="449" t="s">
        <v>151</v>
      </c>
      <c r="N551" s="449" t="s">
        <v>124</v>
      </c>
      <c r="O551" s="449" t="s">
        <v>205</v>
      </c>
      <c r="P551" s="449" t="s">
        <v>111</v>
      </c>
      <c r="Q551" s="449" t="s">
        <v>2116</v>
      </c>
      <c r="R551" s="418" t="s">
        <v>76</v>
      </c>
      <c r="S551" s="449" t="s">
        <v>140</v>
      </c>
      <c r="T551" s="449" t="s">
        <v>79</v>
      </c>
      <c r="U551" s="449" t="s">
        <v>79</v>
      </c>
      <c r="V551" s="449" t="s">
        <v>2101</v>
      </c>
      <c r="W551" s="529">
        <v>4</v>
      </c>
      <c r="X551" s="529" t="s">
        <v>1424</v>
      </c>
      <c r="Y551" s="451" t="s">
        <v>2084</v>
      </c>
      <c r="Z551" s="449" t="s">
        <v>496</v>
      </c>
      <c r="AA551" s="449" t="s">
        <v>168</v>
      </c>
      <c r="AB551" s="449" t="s">
        <v>168</v>
      </c>
      <c r="AC551" s="451" t="s">
        <v>2086</v>
      </c>
      <c r="AD551" s="530"/>
      <c r="AE551" s="454" t="s">
        <v>82</v>
      </c>
      <c r="AF551" s="455" t="s">
        <v>69</v>
      </c>
      <c r="AG551" s="455" t="s">
        <v>69</v>
      </c>
      <c r="AH551" s="455" t="s">
        <v>69</v>
      </c>
      <c r="AI551" s="455" t="s">
        <v>114</v>
      </c>
      <c r="AJ551" s="530">
        <v>43713</v>
      </c>
      <c r="AK551" s="455" t="s">
        <v>389</v>
      </c>
      <c r="AL551" s="455" t="s">
        <v>1152</v>
      </c>
      <c r="AM551" s="455" t="s">
        <v>69</v>
      </c>
      <c r="AN551" s="455" t="s">
        <v>1152</v>
      </c>
      <c r="AO551" s="455" t="s">
        <v>69</v>
      </c>
      <c r="AP551" s="455" t="s">
        <v>1152</v>
      </c>
      <c r="AQ551" s="455" t="s">
        <v>69</v>
      </c>
      <c r="AR551" s="454" t="s">
        <v>87</v>
      </c>
      <c r="AS551" s="454" t="s">
        <v>87</v>
      </c>
      <c r="AT551" s="455" t="s">
        <v>69</v>
      </c>
      <c r="AU551" s="455" t="s">
        <v>89</v>
      </c>
      <c r="AV551" s="455" t="s">
        <v>69</v>
      </c>
      <c r="AW551" s="447" t="s">
        <v>2087</v>
      </c>
      <c r="AX551" s="455" t="s">
        <v>90</v>
      </c>
    </row>
    <row r="552" spans="1:50" ht="30" x14ac:dyDescent="0.25">
      <c r="A552" s="439">
        <v>544</v>
      </c>
      <c r="B552" s="449" t="s">
        <v>315</v>
      </c>
      <c r="C552" s="440" t="s">
        <v>239</v>
      </c>
      <c r="D552" s="449" t="s">
        <v>106</v>
      </c>
      <c r="E552" s="449" t="s">
        <v>496</v>
      </c>
      <c r="F552" s="441">
        <f>IFERROR(VLOOKUP(E552,[18]TablaRetencion!A$1:B$22,2,FALSE),"")</f>
        <v>280</v>
      </c>
      <c r="G552" s="441" t="s">
        <v>398</v>
      </c>
      <c r="H552" s="441">
        <f>IFERROR(VLOOKUP(G552,[18]TablaRetencion!H$1:I$90,2,FALSE),"")</f>
        <v>2</v>
      </c>
      <c r="I552" s="450" t="s">
        <v>853</v>
      </c>
      <c r="J552" s="451" t="s">
        <v>2132</v>
      </c>
      <c r="K552" s="451" t="s">
        <v>2132</v>
      </c>
      <c r="L552" s="449" t="s">
        <v>70</v>
      </c>
      <c r="M552" s="449" t="s">
        <v>151</v>
      </c>
      <c r="N552" s="449" t="s">
        <v>124</v>
      </c>
      <c r="O552" s="449" t="s">
        <v>205</v>
      </c>
      <c r="P552" s="449" t="s">
        <v>111</v>
      </c>
      <c r="Q552" s="449" t="s">
        <v>2116</v>
      </c>
      <c r="R552" s="418" t="s">
        <v>76</v>
      </c>
      <c r="S552" s="449" t="s">
        <v>140</v>
      </c>
      <c r="T552" s="449" t="s">
        <v>79</v>
      </c>
      <c r="U552" s="449" t="s">
        <v>79</v>
      </c>
      <c r="V552" s="449" t="s">
        <v>2101</v>
      </c>
      <c r="W552" s="529">
        <v>4</v>
      </c>
      <c r="X552" s="529" t="s">
        <v>1424</v>
      </c>
      <c r="Y552" s="451" t="s">
        <v>2084</v>
      </c>
      <c r="Z552" s="449" t="s">
        <v>496</v>
      </c>
      <c r="AA552" s="449" t="s">
        <v>168</v>
      </c>
      <c r="AB552" s="449" t="s">
        <v>168</v>
      </c>
      <c r="AC552" s="451" t="s">
        <v>2086</v>
      </c>
      <c r="AD552" s="530"/>
      <c r="AE552" s="454" t="s">
        <v>82</v>
      </c>
      <c r="AF552" s="455" t="s">
        <v>69</v>
      </c>
      <c r="AG552" s="455" t="s">
        <v>69</v>
      </c>
      <c r="AH552" s="455" t="s">
        <v>69</v>
      </c>
      <c r="AI552" s="455" t="s">
        <v>114</v>
      </c>
      <c r="AJ552" s="530">
        <v>43713</v>
      </c>
      <c r="AK552" s="455" t="s">
        <v>389</v>
      </c>
      <c r="AL552" s="455" t="s">
        <v>1152</v>
      </c>
      <c r="AM552" s="455" t="s">
        <v>69</v>
      </c>
      <c r="AN552" s="455" t="s">
        <v>1152</v>
      </c>
      <c r="AO552" s="455" t="s">
        <v>69</v>
      </c>
      <c r="AP552" s="455" t="s">
        <v>1152</v>
      </c>
      <c r="AQ552" s="455" t="s">
        <v>69</v>
      </c>
      <c r="AR552" s="454" t="s">
        <v>87</v>
      </c>
      <c r="AS552" s="454" t="s">
        <v>87</v>
      </c>
      <c r="AT552" s="455" t="s">
        <v>69</v>
      </c>
      <c r="AU552" s="455" t="s">
        <v>89</v>
      </c>
      <c r="AV552" s="455" t="s">
        <v>69</v>
      </c>
      <c r="AW552" s="447" t="s">
        <v>2087</v>
      </c>
      <c r="AX552" s="455" t="s">
        <v>90</v>
      </c>
    </row>
    <row r="553" spans="1:50" ht="30" x14ac:dyDescent="0.25">
      <c r="A553" s="439">
        <v>545</v>
      </c>
      <c r="B553" s="449" t="s">
        <v>315</v>
      </c>
      <c r="C553" s="440" t="s">
        <v>241</v>
      </c>
      <c r="D553" s="449" t="s">
        <v>106</v>
      </c>
      <c r="E553" s="449" t="s">
        <v>496</v>
      </c>
      <c r="F553" s="441">
        <f>IFERROR(VLOOKUP(E553,[18]TablaRetencion!A$1:B$22,2,FALSE),"")</f>
        <v>280</v>
      </c>
      <c r="G553" s="441" t="s">
        <v>398</v>
      </c>
      <c r="H553" s="441">
        <f>IFERROR(VLOOKUP(G553,[18]TablaRetencion!H$1:I$90,2,FALSE),"")</f>
        <v>2</v>
      </c>
      <c r="I553" s="450" t="s">
        <v>851</v>
      </c>
      <c r="J553" s="451" t="s">
        <v>2133</v>
      </c>
      <c r="K553" s="451" t="s">
        <v>2133</v>
      </c>
      <c r="L553" s="449" t="s">
        <v>70</v>
      </c>
      <c r="M553" s="449" t="s">
        <v>151</v>
      </c>
      <c r="N553" s="449" t="s">
        <v>124</v>
      </c>
      <c r="O553" s="449" t="s">
        <v>205</v>
      </c>
      <c r="P553" s="449" t="s">
        <v>111</v>
      </c>
      <c r="Q553" s="449" t="s">
        <v>2116</v>
      </c>
      <c r="R553" s="418" t="s">
        <v>76</v>
      </c>
      <c r="S553" s="449" t="s">
        <v>140</v>
      </c>
      <c r="T553" s="449" t="s">
        <v>79</v>
      </c>
      <c r="U553" s="449" t="s">
        <v>79</v>
      </c>
      <c r="V553" s="449" t="s">
        <v>2101</v>
      </c>
      <c r="W553" s="529">
        <v>4</v>
      </c>
      <c r="X553" s="529" t="s">
        <v>1424</v>
      </c>
      <c r="Y553" s="451" t="s">
        <v>2084</v>
      </c>
      <c r="Z553" s="449" t="s">
        <v>496</v>
      </c>
      <c r="AA553" s="449" t="s">
        <v>168</v>
      </c>
      <c r="AB553" s="449" t="s">
        <v>168</v>
      </c>
      <c r="AC553" s="451" t="s">
        <v>2086</v>
      </c>
      <c r="AD553" s="530"/>
      <c r="AE553" s="454" t="s">
        <v>82</v>
      </c>
      <c r="AF553" s="455" t="s">
        <v>69</v>
      </c>
      <c r="AG553" s="455" t="s">
        <v>69</v>
      </c>
      <c r="AH553" s="455" t="s">
        <v>69</v>
      </c>
      <c r="AI553" s="455" t="s">
        <v>114</v>
      </c>
      <c r="AJ553" s="530">
        <v>43713</v>
      </c>
      <c r="AK553" s="455" t="s">
        <v>389</v>
      </c>
      <c r="AL553" s="455" t="s">
        <v>1152</v>
      </c>
      <c r="AM553" s="455" t="s">
        <v>69</v>
      </c>
      <c r="AN553" s="455" t="s">
        <v>1152</v>
      </c>
      <c r="AO553" s="455" t="s">
        <v>69</v>
      </c>
      <c r="AP553" s="455" t="s">
        <v>1152</v>
      </c>
      <c r="AQ553" s="455" t="s">
        <v>69</v>
      </c>
      <c r="AR553" s="454" t="s">
        <v>87</v>
      </c>
      <c r="AS553" s="454" t="s">
        <v>87</v>
      </c>
      <c r="AT553" s="455" t="s">
        <v>69</v>
      </c>
      <c r="AU553" s="455" t="s">
        <v>89</v>
      </c>
      <c r="AV553" s="455" t="s">
        <v>69</v>
      </c>
      <c r="AW553" s="447" t="s">
        <v>2087</v>
      </c>
      <c r="AX553" s="455" t="s">
        <v>90</v>
      </c>
    </row>
    <row r="554" spans="1:50" ht="45" x14ac:dyDescent="0.25">
      <c r="A554" s="439">
        <v>546</v>
      </c>
      <c r="B554" s="449" t="s">
        <v>315</v>
      </c>
      <c r="C554" s="440" t="s">
        <v>240</v>
      </c>
      <c r="D554" s="449" t="s">
        <v>106</v>
      </c>
      <c r="E554" s="449" t="s">
        <v>496</v>
      </c>
      <c r="F554" s="441">
        <f>IFERROR(VLOOKUP(E554,[18]TablaRetencion!A$1:B$22,2,FALSE),"")</f>
        <v>280</v>
      </c>
      <c r="G554" s="441" t="s">
        <v>406</v>
      </c>
      <c r="H554" s="441">
        <f>IFERROR(VLOOKUP(G554,[18]TablaRetencion!H$1:I$90,2,FALSE),"")</f>
        <v>50</v>
      </c>
      <c r="I554" s="450" t="s">
        <v>2134</v>
      </c>
      <c r="J554" s="451" t="s">
        <v>2135</v>
      </c>
      <c r="K554" s="451" t="s">
        <v>2135</v>
      </c>
      <c r="L554" s="449" t="s">
        <v>70</v>
      </c>
      <c r="M554" s="449" t="s">
        <v>151</v>
      </c>
      <c r="N554" s="449" t="s">
        <v>2115</v>
      </c>
      <c r="O554" s="449" t="s">
        <v>194</v>
      </c>
      <c r="P554" s="449" t="s">
        <v>111</v>
      </c>
      <c r="Q554" s="449" t="s">
        <v>2116</v>
      </c>
      <c r="R554" s="418" t="s">
        <v>76</v>
      </c>
      <c r="S554" s="449" t="s">
        <v>140</v>
      </c>
      <c r="T554" s="449" t="s">
        <v>79</v>
      </c>
      <c r="U554" s="449" t="s">
        <v>141</v>
      </c>
      <c r="V554" s="449" t="s">
        <v>2131</v>
      </c>
      <c r="W554" s="529">
        <f>VLOOKUP(S554,Confidencialidad,2,0)+VLOOKUP(T554,Integridad,2,0)+VLOOKUP(U554,Disponibilidad,2,0)</f>
        <v>4</v>
      </c>
      <c r="X554" s="529" t="str">
        <f>IF(AND(W554&gt;=7), "ALTA", IF(AND(W554&lt;7, W554&gt;3), "MEDIO", IF(AND(W554&lt;=3), "BAJA", " ")))</f>
        <v>MEDIO</v>
      </c>
      <c r="Y554" s="451" t="s">
        <v>2084</v>
      </c>
      <c r="Z554" s="449" t="s">
        <v>496</v>
      </c>
      <c r="AA554" s="449" t="s">
        <v>2136</v>
      </c>
      <c r="AB554" s="449" t="s">
        <v>2136</v>
      </c>
      <c r="AC554" s="451" t="s">
        <v>2086</v>
      </c>
      <c r="AD554" s="530"/>
      <c r="AE554" s="454" t="s">
        <v>82</v>
      </c>
      <c r="AF554" s="455" t="s">
        <v>69</v>
      </c>
      <c r="AG554" s="455" t="s">
        <v>69</v>
      </c>
      <c r="AH554" s="455" t="s">
        <v>69</v>
      </c>
      <c r="AI554" s="455" t="s">
        <v>114</v>
      </c>
      <c r="AJ554" s="530">
        <v>43713</v>
      </c>
      <c r="AK554" s="455" t="s">
        <v>389</v>
      </c>
      <c r="AL554" s="455" t="s">
        <v>1152</v>
      </c>
      <c r="AM554" s="455" t="s">
        <v>69</v>
      </c>
      <c r="AN554" s="455" t="s">
        <v>1152</v>
      </c>
      <c r="AO554" s="455" t="s">
        <v>69</v>
      </c>
      <c r="AP554" s="455" t="s">
        <v>1152</v>
      </c>
      <c r="AQ554" s="455" t="s">
        <v>69</v>
      </c>
      <c r="AR554" s="454" t="s">
        <v>87</v>
      </c>
      <c r="AS554" s="454" t="s">
        <v>87</v>
      </c>
      <c r="AT554" s="455" t="s">
        <v>69</v>
      </c>
      <c r="AU554" s="455" t="s">
        <v>89</v>
      </c>
      <c r="AV554" s="455" t="s">
        <v>69</v>
      </c>
      <c r="AW554" s="447" t="s">
        <v>2087</v>
      </c>
      <c r="AX554" s="455" t="s">
        <v>90</v>
      </c>
    </row>
    <row r="555" spans="1:50" ht="30" x14ac:dyDescent="0.25">
      <c r="A555" s="439">
        <v>547</v>
      </c>
      <c r="B555" s="449" t="s">
        <v>315</v>
      </c>
      <c r="C555" s="440" t="s">
        <v>243</v>
      </c>
      <c r="D555" s="449" t="s">
        <v>106</v>
      </c>
      <c r="E555" s="449" t="s">
        <v>496</v>
      </c>
      <c r="F555" s="441">
        <f>IFERROR(VLOOKUP(E555,[18]TablaRetencion!A$1:B$22,2,FALSE),"")</f>
        <v>280</v>
      </c>
      <c r="G555" s="441" t="s">
        <v>398</v>
      </c>
      <c r="H555" s="441">
        <f>IFERROR(VLOOKUP(G555,[18]TablaRetencion!H$1:I$90,2,FALSE),"")</f>
        <v>2</v>
      </c>
      <c r="I555" s="450" t="s">
        <v>855</v>
      </c>
      <c r="J555" s="451" t="s">
        <v>2137</v>
      </c>
      <c r="K555" s="451" t="s">
        <v>2137</v>
      </c>
      <c r="L555" s="449" t="s">
        <v>70</v>
      </c>
      <c r="M555" s="449" t="s">
        <v>151</v>
      </c>
      <c r="N555" s="449" t="s">
        <v>2115</v>
      </c>
      <c r="O555" s="449" t="s">
        <v>205</v>
      </c>
      <c r="P555" s="449" t="s">
        <v>111</v>
      </c>
      <c r="Q555" s="449" t="s">
        <v>2116</v>
      </c>
      <c r="R555" s="418" t="s">
        <v>76</v>
      </c>
      <c r="S555" s="449" t="s">
        <v>140</v>
      </c>
      <c r="T555" s="449" t="s">
        <v>79</v>
      </c>
      <c r="U555" s="449" t="s">
        <v>141</v>
      </c>
      <c r="V555" s="449" t="s">
        <v>2138</v>
      </c>
      <c r="W555" s="529">
        <v>4</v>
      </c>
      <c r="X555" s="529" t="str">
        <f>IF(AND(W555&gt;=7), "ALTA", IF(AND(W555&lt;7, W555&gt;3), "MEDIO", IF(AND(W555&lt;=3), "BAJA", " ")))</f>
        <v>MEDIO</v>
      </c>
      <c r="Y555" s="451" t="s">
        <v>2084</v>
      </c>
      <c r="Z555" s="449" t="s">
        <v>496</v>
      </c>
      <c r="AA555" s="449" t="s">
        <v>2136</v>
      </c>
      <c r="AB555" s="449" t="s">
        <v>2136</v>
      </c>
      <c r="AC555" s="451" t="s">
        <v>2086</v>
      </c>
      <c r="AD555" s="531" t="s">
        <v>2112</v>
      </c>
      <c r="AE555" s="454" t="s">
        <v>82</v>
      </c>
      <c r="AF555" s="455" t="s">
        <v>69</v>
      </c>
      <c r="AG555" s="455" t="s">
        <v>69</v>
      </c>
      <c r="AH555" s="455" t="s">
        <v>69</v>
      </c>
      <c r="AI555" s="455" t="s">
        <v>114</v>
      </c>
      <c r="AJ555" s="530">
        <v>43713</v>
      </c>
      <c r="AK555" s="455" t="s">
        <v>389</v>
      </c>
      <c r="AL555" s="455" t="s">
        <v>1152</v>
      </c>
      <c r="AM555" s="455" t="s">
        <v>69</v>
      </c>
      <c r="AN555" s="455" t="s">
        <v>1152</v>
      </c>
      <c r="AO555" s="455" t="s">
        <v>69</v>
      </c>
      <c r="AP555" s="455" t="s">
        <v>1152</v>
      </c>
      <c r="AQ555" s="455" t="s">
        <v>69</v>
      </c>
      <c r="AR555" s="454" t="s">
        <v>87</v>
      </c>
      <c r="AS555" s="454" t="s">
        <v>87</v>
      </c>
      <c r="AT555" s="455" t="s">
        <v>69</v>
      </c>
      <c r="AU555" s="455" t="s">
        <v>89</v>
      </c>
      <c r="AV555" s="455" t="s">
        <v>69</v>
      </c>
      <c r="AW555" s="447" t="s">
        <v>2087</v>
      </c>
      <c r="AX555" s="455" t="s">
        <v>90</v>
      </c>
    </row>
    <row r="556" spans="1:50" ht="30" x14ac:dyDescent="0.25">
      <c r="A556" s="439">
        <v>548</v>
      </c>
      <c r="B556" s="449" t="s">
        <v>315</v>
      </c>
      <c r="C556" s="440" t="s">
        <v>243</v>
      </c>
      <c r="D556" s="449" t="s">
        <v>106</v>
      </c>
      <c r="E556" s="449" t="s">
        <v>496</v>
      </c>
      <c r="F556" s="441">
        <f>IFERROR(VLOOKUP(E556,[18]TablaRetencion!A$1:B$22,2,FALSE),"")</f>
        <v>280</v>
      </c>
      <c r="G556" s="441" t="s">
        <v>398</v>
      </c>
      <c r="H556" s="441">
        <f>IFERROR(VLOOKUP(G556,[18]TablaRetencion!H$1:I$90,2,FALSE),"")</f>
        <v>2</v>
      </c>
      <c r="I556" s="450" t="s">
        <v>855</v>
      </c>
      <c r="J556" s="451" t="s">
        <v>2139</v>
      </c>
      <c r="K556" s="451" t="s">
        <v>2140</v>
      </c>
      <c r="L556" s="449" t="s">
        <v>70</v>
      </c>
      <c r="M556" s="449" t="s">
        <v>151</v>
      </c>
      <c r="N556" s="449" t="s">
        <v>2115</v>
      </c>
      <c r="O556" s="449" t="s">
        <v>205</v>
      </c>
      <c r="P556" s="449" t="s">
        <v>111</v>
      </c>
      <c r="Q556" s="449" t="s">
        <v>2116</v>
      </c>
      <c r="R556" s="418" t="s">
        <v>76</v>
      </c>
      <c r="S556" s="449" t="s">
        <v>140</v>
      </c>
      <c r="T556" s="449" t="s">
        <v>79</v>
      </c>
      <c r="U556" s="449" t="s">
        <v>141</v>
      </c>
      <c r="V556" s="449" t="s">
        <v>2138</v>
      </c>
      <c r="W556" s="529">
        <v>4</v>
      </c>
      <c r="X556" s="529" t="str">
        <f>IF(AND(W556&gt;=7), "ALTA", IF(AND(W556&lt;7, W556&gt;3), "MEDIO", IF(AND(W556&lt;=3), "BAJA", " ")))</f>
        <v>MEDIO</v>
      </c>
      <c r="Y556" s="451" t="s">
        <v>2084</v>
      </c>
      <c r="Z556" s="449" t="s">
        <v>496</v>
      </c>
      <c r="AA556" s="449" t="s">
        <v>2136</v>
      </c>
      <c r="AB556" s="449" t="s">
        <v>2136</v>
      </c>
      <c r="AC556" s="451" t="s">
        <v>2086</v>
      </c>
      <c r="AD556" s="531" t="s">
        <v>2112</v>
      </c>
      <c r="AE556" s="454" t="s">
        <v>82</v>
      </c>
      <c r="AF556" s="455" t="s">
        <v>69</v>
      </c>
      <c r="AG556" s="455" t="s">
        <v>69</v>
      </c>
      <c r="AH556" s="455" t="s">
        <v>69</v>
      </c>
      <c r="AI556" s="455" t="s">
        <v>114</v>
      </c>
      <c r="AJ556" s="530">
        <v>43713</v>
      </c>
      <c r="AK556" s="455" t="s">
        <v>389</v>
      </c>
      <c r="AL556" s="455" t="s">
        <v>1152</v>
      </c>
      <c r="AM556" s="455" t="s">
        <v>69</v>
      </c>
      <c r="AN556" s="455" t="s">
        <v>1152</v>
      </c>
      <c r="AO556" s="455" t="s">
        <v>69</v>
      </c>
      <c r="AP556" s="455" t="s">
        <v>1152</v>
      </c>
      <c r="AQ556" s="455" t="s">
        <v>69</v>
      </c>
      <c r="AR556" s="454" t="s">
        <v>87</v>
      </c>
      <c r="AS556" s="454" t="s">
        <v>87</v>
      </c>
      <c r="AT556" s="455" t="s">
        <v>69</v>
      </c>
      <c r="AU556" s="455" t="s">
        <v>89</v>
      </c>
      <c r="AV556" s="455" t="s">
        <v>69</v>
      </c>
      <c r="AW556" s="447" t="s">
        <v>2087</v>
      </c>
      <c r="AX556" s="455" t="s">
        <v>90</v>
      </c>
    </row>
    <row r="557" spans="1:50" ht="30" x14ac:dyDescent="0.25">
      <c r="A557" s="439">
        <v>549</v>
      </c>
      <c r="B557" s="449" t="s">
        <v>315</v>
      </c>
      <c r="C557" s="440"/>
      <c r="D557" s="449" t="s">
        <v>106</v>
      </c>
      <c r="E557" s="449" t="s">
        <v>496</v>
      </c>
      <c r="F557" s="441">
        <f>IFERROR(VLOOKUP(E557,[18]TablaRetencion!A$1:B$22,2,FALSE),"")</f>
        <v>280</v>
      </c>
      <c r="G557" s="441" t="s">
        <v>398</v>
      </c>
      <c r="H557" s="441">
        <f>IFERROR(VLOOKUP(G557,[18]TablaRetencion!H$1:I$90,2,FALSE),"")</f>
        <v>2</v>
      </c>
      <c r="I557" s="450" t="s">
        <v>854</v>
      </c>
      <c r="J557" s="451" t="s">
        <v>2141</v>
      </c>
      <c r="K557" s="451" t="s">
        <v>2141</v>
      </c>
      <c r="L557" s="449" t="s">
        <v>70</v>
      </c>
      <c r="M557" s="449" t="s">
        <v>109</v>
      </c>
      <c r="N557" s="449" t="s">
        <v>108</v>
      </c>
      <c r="O557" s="449" t="s">
        <v>185</v>
      </c>
      <c r="P557" s="449" t="s">
        <v>111</v>
      </c>
      <c r="Q557" s="449" t="s">
        <v>2116</v>
      </c>
      <c r="R557" s="418" t="s">
        <v>89</v>
      </c>
      <c r="S557" s="449" t="s">
        <v>127</v>
      </c>
      <c r="T557" s="449" t="s">
        <v>79</v>
      </c>
      <c r="U557" s="449" t="s">
        <v>141</v>
      </c>
      <c r="V557" s="449" t="s">
        <v>2142</v>
      </c>
      <c r="W557" s="529">
        <v>4</v>
      </c>
      <c r="X557" s="529" t="str">
        <f t="shared" si="52"/>
        <v>MEDIO</v>
      </c>
      <c r="Y557" s="451" t="s">
        <v>2084</v>
      </c>
      <c r="Z557" s="449" t="s">
        <v>496</v>
      </c>
      <c r="AA557" s="449" t="s">
        <v>2136</v>
      </c>
      <c r="AB557" s="449" t="s">
        <v>2136</v>
      </c>
      <c r="AC557" s="451" t="s">
        <v>2086</v>
      </c>
      <c r="AD557" s="531">
        <v>43138</v>
      </c>
      <c r="AE557" s="454" t="s">
        <v>82</v>
      </c>
      <c r="AF557" s="455" t="s">
        <v>69</v>
      </c>
      <c r="AG557" s="455" t="s">
        <v>69</v>
      </c>
      <c r="AH557" s="455" t="s">
        <v>69</v>
      </c>
      <c r="AI557" s="455" t="s">
        <v>114</v>
      </c>
      <c r="AJ557" s="530">
        <v>43713</v>
      </c>
      <c r="AK557" s="455" t="s">
        <v>389</v>
      </c>
      <c r="AL557" s="455" t="s">
        <v>1152</v>
      </c>
      <c r="AM557" s="455" t="s">
        <v>69</v>
      </c>
      <c r="AN557" s="455" t="s">
        <v>1152</v>
      </c>
      <c r="AO557" s="455" t="s">
        <v>69</v>
      </c>
      <c r="AP557" s="455" t="s">
        <v>1152</v>
      </c>
      <c r="AQ557" s="455" t="s">
        <v>69</v>
      </c>
      <c r="AR557" s="454" t="s">
        <v>87</v>
      </c>
      <c r="AS557" s="454" t="s">
        <v>87</v>
      </c>
      <c r="AT557" s="455" t="s">
        <v>69</v>
      </c>
      <c r="AU557" s="455" t="s">
        <v>89</v>
      </c>
      <c r="AV557" s="455" t="s">
        <v>69</v>
      </c>
      <c r="AW557" s="447" t="s">
        <v>2087</v>
      </c>
      <c r="AX557" s="455" t="s">
        <v>90</v>
      </c>
    </row>
    <row r="558" spans="1:50" ht="30" x14ac:dyDescent="0.25">
      <c r="A558" s="439">
        <v>550</v>
      </c>
      <c r="B558" s="449" t="s">
        <v>315</v>
      </c>
      <c r="C558" s="440"/>
      <c r="D558" s="449" t="s">
        <v>106</v>
      </c>
      <c r="E558" s="449" t="s">
        <v>496</v>
      </c>
      <c r="F558" s="441">
        <f>IFERROR(VLOOKUP(E558,[18]TablaRetencion!A$1:B$22,2,FALSE),"")</f>
        <v>280</v>
      </c>
      <c r="G558" s="441" t="s">
        <v>411</v>
      </c>
      <c r="H558" s="441">
        <f>IFERROR(VLOOKUP(G558,[18]TablaRetencion!H$1:I$90,2,FALSE),"")</f>
        <v>67</v>
      </c>
      <c r="I558" s="450" t="s">
        <v>854</v>
      </c>
      <c r="J558" s="451" t="s">
        <v>2143</v>
      </c>
      <c r="K558" s="451" t="s">
        <v>2144</v>
      </c>
      <c r="L558" s="449" t="s">
        <v>70</v>
      </c>
      <c r="M558" s="449" t="s">
        <v>109</v>
      </c>
      <c r="N558" s="449" t="s">
        <v>108</v>
      </c>
      <c r="O558" s="449" t="s">
        <v>185</v>
      </c>
      <c r="P558" s="449" t="s">
        <v>111</v>
      </c>
      <c r="Q558" s="449" t="s">
        <v>2116</v>
      </c>
      <c r="R558" s="418" t="s">
        <v>89</v>
      </c>
      <c r="S558" s="449" t="s">
        <v>127</v>
      </c>
      <c r="T558" s="449" t="s">
        <v>79</v>
      </c>
      <c r="U558" s="449" t="s">
        <v>141</v>
      </c>
      <c r="V558" s="449" t="s">
        <v>2145</v>
      </c>
      <c r="W558" s="529">
        <v>4</v>
      </c>
      <c r="X558" s="529" t="str">
        <f t="shared" si="52"/>
        <v>MEDIO</v>
      </c>
      <c r="Y558" s="451" t="s">
        <v>2084</v>
      </c>
      <c r="Z558" s="449" t="s">
        <v>496</v>
      </c>
      <c r="AA558" s="449" t="s">
        <v>2136</v>
      </c>
      <c r="AB558" s="449" t="s">
        <v>2136</v>
      </c>
      <c r="AC558" s="451" t="s">
        <v>2086</v>
      </c>
      <c r="AD558" s="531">
        <v>43138</v>
      </c>
      <c r="AE558" s="454" t="s">
        <v>82</v>
      </c>
      <c r="AF558" s="455" t="s">
        <v>69</v>
      </c>
      <c r="AG558" s="455" t="s">
        <v>69</v>
      </c>
      <c r="AH558" s="455" t="s">
        <v>69</v>
      </c>
      <c r="AI558" s="455" t="s">
        <v>114</v>
      </c>
      <c r="AJ558" s="530">
        <v>43713</v>
      </c>
      <c r="AK558" s="455" t="s">
        <v>389</v>
      </c>
      <c r="AL558" s="455" t="s">
        <v>1152</v>
      </c>
      <c r="AM558" s="455" t="s">
        <v>69</v>
      </c>
      <c r="AN558" s="455" t="s">
        <v>1152</v>
      </c>
      <c r="AO558" s="455" t="s">
        <v>69</v>
      </c>
      <c r="AP558" s="455" t="s">
        <v>1152</v>
      </c>
      <c r="AQ558" s="455" t="s">
        <v>69</v>
      </c>
      <c r="AR558" s="454" t="s">
        <v>87</v>
      </c>
      <c r="AS558" s="454" t="s">
        <v>87</v>
      </c>
      <c r="AT558" s="455" t="s">
        <v>69</v>
      </c>
      <c r="AU558" s="455" t="s">
        <v>89</v>
      </c>
      <c r="AV558" s="455" t="s">
        <v>69</v>
      </c>
      <c r="AW558" s="447" t="s">
        <v>2087</v>
      </c>
      <c r="AX558" s="455" t="s">
        <v>90</v>
      </c>
    </row>
    <row r="559" spans="1:50" ht="30" x14ac:dyDescent="0.25">
      <c r="A559" s="439">
        <v>551</v>
      </c>
      <c r="B559" s="449" t="s">
        <v>315</v>
      </c>
      <c r="C559" s="440"/>
      <c r="D559" s="449" t="s">
        <v>106</v>
      </c>
      <c r="E559" s="449" t="s">
        <v>496</v>
      </c>
      <c r="F559" s="441">
        <f>IFERROR(VLOOKUP(E559,[18]TablaRetencion!A$1:B$22,2,FALSE),"")</f>
        <v>280</v>
      </c>
      <c r="G559" s="441" t="s">
        <v>406</v>
      </c>
      <c r="H559" s="441">
        <f>IFERROR(VLOOKUP(G559,[18]TablaRetencion!H$1:I$90,2,FALSE),"")</f>
        <v>50</v>
      </c>
      <c r="I559" s="450" t="s">
        <v>859</v>
      </c>
      <c r="J559" s="451" t="s">
        <v>1793</v>
      </c>
      <c r="K559" s="451" t="s">
        <v>2146</v>
      </c>
      <c r="L559" s="449" t="s">
        <v>70</v>
      </c>
      <c r="M559" s="449" t="s">
        <v>151</v>
      </c>
      <c r="N559" s="449" t="s">
        <v>124</v>
      </c>
      <c r="O559" s="449" t="s">
        <v>205</v>
      </c>
      <c r="P559" s="449" t="s">
        <v>111</v>
      </c>
      <c r="Q559" s="449" t="s">
        <v>2116</v>
      </c>
      <c r="R559" s="418" t="s">
        <v>89</v>
      </c>
      <c r="S559" s="449" t="s">
        <v>127</v>
      </c>
      <c r="T559" s="449" t="s">
        <v>79</v>
      </c>
      <c r="U559" s="449" t="s">
        <v>141</v>
      </c>
      <c r="V559" s="449" t="s">
        <v>2147</v>
      </c>
      <c r="W559" s="529">
        <v>4</v>
      </c>
      <c r="X559" s="529" t="str">
        <f t="shared" si="52"/>
        <v>MEDIO</v>
      </c>
      <c r="Y559" s="451" t="s">
        <v>2084</v>
      </c>
      <c r="Z559" s="449" t="s">
        <v>496</v>
      </c>
      <c r="AA559" s="449" t="s">
        <v>2136</v>
      </c>
      <c r="AB559" s="449" t="s">
        <v>2136</v>
      </c>
      <c r="AC559" s="451" t="s">
        <v>2086</v>
      </c>
      <c r="AD559" s="531">
        <v>43100</v>
      </c>
      <c r="AE559" s="454" t="s">
        <v>82</v>
      </c>
      <c r="AF559" s="455" t="s">
        <v>69</v>
      </c>
      <c r="AG559" s="455" t="s">
        <v>69</v>
      </c>
      <c r="AH559" s="455" t="s">
        <v>69</v>
      </c>
      <c r="AI559" s="455" t="s">
        <v>114</v>
      </c>
      <c r="AJ559" s="530">
        <v>43713</v>
      </c>
      <c r="AK559" s="455" t="s">
        <v>389</v>
      </c>
      <c r="AL559" s="455" t="s">
        <v>1152</v>
      </c>
      <c r="AM559" s="455" t="s">
        <v>69</v>
      </c>
      <c r="AN559" s="455" t="s">
        <v>1152</v>
      </c>
      <c r="AO559" s="455" t="s">
        <v>69</v>
      </c>
      <c r="AP559" s="455" t="s">
        <v>1152</v>
      </c>
      <c r="AQ559" s="455" t="s">
        <v>69</v>
      </c>
      <c r="AR559" s="454" t="s">
        <v>87</v>
      </c>
      <c r="AS559" s="454" t="s">
        <v>87</v>
      </c>
      <c r="AT559" s="455" t="s">
        <v>69</v>
      </c>
      <c r="AU559" s="455" t="s">
        <v>89</v>
      </c>
      <c r="AV559" s="455" t="s">
        <v>69</v>
      </c>
      <c r="AW559" s="447" t="s">
        <v>2087</v>
      </c>
      <c r="AX559" s="455" t="s">
        <v>90</v>
      </c>
    </row>
    <row r="560" spans="1:50" ht="75" x14ac:dyDescent="0.25">
      <c r="A560" s="439">
        <v>552</v>
      </c>
      <c r="B560" s="449" t="s">
        <v>316</v>
      </c>
      <c r="C560" s="449" t="s">
        <v>244</v>
      </c>
      <c r="D560" s="449" t="s">
        <v>106</v>
      </c>
      <c r="E560" s="449" t="s">
        <v>716</v>
      </c>
      <c r="F560" s="418">
        <v>310</v>
      </c>
      <c r="G560" s="418" t="s">
        <v>398</v>
      </c>
      <c r="H560" s="418">
        <f>IFERROR(VLOOKUP(G560,[19]TablaRetencion!H$1:I$90,2,FALSE),"")</f>
        <v>2</v>
      </c>
      <c r="I560" s="450" t="s">
        <v>893</v>
      </c>
      <c r="J560" s="451" t="s">
        <v>304</v>
      </c>
      <c r="K560" s="451" t="s">
        <v>1589</v>
      </c>
      <c r="L560" s="449" t="s">
        <v>70</v>
      </c>
      <c r="M560" s="449" t="s">
        <v>151</v>
      </c>
      <c r="N560" s="449" t="s">
        <v>72</v>
      </c>
      <c r="O560" s="449" t="s">
        <v>203</v>
      </c>
      <c r="P560" s="449" t="s">
        <v>111</v>
      </c>
      <c r="Q560" s="449" t="s">
        <v>75</v>
      </c>
      <c r="R560" s="418" t="s">
        <v>89</v>
      </c>
      <c r="S560" s="449" t="s">
        <v>140</v>
      </c>
      <c r="T560" s="449" t="s">
        <v>79</v>
      </c>
      <c r="U560" s="449" t="s">
        <v>141</v>
      </c>
      <c r="V560" s="449" t="s">
        <v>1590</v>
      </c>
      <c r="W560" s="418">
        <f t="shared" ref="W560" si="53">VLOOKUP(S560,Confidencialidad,2,0)+VLOOKUP(T560,Integridad,2,0)+VLOOKUP(U560,Disponibilidad,2,0)</f>
        <v>4</v>
      </c>
      <c r="X560" s="418" t="str">
        <f>IF(AND(W560&gt;=7), "ALTA", IF(AND(W560&lt;7, W560&gt;3), "MEDIO", IF(AND(W560&lt;=3), "BAJA", " ")))</f>
        <v>MEDIO</v>
      </c>
      <c r="Y560" s="451" t="s">
        <v>1591</v>
      </c>
      <c r="Z560" s="449" t="s">
        <v>80</v>
      </c>
      <c r="AA560" s="449" t="s">
        <v>201</v>
      </c>
      <c r="AB560" s="449" t="s">
        <v>201</v>
      </c>
      <c r="AC560" s="451" t="s">
        <v>1592</v>
      </c>
      <c r="AD560" s="530">
        <v>43388</v>
      </c>
      <c r="AE560" s="454" t="s">
        <v>82</v>
      </c>
      <c r="AF560" s="455" t="s">
        <v>69</v>
      </c>
      <c r="AG560" s="455" t="s">
        <v>69</v>
      </c>
      <c r="AH560" s="455" t="s">
        <v>69</v>
      </c>
      <c r="AI560" s="455" t="s">
        <v>114</v>
      </c>
      <c r="AJ560" s="533">
        <v>43382</v>
      </c>
      <c r="AK560" s="455" t="s">
        <v>389</v>
      </c>
      <c r="AL560" s="455" t="s">
        <v>1152</v>
      </c>
      <c r="AM560" s="455" t="s">
        <v>69</v>
      </c>
      <c r="AN560" s="455" t="s">
        <v>1152</v>
      </c>
      <c r="AO560" s="455" t="s">
        <v>69</v>
      </c>
      <c r="AP560" s="455" t="s">
        <v>1152</v>
      </c>
      <c r="AQ560" s="455" t="s">
        <v>69</v>
      </c>
      <c r="AR560" s="454" t="s">
        <v>87</v>
      </c>
      <c r="AS560" s="454" t="s">
        <v>87</v>
      </c>
      <c r="AT560" s="455" t="s">
        <v>69</v>
      </c>
      <c r="AU560" s="455" t="s">
        <v>89</v>
      </c>
      <c r="AV560" s="455" t="s">
        <v>69</v>
      </c>
      <c r="AW560" s="447" t="s">
        <v>69</v>
      </c>
      <c r="AX560" s="455" t="s">
        <v>90</v>
      </c>
    </row>
    <row r="561" spans="1:50" ht="165" x14ac:dyDescent="0.25">
      <c r="A561" s="439">
        <v>553</v>
      </c>
      <c r="B561" s="440" t="s">
        <v>311</v>
      </c>
      <c r="C561" s="440" t="s">
        <v>225</v>
      </c>
      <c r="D561" s="440" t="s">
        <v>106</v>
      </c>
      <c r="E561" s="440" t="s">
        <v>710</v>
      </c>
      <c r="F561" s="441">
        <f>IFERROR(VLOOKUP(E561,[20]TablaRetencion!A$1:B$22,2,FALSE),"")</f>
        <v>220</v>
      </c>
      <c r="G561" s="441" t="s">
        <v>398</v>
      </c>
      <c r="H561" s="441">
        <f>IFERROR(VLOOKUP(G561,[20]TablaRetencion!H$1:I$90,2,FALSE),"")</f>
        <v>2</v>
      </c>
      <c r="I561" s="442" t="s">
        <v>770</v>
      </c>
      <c r="J561" s="439" t="s">
        <v>2149</v>
      </c>
      <c r="K561" s="439" t="s">
        <v>2150</v>
      </c>
      <c r="L561" s="440" t="s">
        <v>70</v>
      </c>
      <c r="M561" s="440" t="s">
        <v>109</v>
      </c>
      <c r="N561" s="440" t="s">
        <v>108</v>
      </c>
      <c r="O561" s="440" t="s">
        <v>73</v>
      </c>
      <c r="P561" s="440" t="s">
        <v>111</v>
      </c>
      <c r="Q561" s="440" t="s">
        <v>75</v>
      </c>
      <c r="R561" s="441" t="s">
        <v>83</v>
      </c>
      <c r="S561" s="440" t="s">
        <v>140</v>
      </c>
      <c r="T561" s="440" t="s">
        <v>79</v>
      </c>
      <c r="U561" s="440" t="s">
        <v>79</v>
      </c>
      <c r="V561" s="443" t="s">
        <v>2151</v>
      </c>
      <c r="W561" s="444">
        <f t="shared" ref="W561:W566" si="54">VLOOKUP(S561,Confidencialidad,2,0)+VLOOKUP(T561,Integridad,2,0)+VLOOKUP(U561,Disponibilidad,2,0)</f>
        <v>5</v>
      </c>
      <c r="X561" s="444" t="str">
        <f t="shared" ref="X561:X571" si="55">IF(AND(W561&gt;=7), "ALTA", IF(AND(W561&lt;7, W561&gt;3), "MEDIO", IF(AND(W561&lt;=3), "BAJA", " ")))</f>
        <v>MEDIO</v>
      </c>
      <c r="Y561" s="537" t="s">
        <v>2152</v>
      </c>
      <c r="Z561" s="443" t="s">
        <v>2153</v>
      </c>
      <c r="AA561" s="440" t="s">
        <v>201</v>
      </c>
      <c r="AB561" s="440" t="s">
        <v>201</v>
      </c>
      <c r="AC561" s="443" t="s">
        <v>2154</v>
      </c>
      <c r="AD561" s="538">
        <v>43617</v>
      </c>
      <c r="AE561" s="446" t="s">
        <v>82</v>
      </c>
      <c r="AF561" s="447" t="s">
        <v>69</v>
      </c>
      <c r="AG561" s="447" t="s">
        <v>69</v>
      </c>
      <c r="AH561" s="447" t="s">
        <v>69</v>
      </c>
      <c r="AI561" s="447" t="s">
        <v>114</v>
      </c>
      <c r="AJ561" s="445">
        <v>43644</v>
      </c>
      <c r="AK561" s="447" t="s">
        <v>389</v>
      </c>
      <c r="AL561" s="447" t="s">
        <v>1152</v>
      </c>
      <c r="AM561" s="447" t="s">
        <v>69</v>
      </c>
      <c r="AN561" s="447" t="s">
        <v>1152</v>
      </c>
      <c r="AO561" s="447" t="s">
        <v>69</v>
      </c>
      <c r="AP561" s="447" t="s">
        <v>1152</v>
      </c>
      <c r="AQ561" s="447" t="s">
        <v>69</v>
      </c>
      <c r="AR561" s="446" t="s">
        <v>87</v>
      </c>
      <c r="AS561" s="446" t="s">
        <v>87</v>
      </c>
      <c r="AT561" s="447" t="s">
        <v>69</v>
      </c>
      <c r="AU561" s="447" t="s">
        <v>69</v>
      </c>
      <c r="AV561" s="447" t="s">
        <v>69</v>
      </c>
      <c r="AW561" s="447" t="s">
        <v>69</v>
      </c>
      <c r="AX561" s="447" t="s">
        <v>90</v>
      </c>
    </row>
    <row r="562" spans="1:50" ht="120" x14ac:dyDescent="0.25">
      <c r="A562" s="439">
        <v>554</v>
      </c>
      <c r="B562" s="440" t="s">
        <v>311</v>
      </c>
      <c r="C562" s="440" t="s">
        <v>225</v>
      </c>
      <c r="D562" s="440" t="s">
        <v>106</v>
      </c>
      <c r="E562" s="440" t="s">
        <v>710</v>
      </c>
      <c r="F562" s="441">
        <f>IFERROR(VLOOKUP(E562,[20]TablaRetencion!A$1:B$22,2,FALSE),"")</f>
        <v>220</v>
      </c>
      <c r="G562" s="441" t="s">
        <v>406</v>
      </c>
      <c r="H562" s="441">
        <f>IFERROR(VLOOKUP(G562,[20]TablaRetencion!H$1:I$90,2,FALSE),"")</f>
        <v>50</v>
      </c>
      <c r="I562" s="442" t="s">
        <v>773</v>
      </c>
      <c r="J562" s="439" t="s">
        <v>2155</v>
      </c>
      <c r="K562" s="439" t="s">
        <v>2155</v>
      </c>
      <c r="L562" s="440" t="s">
        <v>70</v>
      </c>
      <c r="M562" s="440" t="s">
        <v>151</v>
      </c>
      <c r="N562" s="440" t="s">
        <v>166</v>
      </c>
      <c r="O562" s="440" t="s">
        <v>205</v>
      </c>
      <c r="P562" s="440" t="s">
        <v>111</v>
      </c>
      <c r="Q562" s="440" t="s">
        <v>126</v>
      </c>
      <c r="R562" s="441" t="s">
        <v>83</v>
      </c>
      <c r="S562" s="440" t="s">
        <v>140</v>
      </c>
      <c r="T562" s="440" t="s">
        <v>78</v>
      </c>
      <c r="U562" s="440" t="s">
        <v>79</v>
      </c>
      <c r="V562" s="443" t="s">
        <v>1649</v>
      </c>
      <c r="W562" s="444">
        <f t="shared" si="54"/>
        <v>6</v>
      </c>
      <c r="X562" s="444" t="str">
        <f t="shared" si="55"/>
        <v>MEDIO</v>
      </c>
      <c r="Y562" s="539" t="s">
        <v>2156</v>
      </c>
      <c r="Z562" s="443" t="s">
        <v>2153</v>
      </c>
      <c r="AA562" s="440" t="s">
        <v>201</v>
      </c>
      <c r="AB562" s="440" t="s">
        <v>113</v>
      </c>
      <c r="AC562" s="443" t="s">
        <v>2154</v>
      </c>
      <c r="AD562" s="538">
        <v>43617</v>
      </c>
      <c r="AE562" s="446" t="s">
        <v>82</v>
      </c>
      <c r="AF562" s="447" t="s">
        <v>69</v>
      </c>
      <c r="AG562" s="447" t="s">
        <v>69</v>
      </c>
      <c r="AH562" s="447" t="s">
        <v>69</v>
      </c>
      <c r="AI562" s="447" t="s">
        <v>114</v>
      </c>
      <c r="AJ562" s="445">
        <v>43644</v>
      </c>
      <c r="AK562" s="447" t="s">
        <v>389</v>
      </c>
      <c r="AL562" s="447" t="s">
        <v>1152</v>
      </c>
      <c r="AM562" s="447" t="s">
        <v>69</v>
      </c>
      <c r="AN562" s="447" t="s">
        <v>1152</v>
      </c>
      <c r="AO562" s="447" t="s">
        <v>69</v>
      </c>
      <c r="AP562" s="447" t="s">
        <v>1152</v>
      </c>
      <c r="AQ562" s="447" t="s">
        <v>69</v>
      </c>
      <c r="AR562" s="446" t="s">
        <v>87</v>
      </c>
      <c r="AS562" s="446" t="s">
        <v>87</v>
      </c>
      <c r="AT562" s="447" t="s">
        <v>69</v>
      </c>
      <c r="AU562" s="447" t="s">
        <v>69</v>
      </c>
      <c r="AV562" s="447" t="s">
        <v>69</v>
      </c>
      <c r="AW562" s="447" t="s">
        <v>69</v>
      </c>
      <c r="AX562" s="447" t="s">
        <v>90</v>
      </c>
    </row>
    <row r="563" spans="1:50" ht="105" x14ac:dyDescent="0.25">
      <c r="A563" s="439">
        <v>555</v>
      </c>
      <c r="B563" s="440" t="s">
        <v>311</v>
      </c>
      <c r="C563" s="440" t="s">
        <v>225</v>
      </c>
      <c r="D563" s="440" t="s">
        <v>106</v>
      </c>
      <c r="E563" s="440" t="s">
        <v>710</v>
      </c>
      <c r="F563" s="441">
        <f>IFERROR(VLOOKUP(E563,[20]TablaRetencion!A$1:B$22,2,FALSE),"")</f>
        <v>220</v>
      </c>
      <c r="G563" s="441" t="s">
        <v>406</v>
      </c>
      <c r="H563" s="441">
        <f>IFERROR(VLOOKUP(G563,[20]TablaRetencion!H$1:I$90,2,FALSE),"")</f>
        <v>50</v>
      </c>
      <c r="I563" s="442" t="s">
        <v>775</v>
      </c>
      <c r="J563" s="439" t="s">
        <v>2157</v>
      </c>
      <c r="K563" s="439" t="s">
        <v>2157</v>
      </c>
      <c r="L563" s="440" t="s">
        <v>70</v>
      </c>
      <c r="M563" s="440" t="s">
        <v>151</v>
      </c>
      <c r="N563" s="440" t="s">
        <v>166</v>
      </c>
      <c r="O563" s="440" t="s">
        <v>205</v>
      </c>
      <c r="P563" s="440" t="s">
        <v>111</v>
      </c>
      <c r="Q563" s="440" t="s">
        <v>126</v>
      </c>
      <c r="R563" s="441" t="s">
        <v>83</v>
      </c>
      <c r="S563" s="440" t="s">
        <v>140</v>
      </c>
      <c r="T563" s="440" t="s">
        <v>79</v>
      </c>
      <c r="U563" s="440" t="s">
        <v>79</v>
      </c>
      <c r="V563" s="443" t="s">
        <v>1649</v>
      </c>
      <c r="W563" s="444">
        <f t="shared" si="54"/>
        <v>5</v>
      </c>
      <c r="X563" s="444" t="str">
        <f t="shared" si="55"/>
        <v>MEDIO</v>
      </c>
      <c r="Y563" s="539" t="s">
        <v>2158</v>
      </c>
      <c r="Z563" s="443" t="s">
        <v>2153</v>
      </c>
      <c r="AA563" s="440" t="s">
        <v>189</v>
      </c>
      <c r="AB563" s="440" t="s">
        <v>189</v>
      </c>
      <c r="AC563" s="443" t="s">
        <v>2154</v>
      </c>
      <c r="AD563" s="538">
        <v>43617</v>
      </c>
      <c r="AE563" s="446" t="s">
        <v>82</v>
      </c>
      <c r="AF563" s="447" t="s">
        <v>69</v>
      </c>
      <c r="AG563" s="447" t="s">
        <v>69</v>
      </c>
      <c r="AH563" s="447" t="s">
        <v>69</v>
      </c>
      <c r="AI563" s="447" t="s">
        <v>114</v>
      </c>
      <c r="AJ563" s="445">
        <v>43644</v>
      </c>
      <c r="AK563" s="447" t="s">
        <v>389</v>
      </c>
      <c r="AL563" s="447" t="s">
        <v>1152</v>
      </c>
      <c r="AM563" s="447" t="s">
        <v>69</v>
      </c>
      <c r="AN563" s="447" t="s">
        <v>1152</v>
      </c>
      <c r="AO563" s="447" t="s">
        <v>69</v>
      </c>
      <c r="AP563" s="447" t="s">
        <v>1152</v>
      </c>
      <c r="AQ563" s="447" t="s">
        <v>69</v>
      </c>
      <c r="AR563" s="446" t="s">
        <v>87</v>
      </c>
      <c r="AS563" s="446" t="s">
        <v>87</v>
      </c>
      <c r="AT563" s="447" t="s">
        <v>69</v>
      </c>
      <c r="AU563" s="447" t="s">
        <v>69</v>
      </c>
      <c r="AV563" s="447" t="s">
        <v>69</v>
      </c>
      <c r="AW563" s="447" t="s">
        <v>69</v>
      </c>
      <c r="AX563" s="447" t="s">
        <v>90</v>
      </c>
    </row>
    <row r="564" spans="1:50" ht="105" x14ac:dyDescent="0.25">
      <c r="A564" s="439">
        <v>556</v>
      </c>
      <c r="B564" s="440" t="s">
        <v>311</v>
      </c>
      <c r="C564" s="440" t="s">
        <v>225</v>
      </c>
      <c r="D564" s="440" t="s">
        <v>106</v>
      </c>
      <c r="E564" s="440" t="s">
        <v>710</v>
      </c>
      <c r="F564" s="441">
        <f>IFERROR(VLOOKUP(E564,[20]TablaRetencion!A$1:B$22,2,FALSE),"")</f>
        <v>220</v>
      </c>
      <c r="G564" s="441" t="s">
        <v>406</v>
      </c>
      <c r="H564" s="441">
        <f>IFERROR(VLOOKUP(G564,[20]TablaRetencion!H$1:I$90,2,FALSE),"")</f>
        <v>50</v>
      </c>
      <c r="I564" s="442" t="s">
        <v>774</v>
      </c>
      <c r="J564" s="439" t="s">
        <v>2159</v>
      </c>
      <c r="K564" s="439" t="s">
        <v>2159</v>
      </c>
      <c r="L564" s="440" t="s">
        <v>70</v>
      </c>
      <c r="M564" s="440" t="s">
        <v>151</v>
      </c>
      <c r="N564" s="440" t="s">
        <v>166</v>
      </c>
      <c r="O564" s="440" t="s">
        <v>205</v>
      </c>
      <c r="P564" s="440" t="s">
        <v>111</v>
      </c>
      <c r="Q564" s="440" t="s">
        <v>126</v>
      </c>
      <c r="R564" s="441" t="s">
        <v>83</v>
      </c>
      <c r="S564" s="440" t="s">
        <v>140</v>
      </c>
      <c r="T564" s="440" t="s">
        <v>78</v>
      </c>
      <c r="U564" s="440" t="s">
        <v>78</v>
      </c>
      <c r="V564" s="443" t="s">
        <v>1649</v>
      </c>
      <c r="W564" s="444">
        <f t="shared" ref="W564:W565" si="56">VLOOKUP(S564,Confidencialidad,2,0)+VLOOKUP(T564,Integridad,2,0)+VLOOKUP(U564,Disponibilidad,2,0)</f>
        <v>7</v>
      </c>
      <c r="X564" s="444" t="str">
        <f t="shared" si="55"/>
        <v>ALTA</v>
      </c>
      <c r="Y564" s="539" t="s">
        <v>2160</v>
      </c>
      <c r="Z564" s="443" t="s">
        <v>2153</v>
      </c>
      <c r="AA564" s="440" t="s">
        <v>113</v>
      </c>
      <c r="AB564" s="440" t="s">
        <v>201</v>
      </c>
      <c r="AC564" s="443" t="s">
        <v>2154</v>
      </c>
      <c r="AD564" s="538">
        <v>43617</v>
      </c>
      <c r="AE564" s="446" t="s">
        <v>82</v>
      </c>
      <c r="AF564" s="447" t="s">
        <v>69</v>
      </c>
      <c r="AG564" s="447" t="s">
        <v>69</v>
      </c>
      <c r="AH564" s="447" t="s">
        <v>69</v>
      </c>
      <c r="AI564" s="447" t="s">
        <v>114</v>
      </c>
      <c r="AJ564" s="445">
        <v>43644</v>
      </c>
      <c r="AK564" s="447" t="s">
        <v>389</v>
      </c>
      <c r="AL564" s="447" t="s">
        <v>1152</v>
      </c>
      <c r="AM564" s="447" t="s">
        <v>69</v>
      </c>
      <c r="AN564" s="447" t="s">
        <v>1152</v>
      </c>
      <c r="AO564" s="447" t="s">
        <v>69</v>
      </c>
      <c r="AP564" s="447" t="s">
        <v>1152</v>
      </c>
      <c r="AQ564" s="447" t="s">
        <v>69</v>
      </c>
      <c r="AR564" s="446" t="s">
        <v>87</v>
      </c>
      <c r="AS564" s="446" t="s">
        <v>87</v>
      </c>
      <c r="AT564" s="447" t="s">
        <v>69</v>
      </c>
      <c r="AU564" s="447" t="s">
        <v>69</v>
      </c>
      <c r="AV564" s="447" t="s">
        <v>69</v>
      </c>
      <c r="AW564" s="447" t="s">
        <v>69</v>
      </c>
      <c r="AX564" s="447" t="s">
        <v>90</v>
      </c>
    </row>
    <row r="565" spans="1:50" ht="150" x14ac:dyDescent="0.25">
      <c r="A565" s="439">
        <v>557</v>
      </c>
      <c r="B565" s="440" t="s">
        <v>311</v>
      </c>
      <c r="C565" s="440" t="s">
        <v>225</v>
      </c>
      <c r="D565" s="440" t="s">
        <v>106</v>
      </c>
      <c r="E565" s="440" t="s">
        <v>710</v>
      </c>
      <c r="F565" s="441">
        <f>IFERROR(VLOOKUP(E565,[20]TablaRetencion!A$1:B$22,2,FALSE),"")</f>
        <v>220</v>
      </c>
      <c r="G565" s="441" t="s">
        <v>406</v>
      </c>
      <c r="H565" s="441">
        <f>IFERROR(VLOOKUP(G565,[20]TablaRetencion!H$1:I$90,2,FALSE),"")</f>
        <v>50</v>
      </c>
      <c r="I565" s="442" t="s">
        <v>772</v>
      </c>
      <c r="J565" s="540" t="s">
        <v>2161</v>
      </c>
      <c r="K565" s="439" t="s">
        <v>2162</v>
      </c>
      <c r="L565" s="440"/>
      <c r="M565" s="440" t="s">
        <v>151</v>
      </c>
      <c r="N565" s="440" t="s">
        <v>166</v>
      </c>
      <c r="O565" s="440" t="s">
        <v>205</v>
      </c>
      <c r="P565" s="440" t="s">
        <v>111</v>
      </c>
      <c r="Q565" s="440" t="s">
        <v>126</v>
      </c>
      <c r="R565" s="441" t="s">
        <v>83</v>
      </c>
      <c r="S565" s="440" t="s">
        <v>140</v>
      </c>
      <c r="T565" s="440" t="s">
        <v>78</v>
      </c>
      <c r="U565" s="440" t="s">
        <v>79</v>
      </c>
      <c r="V565" s="443" t="s">
        <v>1649</v>
      </c>
      <c r="W565" s="444">
        <f t="shared" si="56"/>
        <v>6</v>
      </c>
      <c r="X565" s="444" t="str">
        <f t="shared" si="55"/>
        <v>MEDIO</v>
      </c>
      <c r="Y565" s="539" t="s">
        <v>2163</v>
      </c>
      <c r="Z565" s="443" t="s">
        <v>2153</v>
      </c>
      <c r="AA565" s="440" t="s">
        <v>189</v>
      </c>
      <c r="AB565" s="440" t="s">
        <v>189</v>
      </c>
      <c r="AC565" s="443" t="s">
        <v>2154</v>
      </c>
      <c r="AD565" s="538">
        <v>43617</v>
      </c>
      <c r="AE565" s="446" t="s">
        <v>82</v>
      </c>
      <c r="AF565" s="447" t="s">
        <v>69</v>
      </c>
      <c r="AG565" s="447" t="s">
        <v>69</v>
      </c>
      <c r="AH565" s="447" t="s">
        <v>69</v>
      </c>
      <c r="AI565" s="447" t="s">
        <v>114</v>
      </c>
      <c r="AJ565" s="445">
        <v>43644</v>
      </c>
      <c r="AK565" s="447" t="s">
        <v>389</v>
      </c>
      <c r="AL565" s="447" t="s">
        <v>1152</v>
      </c>
      <c r="AM565" s="447" t="s">
        <v>69</v>
      </c>
      <c r="AN565" s="447" t="s">
        <v>1152</v>
      </c>
      <c r="AO565" s="447" t="s">
        <v>69</v>
      </c>
      <c r="AP565" s="447" t="s">
        <v>1152</v>
      </c>
      <c r="AQ565" s="447" t="s">
        <v>69</v>
      </c>
      <c r="AR565" s="446" t="s">
        <v>87</v>
      </c>
      <c r="AS565" s="446" t="s">
        <v>87</v>
      </c>
      <c r="AT565" s="447" t="s">
        <v>69</v>
      </c>
      <c r="AU565" s="447" t="s">
        <v>69</v>
      </c>
      <c r="AV565" s="447" t="s">
        <v>69</v>
      </c>
      <c r="AW565" s="447" t="s">
        <v>69</v>
      </c>
      <c r="AX565" s="447" t="s">
        <v>90</v>
      </c>
    </row>
    <row r="566" spans="1:50" ht="180" x14ac:dyDescent="0.25">
      <c r="A566" s="439">
        <v>558</v>
      </c>
      <c r="B566" s="440" t="s">
        <v>311</v>
      </c>
      <c r="C566" s="440" t="s">
        <v>225</v>
      </c>
      <c r="D566" s="440" t="s">
        <v>106</v>
      </c>
      <c r="E566" s="440" t="s">
        <v>710</v>
      </c>
      <c r="F566" s="441">
        <f>IFERROR(VLOOKUP(E566,[20]TablaRetencion!A$1:B$22,2,FALSE),"")</f>
        <v>220</v>
      </c>
      <c r="G566" s="441" t="s">
        <v>406</v>
      </c>
      <c r="H566" s="441">
        <f>IFERROR(VLOOKUP(G566,[20]TablaRetencion!H$1:I$90,2,FALSE),"")</f>
        <v>50</v>
      </c>
      <c r="I566" s="442" t="s">
        <v>780</v>
      </c>
      <c r="J566" s="439" t="s">
        <v>2164</v>
      </c>
      <c r="K566" s="439" t="s">
        <v>2164</v>
      </c>
      <c r="L566" s="440" t="s">
        <v>70</v>
      </c>
      <c r="M566" s="440" t="s">
        <v>151</v>
      </c>
      <c r="N566" s="440" t="s">
        <v>166</v>
      </c>
      <c r="O566" s="440" t="s">
        <v>205</v>
      </c>
      <c r="P566" s="440" t="s">
        <v>111</v>
      </c>
      <c r="Q566" s="440" t="s">
        <v>126</v>
      </c>
      <c r="R566" s="441" t="s">
        <v>83</v>
      </c>
      <c r="S566" s="440" t="s">
        <v>140</v>
      </c>
      <c r="T566" s="440" t="s">
        <v>78</v>
      </c>
      <c r="U566" s="440" t="s">
        <v>79</v>
      </c>
      <c r="V566" s="443" t="s">
        <v>1649</v>
      </c>
      <c r="W566" s="444">
        <f t="shared" si="54"/>
        <v>6</v>
      </c>
      <c r="X566" s="444" t="str">
        <f t="shared" si="55"/>
        <v>MEDIO</v>
      </c>
      <c r="Y566" s="539" t="s">
        <v>2165</v>
      </c>
      <c r="Z566" s="443" t="s">
        <v>2153</v>
      </c>
      <c r="AA566" s="440" t="s">
        <v>198</v>
      </c>
      <c r="AB566" s="440" t="s">
        <v>113</v>
      </c>
      <c r="AC566" s="443" t="s">
        <v>2154</v>
      </c>
      <c r="AD566" s="538">
        <v>43617</v>
      </c>
      <c r="AE566" s="446" t="s">
        <v>82</v>
      </c>
      <c r="AF566" s="447" t="s">
        <v>69</v>
      </c>
      <c r="AG566" s="447" t="s">
        <v>69</v>
      </c>
      <c r="AH566" s="447" t="s">
        <v>69</v>
      </c>
      <c r="AI566" s="447" t="s">
        <v>114</v>
      </c>
      <c r="AJ566" s="445">
        <v>43644</v>
      </c>
      <c r="AK566" s="447" t="s">
        <v>389</v>
      </c>
      <c r="AL566" s="447" t="s">
        <v>1152</v>
      </c>
      <c r="AM566" s="447" t="s">
        <v>69</v>
      </c>
      <c r="AN566" s="447" t="s">
        <v>1152</v>
      </c>
      <c r="AO566" s="447" t="s">
        <v>69</v>
      </c>
      <c r="AP566" s="447" t="s">
        <v>1152</v>
      </c>
      <c r="AQ566" s="447" t="s">
        <v>69</v>
      </c>
      <c r="AR566" s="446" t="s">
        <v>87</v>
      </c>
      <c r="AS566" s="446" t="s">
        <v>87</v>
      </c>
      <c r="AT566" s="447" t="s">
        <v>69</v>
      </c>
      <c r="AU566" s="447" t="s">
        <v>69</v>
      </c>
      <c r="AV566" s="447" t="s">
        <v>69</v>
      </c>
      <c r="AW566" s="447" t="s">
        <v>69</v>
      </c>
      <c r="AX566" s="447" t="s">
        <v>90</v>
      </c>
    </row>
    <row r="567" spans="1:50" ht="120" x14ac:dyDescent="0.25">
      <c r="A567" s="439">
        <v>559</v>
      </c>
      <c r="B567" s="440" t="s">
        <v>311</v>
      </c>
      <c r="C567" s="440" t="s">
        <v>225</v>
      </c>
      <c r="D567" s="440" t="s">
        <v>106</v>
      </c>
      <c r="E567" s="440" t="s">
        <v>710</v>
      </c>
      <c r="F567" s="441">
        <f>IFERROR(VLOOKUP(E567,[20]TablaRetencion!A$1:B$22,2,FALSE),"")</f>
        <v>220</v>
      </c>
      <c r="G567" s="441" t="s">
        <v>411</v>
      </c>
      <c r="H567" s="441">
        <f>IFERROR(VLOOKUP(G567,[20]TablaRetencion!H$1:I$90,2,FALSE),"")</f>
        <v>67</v>
      </c>
      <c r="I567" s="442" t="s">
        <v>814</v>
      </c>
      <c r="J567" s="439" t="s">
        <v>2166</v>
      </c>
      <c r="K567" s="439" t="s">
        <v>2166</v>
      </c>
      <c r="L567" s="440" t="s">
        <v>70</v>
      </c>
      <c r="M567" s="440" t="s">
        <v>151</v>
      </c>
      <c r="N567" s="440" t="s">
        <v>166</v>
      </c>
      <c r="O567" s="440" t="s">
        <v>205</v>
      </c>
      <c r="P567" s="440" t="s">
        <v>111</v>
      </c>
      <c r="Q567" s="440" t="s">
        <v>126</v>
      </c>
      <c r="R567" s="441" t="s">
        <v>83</v>
      </c>
      <c r="S567" s="440" t="s">
        <v>140</v>
      </c>
      <c r="T567" s="440" t="s">
        <v>78</v>
      </c>
      <c r="U567" s="440" t="s">
        <v>79</v>
      </c>
      <c r="V567" s="443" t="s">
        <v>1649</v>
      </c>
      <c r="W567" s="444">
        <f t="shared" ref="W567" si="57">VLOOKUP(S567,Confidencialidad,2,0)+VLOOKUP(T567,Integridad,2,0)+VLOOKUP(U567,Disponibilidad,2,0)</f>
        <v>6</v>
      </c>
      <c r="X567" s="444" t="str">
        <f t="shared" si="55"/>
        <v>MEDIO</v>
      </c>
      <c r="Y567" s="539" t="s">
        <v>2167</v>
      </c>
      <c r="Z567" s="443" t="s">
        <v>2153</v>
      </c>
      <c r="AA567" s="440" t="s">
        <v>113</v>
      </c>
      <c r="AB567" s="440" t="s">
        <v>113</v>
      </c>
      <c r="AC567" s="443" t="s">
        <v>2154</v>
      </c>
      <c r="AD567" s="538">
        <v>43617</v>
      </c>
      <c r="AE567" s="446" t="s">
        <v>82</v>
      </c>
      <c r="AF567" s="447" t="s">
        <v>69</v>
      </c>
      <c r="AG567" s="447" t="s">
        <v>69</v>
      </c>
      <c r="AH567" s="447" t="s">
        <v>69</v>
      </c>
      <c r="AI567" s="447" t="s">
        <v>114</v>
      </c>
      <c r="AJ567" s="445">
        <v>43644</v>
      </c>
      <c r="AK567" s="447" t="s">
        <v>389</v>
      </c>
      <c r="AL567" s="447" t="s">
        <v>1152</v>
      </c>
      <c r="AM567" s="447" t="s">
        <v>69</v>
      </c>
      <c r="AN567" s="447" t="s">
        <v>1152</v>
      </c>
      <c r="AO567" s="447" t="s">
        <v>69</v>
      </c>
      <c r="AP567" s="447" t="s">
        <v>1152</v>
      </c>
      <c r="AQ567" s="447" t="s">
        <v>69</v>
      </c>
      <c r="AR567" s="446" t="s">
        <v>87</v>
      </c>
      <c r="AS567" s="446" t="s">
        <v>87</v>
      </c>
      <c r="AT567" s="447" t="s">
        <v>69</v>
      </c>
      <c r="AU567" s="447" t="s">
        <v>69</v>
      </c>
      <c r="AV567" s="447" t="s">
        <v>69</v>
      </c>
      <c r="AW567" s="447" t="s">
        <v>69</v>
      </c>
      <c r="AX567" s="447" t="s">
        <v>90</v>
      </c>
    </row>
    <row r="568" spans="1:50" ht="135" x14ac:dyDescent="0.25">
      <c r="A568" s="439">
        <v>560</v>
      </c>
      <c r="B568" s="440" t="s">
        <v>311</v>
      </c>
      <c r="C568" s="440" t="s">
        <v>225</v>
      </c>
      <c r="D568" s="440" t="s">
        <v>106</v>
      </c>
      <c r="E568" s="440" t="s">
        <v>710</v>
      </c>
      <c r="F568" s="441">
        <f>IFERROR(VLOOKUP(E568,[20]TablaRetencion!A$1:B$22,2,FALSE),"")</f>
        <v>220</v>
      </c>
      <c r="G568" s="441" t="s">
        <v>411</v>
      </c>
      <c r="H568" s="441">
        <f>IFERROR(VLOOKUP(G568,[20]TablaRetencion!H$1:I$90,2,FALSE),"")</f>
        <v>67</v>
      </c>
      <c r="I568" s="442" t="s">
        <v>781</v>
      </c>
      <c r="J568" s="439" t="s">
        <v>2168</v>
      </c>
      <c r="K568" s="439" t="s">
        <v>2169</v>
      </c>
      <c r="L568" s="440" t="s">
        <v>70</v>
      </c>
      <c r="M568" s="440" t="s">
        <v>151</v>
      </c>
      <c r="N568" s="440" t="s">
        <v>124</v>
      </c>
      <c r="O568" s="440" t="s">
        <v>205</v>
      </c>
      <c r="P568" s="440" t="s">
        <v>111</v>
      </c>
      <c r="Q568" s="440" t="s">
        <v>112</v>
      </c>
      <c r="R568" s="441" t="s">
        <v>83</v>
      </c>
      <c r="S568" s="440" t="s">
        <v>140</v>
      </c>
      <c r="T568" s="440" t="s">
        <v>79</v>
      </c>
      <c r="U568" s="440" t="s">
        <v>79</v>
      </c>
      <c r="V568" s="443" t="s">
        <v>1649</v>
      </c>
      <c r="W568" s="444">
        <f t="shared" ref="W568" si="58">VLOOKUP(S568,Confidencialidad,2,0)+VLOOKUP(T568,Integridad,2,0)+VLOOKUP(U568,Disponibilidad,2,0)</f>
        <v>5</v>
      </c>
      <c r="X568" s="444" t="str">
        <f t="shared" si="55"/>
        <v>MEDIO</v>
      </c>
      <c r="Y568" s="539" t="s">
        <v>2170</v>
      </c>
      <c r="Z568" s="443" t="s">
        <v>2153</v>
      </c>
      <c r="AA568" s="440" t="s">
        <v>113</v>
      </c>
      <c r="AB568" s="440" t="s">
        <v>113</v>
      </c>
      <c r="AC568" s="443" t="s">
        <v>2154</v>
      </c>
      <c r="AD568" s="538">
        <v>43617</v>
      </c>
      <c r="AE568" s="446" t="s">
        <v>82</v>
      </c>
      <c r="AF568" s="447" t="s">
        <v>69</v>
      </c>
      <c r="AG568" s="447" t="s">
        <v>69</v>
      </c>
      <c r="AH568" s="447" t="s">
        <v>69</v>
      </c>
      <c r="AI568" s="447" t="s">
        <v>114</v>
      </c>
      <c r="AJ568" s="445">
        <v>43644</v>
      </c>
      <c r="AK568" s="447" t="s">
        <v>389</v>
      </c>
      <c r="AL568" s="447" t="s">
        <v>1152</v>
      </c>
      <c r="AM568" s="447" t="s">
        <v>69</v>
      </c>
      <c r="AN568" s="447" t="s">
        <v>1152</v>
      </c>
      <c r="AO568" s="447" t="s">
        <v>69</v>
      </c>
      <c r="AP568" s="447" t="s">
        <v>1152</v>
      </c>
      <c r="AQ568" s="447" t="s">
        <v>69</v>
      </c>
      <c r="AR568" s="446" t="s">
        <v>87</v>
      </c>
      <c r="AS568" s="446" t="s">
        <v>87</v>
      </c>
      <c r="AT568" s="447" t="s">
        <v>69</v>
      </c>
      <c r="AU568" s="447" t="s">
        <v>69</v>
      </c>
      <c r="AV568" s="447" t="s">
        <v>69</v>
      </c>
      <c r="AW568" s="447" t="s">
        <v>69</v>
      </c>
      <c r="AX568" s="447" t="s">
        <v>90</v>
      </c>
    </row>
    <row r="569" spans="1:50" ht="120" x14ac:dyDescent="0.25">
      <c r="A569" s="439">
        <v>561</v>
      </c>
      <c r="B569" s="440" t="s">
        <v>311</v>
      </c>
      <c r="C569" s="440" t="s">
        <v>225</v>
      </c>
      <c r="D569" s="440" t="s">
        <v>106</v>
      </c>
      <c r="E569" s="440" t="s">
        <v>710</v>
      </c>
      <c r="F569" s="441">
        <f>IFERROR(VLOOKUP(E569,[20]TablaRetencion!A$1:B$22,2,FALSE),"")</f>
        <v>220</v>
      </c>
      <c r="G569" s="441" t="s">
        <v>411</v>
      </c>
      <c r="H569" s="441">
        <f>IFERROR(VLOOKUP(G569,[20]TablaRetencion!H$1:I$90,2,FALSE),"")</f>
        <v>67</v>
      </c>
      <c r="I569" s="442" t="s">
        <v>784</v>
      </c>
      <c r="J569" s="439" t="s">
        <v>2171</v>
      </c>
      <c r="K569" s="439" t="s">
        <v>2172</v>
      </c>
      <c r="L569" s="440" t="s">
        <v>70</v>
      </c>
      <c r="M569" s="440" t="s">
        <v>151</v>
      </c>
      <c r="N569" s="440" t="s">
        <v>166</v>
      </c>
      <c r="O569" s="440" t="s">
        <v>194</v>
      </c>
      <c r="P569" s="440" t="s">
        <v>111</v>
      </c>
      <c r="Q569" s="440" t="s">
        <v>126</v>
      </c>
      <c r="R569" s="441" t="s">
        <v>83</v>
      </c>
      <c r="S569" s="440" t="s">
        <v>140</v>
      </c>
      <c r="T569" s="440" t="s">
        <v>79</v>
      </c>
      <c r="U569" s="440" t="s">
        <v>79</v>
      </c>
      <c r="V569" s="443" t="s">
        <v>1649</v>
      </c>
      <c r="W569" s="444">
        <f t="shared" ref="W569:W571" si="59">VLOOKUP(S569,Confidencialidad,2,0)+VLOOKUP(T569,Integridad,2,0)+VLOOKUP(U569,Disponibilidad,2,0)</f>
        <v>5</v>
      </c>
      <c r="X569" s="444" t="str">
        <f t="shared" si="55"/>
        <v>MEDIO</v>
      </c>
      <c r="Y569" s="539" t="s">
        <v>2167</v>
      </c>
      <c r="Z569" s="443" t="s">
        <v>2153</v>
      </c>
      <c r="AA569" s="440" t="s">
        <v>113</v>
      </c>
      <c r="AB569" s="440" t="s">
        <v>189</v>
      </c>
      <c r="AC569" s="443" t="s">
        <v>2154</v>
      </c>
      <c r="AD569" s="538">
        <v>43617</v>
      </c>
      <c r="AE569" s="446" t="s">
        <v>82</v>
      </c>
      <c r="AF569" s="447" t="s">
        <v>69</v>
      </c>
      <c r="AG569" s="447" t="s">
        <v>69</v>
      </c>
      <c r="AH569" s="447" t="s">
        <v>69</v>
      </c>
      <c r="AI569" s="447" t="s">
        <v>114</v>
      </c>
      <c r="AJ569" s="445">
        <v>43644</v>
      </c>
      <c r="AK569" s="447" t="s">
        <v>389</v>
      </c>
      <c r="AL569" s="447" t="s">
        <v>1152</v>
      </c>
      <c r="AM569" s="447" t="s">
        <v>69</v>
      </c>
      <c r="AN569" s="447" t="s">
        <v>1152</v>
      </c>
      <c r="AO569" s="447" t="s">
        <v>69</v>
      </c>
      <c r="AP569" s="447" t="s">
        <v>1152</v>
      </c>
      <c r="AQ569" s="447" t="s">
        <v>69</v>
      </c>
      <c r="AR569" s="446" t="s">
        <v>87</v>
      </c>
      <c r="AS569" s="446" t="s">
        <v>87</v>
      </c>
      <c r="AT569" s="447" t="s">
        <v>69</v>
      </c>
      <c r="AU569" s="447" t="s">
        <v>69</v>
      </c>
      <c r="AV569" s="447" t="s">
        <v>69</v>
      </c>
      <c r="AW569" s="447" t="s">
        <v>69</v>
      </c>
      <c r="AX569" s="447" t="s">
        <v>90</v>
      </c>
    </row>
    <row r="570" spans="1:50" ht="180" x14ac:dyDescent="0.25">
      <c r="A570" s="439">
        <v>562</v>
      </c>
      <c r="B570" s="440" t="s">
        <v>311</v>
      </c>
      <c r="C570" s="440" t="s">
        <v>225</v>
      </c>
      <c r="D570" s="440" t="s">
        <v>106</v>
      </c>
      <c r="E570" s="440" t="s">
        <v>710</v>
      </c>
      <c r="F570" s="441">
        <f>IFERROR(VLOOKUP(E570,[20]TablaRetencion!A$1:B$22,2,FALSE),"")</f>
        <v>220</v>
      </c>
      <c r="G570" s="441" t="s">
        <v>411</v>
      </c>
      <c r="H570" s="441">
        <f>IFERROR(VLOOKUP(G570,[20]TablaRetencion!H$1:I$90,2,FALSE),"")</f>
        <v>67</v>
      </c>
      <c r="I570" s="442" t="s">
        <v>783</v>
      </c>
      <c r="J570" s="439" t="s">
        <v>2173</v>
      </c>
      <c r="K570" s="439" t="s">
        <v>2174</v>
      </c>
      <c r="L570" s="440" t="s">
        <v>70</v>
      </c>
      <c r="M570" s="440" t="s">
        <v>151</v>
      </c>
      <c r="N570" s="440" t="s">
        <v>166</v>
      </c>
      <c r="O570" s="440" t="s">
        <v>205</v>
      </c>
      <c r="P570" s="440" t="s">
        <v>111</v>
      </c>
      <c r="Q570" s="440" t="s">
        <v>126</v>
      </c>
      <c r="R570" s="441" t="s">
        <v>83</v>
      </c>
      <c r="S570" s="440" t="s">
        <v>140</v>
      </c>
      <c r="T570" s="440" t="s">
        <v>78</v>
      </c>
      <c r="U570" s="440" t="s">
        <v>79</v>
      </c>
      <c r="V570" s="443" t="s">
        <v>1649</v>
      </c>
      <c r="W570" s="444">
        <f t="shared" si="59"/>
        <v>6</v>
      </c>
      <c r="X570" s="444" t="str">
        <f t="shared" si="55"/>
        <v>MEDIO</v>
      </c>
      <c r="Y570" s="539" t="s">
        <v>2165</v>
      </c>
      <c r="Z570" s="443" t="s">
        <v>2153</v>
      </c>
      <c r="AA570" s="440" t="s">
        <v>198</v>
      </c>
      <c r="AB570" s="440" t="s">
        <v>113</v>
      </c>
      <c r="AC570" s="443" t="s">
        <v>2154</v>
      </c>
      <c r="AD570" s="538">
        <v>43617</v>
      </c>
      <c r="AE570" s="446" t="s">
        <v>82</v>
      </c>
      <c r="AF570" s="447" t="s">
        <v>69</v>
      </c>
      <c r="AG570" s="447" t="s">
        <v>69</v>
      </c>
      <c r="AH570" s="447" t="s">
        <v>69</v>
      </c>
      <c r="AI570" s="447" t="s">
        <v>114</v>
      </c>
      <c r="AJ570" s="445">
        <v>43644</v>
      </c>
      <c r="AK570" s="447" t="s">
        <v>389</v>
      </c>
      <c r="AL570" s="447" t="s">
        <v>1152</v>
      </c>
      <c r="AM570" s="447" t="s">
        <v>69</v>
      </c>
      <c r="AN570" s="447" t="s">
        <v>1152</v>
      </c>
      <c r="AO570" s="447" t="s">
        <v>69</v>
      </c>
      <c r="AP570" s="447" t="s">
        <v>1152</v>
      </c>
      <c r="AQ570" s="447" t="s">
        <v>69</v>
      </c>
      <c r="AR570" s="446" t="s">
        <v>87</v>
      </c>
      <c r="AS570" s="446" t="s">
        <v>87</v>
      </c>
      <c r="AT570" s="447" t="s">
        <v>69</v>
      </c>
      <c r="AU570" s="447" t="s">
        <v>69</v>
      </c>
      <c r="AV570" s="447" t="s">
        <v>69</v>
      </c>
      <c r="AW570" s="447" t="s">
        <v>69</v>
      </c>
      <c r="AX570" s="447" t="s">
        <v>90</v>
      </c>
    </row>
    <row r="571" spans="1:50" ht="105" x14ac:dyDescent="0.25">
      <c r="A571" s="439">
        <v>563</v>
      </c>
      <c r="B571" s="440" t="s">
        <v>311</v>
      </c>
      <c r="C571" s="440" t="s">
        <v>225</v>
      </c>
      <c r="D571" s="440" t="s">
        <v>106</v>
      </c>
      <c r="E571" s="440" t="s">
        <v>710</v>
      </c>
      <c r="F571" s="441">
        <f>IFERROR(VLOOKUP(E571,[20]TablaRetencion!A$1:B$22,2,FALSE),"")</f>
        <v>220</v>
      </c>
      <c r="G571" s="441" t="s">
        <v>411</v>
      </c>
      <c r="H571" s="441">
        <f>IFERROR(VLOOKUP(G571,[20]TablaRetencion!H$1:I$90,2,FALSE),"")</f>
        <v>67</v>
      </c>
      <c r="I571" s="442" t="s">
        <v>781</v>
      </c>
      <c r="J571" s="439" t="s">
        <v>2175</v>
      </c>
      <c r="K571" s="439" t="s">
        <v>2176</v>
      </c>
      <c r="L571" s="440" t="s">
        <v>70</v>
      </c>
      <c r="M571" s="440" t="s">
        <v>151</v>
      </c>
      <c r="N571" s="440" t="s">
        <v>166</v>
      </c>
      <c r="O571" s="440" t="s">
        <v>205</v>
      </c>
      <c r="P571" s="440" t="s">
        <v>111</v>
      </c>
      <c r="Q571" s="440" t="s">
        <v>126</v>
      </c>
      <c r="R571" s="441" t="s">
        <v>83</v>
      </c>
      <c r="S571" s="440" t="s">
        <v>140</v>
      </c>
      <c r="T571" s="440" t="s">
        <v>78</v>
      </c>
      <c r="U571" s="440" t="s">
        <v>78</v>
      </c>
      <c r="V571" s="443" t="s">
        <v>1649</v>
      </c>
      <c r="W571" s="444">
        <f t="shared" si="59"/>
        <v>7</v>
      </c>
      <c r="X571" s="444" t="str">
        <f t="shared" si="55"/>
        <v>ALTA</v>
      </c>
      <c r="Y571" s="448" t="s">
        <v>2177</v>
      </c>
      <c r="Z571" s="443" t="s">
        <v>2153</v>
      </c>
      <c r="AA571" s="440" t="s">
        <v>113</v>
      </c>
      <c r="AB571" s="440" t="s">
        <v>113</v>
      </c>
      <c r="AC571" s="443" t="s">
        <v>2154</v>
      </c>
      <c r="AD571" s="538">
        <v>43617</v>
      </c>
      <c r="AE571" s="446" t="s">
        <v>82</v>
      </c>
      <c r="AF571" s="447" t="s">
        <v>69</v>
      </c>
      <c r="AG571" s="447" t="s">
        <v>69</v>
      </c>
      <c r="AH571" s="447" t="s">
        <v>69</v>
      </c>
      <c r="AI571" s="447" t="s">
        <v>114</v>
      </c>
      <c r="AJ571" s="445">
        <v>43644</v>
      </c>
      <c r="AK571" s="447" t="s">
        <v>389</v>
      </c>
      <c r="AL571" s="447" t="s">
        <v>1152</v>
      </c>
      <c r="AM571" s="447" t="s">
        <v>69</v>
      </c>
      <c r="AN571" s="447" t="s">
        <v>1152</v>
      </c>
      <c r="AO571" s="447" t="s">
        <v>69</v>
      </c>
      <c r="AP571" s="447" t="s">
        <v>1152</v>
      </c>
      <c r="AQ571" s="447" t="s">
        <v>69</v>
      </c>
      <c r="AR571" s="446" t="s">
        <v>87</v>
      </c>
      <c r="AS571" s="446" t="s">
        <v>87</v>
      </c>
      <c r="AT571" s="447" t="s">
        <v>69</v>
      </c>
      <c r="AU571" s="447" t="s">
        <v>69</v>
      </c>
      <c r="AV571" s="447" t="s">
        <v>69</v>
      </c>
      <c r="AW571" s="447" t="s">
        <v>69</v>
      </c>
      <c r="AX571" s="447" t="s">
        <v>90</v>
      </c>
    </row>
    <row r="572" spans="1:50" ht="165" x14ac:dyDescent="0.25">
      <c r="A572" s="439">
        <v>564</v>
      </c>
      <c r="B572" s="521" t="s">
        <v>393</v>
      </c>
      <c r="C572" s="522" t="s">
        <v>1995</v>
      </c>
      <c r="D572" s="521" t="s">
        <v>106</v>
      </c>
      <c r="E572" s="522" t="s">
        <v>1996</v>
      </c>
      <c r="F572" s="522">
        <v>340</v>
      </c>
      <c r="G572" s="522" t="s">
        <v>398</v>
      </c>
      <c r="H572" s="522">
        <v>2</v>
      </c>
      <c r="I572" s="523" t="s">
        <v>1997</v>
      </c>
      <c r="J572" s="522" t="s">
        <v>1998</v>
      </c>
      <c r="K572" s="522" t="s">
        <v>1999</v>
      </c>
      <c r="L572" s="521" t="s">
        <v>70</v>
      </c>
      <c r="M572" s="522" t="s">
        <v>2000</v>
      </c>
      <c r="N572" s="521" t="s">
        <v>2001</v>
      </c>
      <c r="O572" s="521" t="s">
        <v>2002</v>
      </c>
      <c r="P572" s="521" t="s">
        <v>111</v>
      </c>
      <c r="Q572" s="522" t="s">
        <v>75</v>
      </c>
      <c r="R572" s="522" t="s">
        <v>89</v>
      </c>
      <c r="S572" s="453" t="s">
        <v>127</v>
      </c>
      <c r="T572" s="453" t="s">
        <v>79</v>
      </c>
      <c r="U572" s="453" t="s">
        <v>78</v>
      </c>
      <c r="V572" s="453" t="s">
        <v>2003</v>
      </c>
      <c r="W572" s="453">
        <v>8</v>
      </c>
      <c r="X572" s="453" t="s">
        <v>1526</v>
      </c>
      <c r="Y572" s="524" t="s">
        <v>2004</v>
      </c>
      <c r="Z572" s="524" t="s">
        <v>2178</v>
      </c>
      <c r="AA572" s="453" t="s">
        <v>168</v>
      </c>
      <c r="AB572" s="453" t="s">
        <v>168</v>
      </c>
      <c r="AC572" s="524" t="s">
        <v>2005</v>
      </c>
      <c r="AD572" s="525">
        <v>43467</v>
      </c>
      <c r="AE572" s="454" t="s">
        <v>82</v>
      </c>
      <c r="AF572" s="526" t="s">
        <v>2006</v>
      </c>
      <c r="AG572" s="526" t="s">
        <v>2007</v>
      </c>
      <c r="AH572" s="526" t="s">
        <v>2007</v>
      </c>
      <c r="AI572" s="454" t="s">
        <v>2008</v>
      </c>
      <c r="AJ572" s="525">
        <v>43467</v>
      </c>
      <c r="AK572" s="455" t="s">
        <v>389</v>
      </c>
      <c r="AL572" s="455" t="s">
        <v>2009</v>
      </c>
      <c r="AM572" s="455" t="s">
        <v>2010</v>
      </c>
      <c r="AN572" s="455" t="s">
        <v>2011</v>
      </c>
      <c r="AO572" s="455" t="s">
        <v>116</v>
      </c>
      <c r="AP572" s="522" t="s">
        <v>1152</v>
      </c>
      <c r="AQ572" s="455" t="s">
        <v>2012</v>
      </c>
      <c r="AR572" s="454" t="s">
        <v>87</v>
      </c>
      <c r="AS572" s="454" t="s">
        <v>87</v>
      </c>
      <c r="AT572" s="455" t="s">
        <v>69</v>
      </c>
      <c r="AU572" s="455" t="s">
        <v>69</v>
      </c>
      <c r="AV572" s="455" t="s">
        <v>69</v>
      </c>
      <c r="AW572" s="447" t="s">
        <v>69</v>
      </c>
      <c r="AX572" s="455" t="s">
        <v>90</v>
      </c>
    </row>
    <row r="573" spans="1:50" ht="171" x14ac:dyDescent="0.25">
      <c r="A573" s="439">
        <v>565</v>
      </c>
      <c r="B573" s="521" t="s">
        <v>393</v>
      </c>
      <c r="C573" s="522" t="s">
        <v>2179</v>
      </c>
      <c r="D573" s="521" t="s">
        <v>106</v>
      </c>
      <c r="E573" s="522" t="s">
        <v>1996</v>
      </c>
      <c r="F573" s="522">
        <v>340</v>
      </c>
      <c r="G573" s="522" t="s">
        <v>398</v>
      </c>
      <c r="H573" s="522">
        <v>2</v>
      </c>
      <c r="I573" s="523" t="s">
        <v>2013</v>
      </c>
      <c r="J573" s="522" t="s">
        <v>304</v>
      </c>
      <c r="K573" s="522" t="s">
        <v>2014</v>
      </c>
      <c r="L573" s="521" t="s">
        <v>70</v>
      </c>
      <c r="M573" s="522" t="s">
        <v>2000</v>
      </c>
      <c r="N573" s="521" t="s">
        <v>2001</v>
      </c>
      <c r="O573" s="521" t="s">
        <v>2002</v>
      </c>
      <c r="P573" s="521" t="s">
        <v>111</v>
      </c>
      <c r="Q573" s="522" t="s">
        <v>75</v>
      </c>
      <c r="R573" s="522" t="s">
        <v>89</v>
      </c>
      <c r="S573" s="453" t="s">
        <v>127</v>
      </c>
      <c r="T573" s="453" t="s">
        <v>79</v>
      </c>
      <c r="U573" s="453" t="s">
        <v>78</v>
      </c>
      <c r="V573" s="453" t="s">
        <v>2015</v>
      </c>
      <c r="W573" s="453">
        <v>8</v>
      </c>
      <c r="X573" s="453" t="s">
        <v>1526</v>
      </c>
      <c r="Y573" s="524" t="s">
        <v>2016</v>
      </c>
      <c r="Z573" s="524" t="s">
        <v>2178</v>
      </c>
      <c r="AA573" s="453" t="s">
        <v>168</v>
      </c>
      <c r="AB573" s="453" t="s">
        <v>168</v>
      </c>
      <c r="AC573" s="524" t="s">
        <v>2180</v>
      </c>
      <c r="AD573" s="525">
        <v>43467</v>
      </c>
      <c r="AE573" s="454" t="s">
        <v>82</v>
      </c>
      <c r="AF573" s="526" t="s">
        <v>2006</v>
      </c>
      <c r="AG573" s="526" t="s">
        <v>2007</v>
      </c>
      <c r="AH573" s="526" t="s">
        <v>2007</v>
      </c>
      <c r="AI573" s="454" t="s">
        <v>2008</v>
      </c>
      <c r="AJ573" s="525">
        <v>43467</v>
      </c>
      <c r="AK573" s="455" t="s">
        <v>389</v>
      </c>
      <c r="AL573" s="455" t="s">
        <v>2009</v>
      </c>
      <c r="AM573" s="455" t="s">
        <v>2010</v>
      </c>
      <c r="AN573" s="455" t="s">
        <v>2011</v>
      </c>
      <c r="AO573" s="455" t="s">
        <v>116</v>
      </c>
      <c r="AP573" s="522" t="s">
        <v>1152</v>
      </c>
      <c r="AQ573" s="455" t="s">
        <v>2012</v>
      </c>
      <c r="AR573" s="454" t="s">
        <v>87</v>
      </c>
      <c r="AS573" s="454" t="s">
        <v>87</v>
      </c>
      <c r="AT573" s="455" t="s">
        <v>69</v>
      </c>
      <c r="AU573" s="455" t="s">
        <v>69</v>
      </c>
      <c r="AV573" s="455" t="s">
        <v>69</v>
      </c>
      <c r="AW573" s="447" t="s">
        <v>69</v>
      </c>
      <c r="AX573" s="455" t="s">
        <v>90</v>
      </c>
    </row>
    <row r="574" spans="1:50" ht="171" x14ac:dyDescent="0.25">
      <c r="A574" s="439">
        <v>566</v>
      </c>
      <c r="B574" s="521" t="s">
        <v>393</v>
      </c>
      <c r="C574" s="522" t="s">
        <v>2181</v>
      </c>
      <c r="D574" s="521" t="s">
        <v>106</v>
      </c>
      <c r="E574" s="522" t="s">
        <v>1996</v>
      </c>
      <c r="F574" s="522">
        <v>340</v>
      </c>
      <c r="G574" s="522" t="s">
        <v>398</v>
      </c>
      <c r="H574" s="522">
        <v>2</v>
      </c>
      <c r="I574" s="523" t="s">
        <v>2013</v>
      </c>
      <c r="J574" s="522" t="s">
        <v>304</v>
      </c>
      <c r="K574" s="522" t="s">
        <v>2014</v>
      </c>
      <c r="L574" s="521" t="s">
        <v>70</v>
      </c>
      <c r="M574" s="522" t="s">
        <v>2000</v>
      </c>
      <c r="N574" s="521" t="s">
        <v>2001</v>
      </c>
      <c r="O574" s="521" t="s">
        <v>2002</v>
      </c>
      <c r="P574" s="521" t="s">
        <v>111</v>
      </c>
      <c r="Q574" s="522" t="s">
        <v>75</v>
      </c>
      <c r="R574" s="522" t="s">
        <v>89</v>
      </c>
      <c r="S574" s="453" t="s">
        <v>127</v>
      </c>
      <c r="T574" s="453" t="s">
        <v>79</v>
      </c>
      <c r="U574" s="453" t="s">
        <v>78</v>
      </c>
      <c r="V574" s="453" t="s">
        <v>2015</v>
      </c>
      <c r="W574" s="453">
        <v>8</v>
      </c>
      <c r="X574" s="453" t="s">
        <v>1526</v>
      </c>
      <c r="Y574" s="524" t="s">
        <v>2016</v>
      </c>
      <c r="Z574" s="524" t="s">
        <v>2178</v>
      </c>
      <c r="AA574" s="453" t="s">
        <v>168</v>
      </c>
      <c r="AB574" s="453" t="s">
        <v>168</v>
      </c>
      <c r="AC574" s="524" t="s">
        <v>2180</v>
      </c>
      <c r="AD574" s="525">
        <v>43467</v>
      </c>
      <c r="AE574" s="454" t="s">
        <v>82</v>
      </c>
      <c r="AF574" s="526" t="s">
        <v>2006</v>
      </c>
      <c r="AG574" s="526" t="s">
        <v>2007</v>
      </c>
      <c r="AH574" s="526" t="s">
        <v>2007</v>
      </c>
      <c r="AI574" s="454" t="s">
        <v>2008</v>
      </c>
      <c r="AJ574" s="525">
        <v>43467</v>
      </c>
      <c r="AK574" s="455" t="s">
        <v>389</v>
      </c>
      <c r="AL574" s="455" t="s">
        <v>2009</v>
      </c>
      <c r="AM574" s="455" t="s">
        <v>2010</v>
      </c>
      <c r="AN574" s="455" t="s">
        <v>2011</v>
      </c>
      <c r="AO574" s="455" t="s">
        <v>116</v>
      </c>
      <c r="AP574" s="522" t="s">
        <v>1152</v>
      </c>
      <c r="AQ574" s="455" t="s">
        <v>2012</v>
      </c>
      <c r="AR574" s="454" t="s">
        <v>87</v>
      </c>
      <c r="AS574" s="454" t="s">
        <v>87</v>
      </c>
      <c r="AT574" s="455" t="s">
        <v>69</v>
      </c>
      <c r="AU574" s="455" t="s">
        <v>69</v>
      </c>
      <c r="AV574" s="455" t="s">
        <v>69</v>
      </c>
      <c r="AW574" s="447" t="s">
        <v>69</v>
      </c>
      <c r="AX574" s="455" t="s">
        <v>90</v>
      </c>
    </row>
    <row r="575" spans="1:50" ht="171" x14ac:dyDescent="0.25">
      <c r="A575" s="439">
        <v>567</v>
      </c>
      <c r="B575" s="521" t="s">
        <v>393</v>
      </c>
      <c r="C575" s="522" t="s">
        <v>2182</v>
      </c>
      <c r="D575" s="521" t="s">
        <v>106</v>
      </c>
      <c r="E575" s="522" t="s">
        <v>1996</v>
      </c>
      <c r="F575" s="522">
        <v>340</v>
      </c>
      <c r="G575" s="522" t="s">
        <v>398</v>
      </c>
      <c r="H575" s="522">
        <v>2</v>
      </c>
      <c r="I575" s="523" t="s">
        <v>2013</v>
      </c>
      <c r="J575" s="522" t="s">
        <v>304</v>
      </c>
      <c r="K575" s="522" t="s">
        <v>2014</v>
      </c>
      <c r="L575" s="521" t="s">
        <v>70</v>
      </c>
      <c r="M575" s="522" t="s">
        <v>2000</v>
      </c>
      <c r="N575" s="521" t="s">
        <v>2001</v>
      </c>
      <c r="O575" s="521" t="s">
        <v>2002</v>
      </c>
      <c r="P575" s="521" t="s">
        <v>111</v>
      </c>
      <c r="Q575" s="522" t="s">
        <v>75</v>
      </c>
      <c r="R575" s="522" t="s">
        <v>89</v>
      </c>
      <c r="S575" s="453" t="s">
        <v>127</v>
      </c>
      <c r="T575" s="453" t="s">
        <v>79</v>
      </c>
      <c r="U575" s="453" t="s">
        <v>78</v>
      </c>
      <c r="V575" s="453" t="s">
        <v>2015</v>
      </c>
      <c r="W575" s="453">
        <v>8</v>
      </c>
      <c r="X575" s="453" t="s">
        <v>1526</v>
      </c>
      <c r="Y575" s="524" t="s">
        <v>2016</v>
      </c>
      <c r="Z575" s="524" t="s">
        <v>2178</v>
      </c>
      <c r="AA575" s="453" t="s">
        <v>168</v>
      </c>
      <c r="AB575" s="453" t="s">
        <v>168</v>
      </c>
      <c r="AC575" s="524" t="s">
        <v>2180</v>
      </c>
      <c r="AD575" s="525">
        <v>43467</v>
      </c>
      <c r="AE575" s="454" t="s">
        <v>82</v>
      </c>
      <c r="AF575" s="526" t="s">
        <v>2006</v>
      </c>
      <c r="AG575" s="526" t="s">
        <v>2007</v>
      </c>
      <c r="AH575" s="526" t="s">
        <v>2007</v>
      </c>
      <c r="AI575" s="454" t="s">
        <v>2008</v>
      </c>
      <c r="AJ575" s="525">
        <v>43467</v>
      </c>
      <c r="AK575" s="455" t="s">
        <v>389</v>
      </c>
      <c r="AL575" s="455" t="s">
        <v>2009</v>
      </c>
      <c r="AM575" s="455" t="s">
        <v>2010</v>
      </c>
      <c r="AN575" s="455" t="s">
        <v>2011</v>
      </c>
      <c r="AO575" s="455" t="s">
        <v>116</v>
      </c>
      <c r="AP575" s="522" t="s">
        <v>1152</v>
      </c>
      <c r="AQ575" s="455" t="s">
        <v>2012</v>
      </c>
      <c r="AR575" s="454" t="s">
        <v>87</v>
      </c>
      <c r="AS575" s="454" t="s">
        <v>87</v>
      </c>
      <c r="AT575" s="455" t="s">
        <v>69</v>
      </c>
      <c r="AU575" s="455" t="s">
        <v>69</v>
      </c>
      <c r="AV575" s="455" t="s">
        <v>69</v>
      </c>
      <c r="AW575" s="447" t="s">
        <v>69</v>
      </c>
      <c r="AX575" s="455" t="s">
        <v>90</v>
      </c>
    </row>
    <row r="576" spans="1:50" ht="171" x14ac:dyDescent="0.25">
      <c r="A576" s="439">
        <v>568</v>
      </c>
      <c r="B576" s="521" t="s">
        <v>393</v>
      </c>
      <c r="C576" s="522" t="s">
        <v>2183</v>
      </c>
      <c r="D576" s="521" t="s">
        <v>106</v>
      </c>
      <c r="E576" s="522" t="s">
        <v>1996</v>
      </c>
      <c r="F576" s="522">
        <v>340</v>
      </c>
      <c r="G576" s="522" t="s">
        <v>398</v>
      </c>
      <c r="H576" s="522">
        <v>2</v>
      </c>
      <c r="I576" s="523" t="s">
        <v>2013</v>
      </c>
      <c r="J576" s="522" t="s">
        <v>304</v>
      </c>
      <c r="K576" s="522" t="s">
        <v>2014</v>
      </c>
      <c r="L576" s="521" t="s">
        <v>70</v>
      </c>
      <c r="M576" s="522" t="s">
        <v>2000</v>
      </c>
      <c r="N576" s="521" t="s">
        <v>2001</v>
      </c>
      <c r="O576" s="521" t="s">
        <v>2002</v>
      </c>
      <c r="P576" s="521" t="s">
        <v>111</v>
      </c>
      <c r="Q576" s="522" t="s">
        <v>75</v>
      </c>
      <c r="R576" s="522" t="s">
        <v>89</v>
      </c>
      <c r="S576" s="453" t="s">
        <v>127</v>
      </c>
      <c r="T576" s="453" t="s">
        <v>79</v>
      </c>
      <c r="U576" s="453" t="s">
        <v>78</v>
      </c>
      <c r="V576" s="453" t="s">
        <v>2015</v>
      </c>
      <c r="W576" s="453">
        <v>8</v>
      </c>
      <c r="X576" s="453" t="s">
        <v>1526</v>
      </c>
      <c r="Y576" s="524" t="s">
        <v>2016</v>
      </c>
      <c r="Z576" s="524" t="s">
        <v>2178</v>
      </c>
      <c r="AA576" s="453" t="s">
        <v>168</v>
      </c>
      <c r="AB576" s="453" t="s">
        <v>168</v>
      </c>
      <c r="AC576" s="524" t="s">
        <v>2180</v>
      </c>
      <c r="AD576" s="525">
        <v>43467</v>
      </c>
      <c r="AE576" s="454" t="s">
        <v>82</v>
      </c>
      <c r="AF576" s="526" t="s">
        <v>2006</v>
      </c>
      <c r="AG576" s="526" t="s">
        <v>2007</v>
      </c>
      <c r="AH576" s="526" t="s">
        <v>2007</v>
      </c>
      <c r="AI576" s="454" t="s">
        <v>2008</v>
      </c>
      <c r="AJ576" s="525">
        <v>43467</v>
      </c>
      <c r="AK576" s="455" t="s">
        <v>389</v>
      </c>
      <c r="AL576" s="455" t="s">
        <v>2009</v>
      </c>
      <c r="AM576" s="455" t="s">
        <v>2010</v>
      </c>
      <c r="AN576" s="455" t="s">
        <v>2011</v>
      </c>
      <c r="AO576" s="455" t="s">
        <v>116</v>
      </c>
      <c r="AP576" s="522" t="s">
        <v>1152</v>
      </c>
      <c r="AQ576" s="455" t="s">
        <v>2012</v>
      </c>
      <c r="AR576" s="454" t="s">
        <v>87</v>
      </c>
      <c r="AS576" s="454" t="s">
        <v>87</v>
      </c>
      <c r="AT576" s="455" t="s">
        <v>69</v>
      </c>
      <c r="AU576" s="455" t="s">
        <v>69</v>
      </c>
      <c r="AV576" s="455" t="s">
        <v>69</v>
      </c>
      <c r="AW576" s="447" t="s">
        <v>69</v>
      </c>
      <c r="AX576" s="455" t="s">
        <v>90</v>
      </c>
    </row>
    <row r="577" spans="1:50" ht="171" x14ac:dyDescent="0.25">
      <c r="A577" s="439">
        <v>569</v>
      </c>
      <c r="B577" s="521" t="s">
        <v>393</v>
      </c>
      <c r="C577" s="522" t="s">
        <v>2184</v>
      </c>
      <c r="D577" s="521" t="s">
        <v>106</v>
      </c>
      <c r="E577" s="522" t="s">
        <v>1996</v>
      </c>
      <c r="F577" s="522">
        <v>340</v>
      </c>
      <c r="G577" s="522" t="s">
        <v>398</v>
      </c>
      <c r="H577" s="522">
        <v>2</v>
      </c>
      <c r="I577" s="523" t="s">
        <v>2013</v>
      </c>
      <c r="J577" s="522" t="s">
        <v>304</v>
      </c>
      <c r="K577" s="522" t="s">
        <v>2014</v>
      </c>
      <c r="L577" s="521" t="s">
        <v>70</v>
      </c>
      <c r="M577" s="522" t="s">
        <v>2000</v>
      </c>
      <c r="N577" s="521" t="s">
        <v>2001</v>
      </c>
      <c r="O577" s="521" t="s">
        <v>2002</v>
      </c>
      <c r="P577" s="521" t="s">
        <v>111</v>
      </c>
      <c r="Q577" s="522" t="s">
        <v>75</v>
      </c>
      <c r="R577" s="522" t="s">
        <v>89</v>
      </c>
      <c r="S577" s="453" t="s">
        <v>127</v>
      </c>
      <c r="T577" s="453" t="s">
        <v>79</v>
      </c>
      <c r="U577" s="453" t="s">
        <v>78</v>
      </c>
      <c r="V577" s="453" t="s">
        <v>2015</v>
      </c>
      <c r="W577" s="453">
        <v>8</v>
      </c>
      <c r="X577" s="453" t="s">
        <v>1526</v>
      </c>
      <c r="Y577" s="524" t="s">
        <v>2016</v>
      </c>
      <c r="Z577" s="524" t="s">
        <v>2178</v>
      </c>
      <c r="AA577" s="453" t="s">
        <v>168</v>
      </c>
      <c r="AB577" s="453" t="s">
        <v>168</v>
      </c>
      <c r="AC577" s="524" t="s">
        <v>2180</v>
      </c>
      <c r="AD577" s="525">
        <v>43467</v>
      </c>
      <c r="AE577" s="454" t="s">
        <v>82</v>
      </c>
      <c r="AF577" s="526" t="s">
        <v>2006</v>
      </c>
      <c r="AG577" s="526" t="s">
        <v>2007</v>
      </c>
      <c r="AH577" s="526" t="s">
        <v>2007</v>
      </c>
      <c r="AI577" s="454" t="s">
        <v>2008</v>
      </c>
      <c r="AJ577" s="525">
        <v>43467</v>
      </c>
      <c r="AK577" s="455" t="s">
        <v>389</v>
      </c>
      <c r="AL577" s="455" t="s">
        <v>2009</v>
      </c>
      <c r="AM577" s="455" t="s">
        <v>2010</v>
      </c>
      <c r="AN577" s="455" t="s">
        <v>2011</v>
      </c>
      <c r="AO577" s="455" t="s">
        <v>116</v>
      </c>
      <c r="AP577" s="522" t="s">
        <v>1152</v>
      </c>
      <c r="AQ577" s="455" t="s">
        <v>2012</v>
      </c>
      <c r="AR577" s="454" t="s">
        <v>87</v>
      </c>
      <c r="AS577" s="454" t="s">
        <v>87</v>
      </c>
      <c r="AT577" s="455" t="s">
        <v>69</v>
      </c>
      <c r="AU577" s="455" t="s">
        <v>69</v>
      </c>
      <c r="AV577" s="455" t="s">
        <v>69</v>
      </c>
      <c r="AW577" s="447" t="s">
        <v>69</v>
      </c>
      <c r="AX577" s="455" t="s">
        <v>90</v>
      </c>
    </row>
    <row r="578" spans="1:50" ht="171" x14ac:dyDescent="0.25">
      <c r="A578" s="439">
        <v>570</v>
      </c>
      <c r="B578" s="521" t="s">
        <v>393</v>
      </c>
      <c r="C578" s="527" t="s">
        <v>1995</v>
      </c>
      <c r="D578" s="521" t="s">
        <v>106</v>
      </c>
      <c r="E578" s="522" t="s">
        <v>1996</v>
      </c>
      <c r="F578" s="522">
        <v>340</v>
      </c>
      <c r="G578" s="522" t="s">
        <v>398</v>
      </c>
      <c r="H578" s="522">
        <v>2</v>
      </c>
      <c r="I578" s="523" t="s">
        <v>2013</v>
      </c>
      <c r="J578" s="522" t="s">
        <v>304</v>
      </c>
      <c r="K578" s="522" t="s">
        <v>2014</v>
      </c>
      <c r="L578" s="521" t="s">
        <v>70</v>
      </c>
      <c r="M578" s="522" t="s">
        <v>2000</v>
      </c>
      <c r="N578" s="521" t="s">
        <v>2001</v>
      </c>
      <c r="O578" s="521" t="s">
        <v>2002</v>
      </c>
      <c r="P578" s="521" t="s">
        <v>111</v>
      </c>
      <c r="Q578" s="522" t="s">
        <v>75</v>
      </c>
      <c r="R578" s="522" t="s">
        <v>89</v>
      </c>
      <c r="S578" s="453" t="s">
        <v>127</v>
      </c>
      <c r="T578" s="453" t="s">
        <v>79</v>
      </c>
      <c r="U578" s="453" t="s">
        <v>78</v>
      </c>
      <c r="V578" s="453" t="s">
        <v>2015</v>
      </c>
      <c r="W578" s="453">
        <v>8</v>
      </c>
      <c r="X578" s="453" t="s">
        <v>1526</v>
      </c>
      <c r="Y578" s="524" t="s">
        <v>2016</v>
      </c>
      <c r="Z578" s="524" t="s">
        <v>2178</v>
      </c>
      <c r="AA578" s="453" t="s">
        <v>168</v>
      </c>
      <c r="AB578" s="453" t="s">
        <v>168</v>
      </c>
      <c r="AC578" s="524" t="s">
        <v>2180</v>
      </c>
      <c r="AD578" s="525">
        <v>43467</v>
      </c>
      <c r="AE578" s="454" t="s">
        <v>82</v>
      </c>
      <c r="AF578" s="526" t="s">
        <v>2006</v>
      </c>
      <c r="AG578" s="526" t="s">
        <v>2007</v>
      </c>
      <c r="AH578" s="526" t="s">
        <v>2007</v>
      </c>
      <c r="AI578" s="454" t="s">
        <v>2008</v>
      </c>
      <c r="AJ578" s="525">
        <v>43467</v>
      </c>
      <c r="AK578" s="455" t="s">
        <v>389</v>
      </c>
      <c r="AL578" s="455" t="s">
        <v>2009</v>
      </c>
      <c r="AM578" s="455" t="s">
        <v>2010</v>
      </c>
      <c r="AN578" s="455" t="s">
        <v>2011</v>
      </c>
      <c r="AO578" s="455" t="s">
        <v>116</v>
      </c>
      <c r="AP578" s="522" t="s">
        <v>1152</v>
      </c>
      <c r="AQ578" s="455" t="s">
        <v>2012</v>
      </c>
      <c r="AR578" s="454" t="s">
        <v>87</v>
      </c>
      <c r="AS578" s="454" t="s">
        <v>87</v>
      </c>
      <c r="AT578" s="455" t="s">
        <v>69</v>
      </c>
      <c r="AU578" s="455" t="s">
        <v>69</v>
      </c>
      <c r="AV578" s="455" t="s">
        <v>69</v>
      </c>
      <c r="AW578" s="447" t="s">
        <v>69</v>
      </c>
      <c r="AX578" s="455" t="s">
        <v>90</v>
      </c>
    </row>
    <row r="579" spans="1:50" ht="75" x14ac:dyDescent="0.25">
      <c r="A579" s="439">
        <v>571</v>
      </c>
      <c r="B579" s="521" t="s">
        <v>393</v>
      </c>
      <c r="C579" s="522" t="s">
        <v>2179</v>
      </c>
      <c r="D579" s="521" t="s">
        <v>106</v>
      </c>
      <c r="E579" s="522" t="s">
        <v>1996</v>
      </c>
      <c r="F579" s="522">
        <v>340</v>
      </c>
      <c r="G579" s="522" t="s">
        <v>443</v>
      </c>
      <c r="H579" s="522">
        <v>49</v>
      </c>
      <c r="I579" s="523" t="s">
        <v>2018</v>
      </c>
      <c r="J579" s="522" t="s">
        <v>444</v>
      </c>
      <c r="K579" s="522" t="s">
        <v>2019</v>
      </c>
      <c r="L579" s="521" t="s">
        <v>70</v>
      </c>
      <c r="M579" s="522" t="s">
        <v>2000</v>
      </c>
      <c r="N579" s="522" t="s">
        <v>2001</v>
      </c>
      <c r="O579" s="521" t="s">
        <v>2020</v>
      </c>
      <c r="P579" s="521" t="s">
        <v>111</v>
      </c>
      <c r="Q579" s="522" t="s">
        <v>2021</v>
      </c>
      <c r="R579" s="522" t="s">
        <v>89</v>
      </c>
      <c r="S579" s="453" t="s">
        <v>2022</v>
      </c>
      <c r="T579" s="453" t="s">
        <v>78</v>
      </c>
      <c r="U579" s="453" t="s">
        <v>78</v>
      </c>
      <c r="V579" s="453" t="s">
        <v>2023</v>
      </c>
      <c r="W579" s="453">
        <v>7</v>
      </c>
      <c r="X579" s="453" t="s">
        <v>1526</v>
      </c>
      <c r="Y579" s="524" t="s">
        <v>2016</v>
      </c>
      <c r="Z579" s="524" t="s">
        <v>2178</v>
      </c>
      <c r="AA579" s="453" t="s">
        <v>168</v>
      </c>
      <c r="AB579" s="453" t="s">
        <v>168</v>
      </c>
      <c r="AC579" s="524" t="s">
        <v>2180</v>
      </c>
      <c r="AD579" s="525">
        <v>43467</v>
      </c>
      <c r="AE579" s="454" t="s">
        <v>82</v>
      </c>
      <c r="AF579" s="454" t="s">
        <v>2024</v>
      </c>
      <c r="AG579" s="454" t="s">
        <v>2024</v>
      </c>
      <c r="AH579" s="454" t="s">
        <v>2024</v>
      </c>
      <c r="AI579" s="454" t="s">
        <v>2025</v>
      </c>
      <c r="AJ579" s="525">
        <v>43467</v>
      </c>
      <c r="AK579" s="455" t="s">
        <v>389</v>
      </c>
      <c r="AL579" s="455" t="s">
        <v>1152</v>
      </c>
      <c r="AM579" s="455" t="s">
        <v>1152</v>
      </c>
      <c r="AN579" s="455" t="s">
        <v>1152</v>
      </c>
      <c r="AO579" s="455" t="s">
        <v>1152</v>
      </c>
      <c r="AP579" s="522" t="s">
        <v>1152</v>
      </c>
      <c r="AQ579" s="455" t="s">
        <v>1152</v>
      </c>
      <c r="AR579" s="454" t="s">
        <v>87</v>
      </c>
      <c r="AS579" s="454" t="s">
        <v>87</v>
      </c>
      <c r="AT579" s="455" t="s">
        <v>69</v>
      </c>
      <c r="AU579" s="455" t="s">
        <v>69</v>
      </c>
      <c r="AV579" s="455" t="s">
        <v>69</v>
      </c>
      <c r="AW579" s="447" t="s">
        <v>69</v>
      </c>
      <c r="AX579" s="455" t="s">
        <v>90</v>
      </c>
    </row>
    <row r="580" spans="1:50" ht="75" x14ac:dyDescent="0.25">
      <c r="A580" s="439">
        <v>572</v>
      </c>
      <c r="B580" s="521" t="s">
        <v>393</v>
      </c>
      <c r="C580" s="522" t="s">
        <v>2181</v>
      </c>
      <c r="D580" s="521" t="s">
        <v>106</v>
      </c>
      <c r="E580" s="522" t="s">
        <v>1996</v>
      </c>
      <c r="F580" s="522">
        <v>340</v>
      </c>
      <c r="G580" s="522" t="s">
        <v>443</v>
      </c>
      <c r="H580" s="522">
        <v>49</v>
      </c>
      <c r="I580" s="523" t="s">
        <v>2018</v>
      </c>
      <c r="J580" s="522" t="s">
        <v>444</v>
      </c>
      <c r="K580" s="522" t="s">
        <v>2019</v>
      </c>
      <c r="L580" s="521" t="s">
        <v>70</v>
      </c>
      <c r="M580" s="522" t="s">
        <v>2000</v>
      </c>
      <c r="N580" s="522" t="s">
        <v>2001</v>
      </c>
      <c r="O580" s="521" t="s">
        <v>2020</v>
      </c>
      <c r="P580" s="521" t="s">
        <v>111</v>
      </c>
      <c r="Q580" s="522" t="s">
        <v>2021</v>
      </c>
      <c r="R580" s="522" t="s">
        <v>89</v>
      </c>
      <c r="S580" s="453" t="s">
        <v>2022</v>
      </c>
      <c r="T580" s="453" t="s">
        <v>78</v>
      </c>
      <c r="U580" s="453" t="s">
        <v>78</v>
      </c>
      <c r="V580" s="453" t="s">
        <v>2023</v>
      </c>
      <c r="W580" s="453">
        <v>7</v>
      </c>
      <c r="X580" s="453" t="s">
        <v>1526</v>
      </c>
      <c r="Y580" s="524" t="s">
        <v>2016</v>
      </c>
      <c r="Z580" s="524" t="s">
        <v>2178</v>
      </c>
      <c r="AA580" s="453" t="s">
        <v>168</v>
      </c>
      <c r="AB580" s="453" t="s">
        <v>168</v>
      </c>
      <c r="AC580" s="524" t="s">
        <v>2180</v>
      </c>
      <c r="AD580" s="525">
        <v>43467</v>
      </c>
      <c r="AE580" s="454" t="s">
        <v>82</v>
      </c>
      <c r="AF580" s="454" t="s">
        <v>2024</v>
      </c>
      <c r="AG580" s="454" t="s">
        <v>2024</v>
      </c>
      <c r="AH580" s="454" t="s">
        <v>2024</v>
      </c>
      <c r="AI580" s="454" t="s">
        <v>2025</v>
      </c>
      <c r="AJ580" s="525">
        <v>43467</v>
      </c>
      <c r="AK580" s="455" t="s">
        <v>389</v>
      </c>
      <c r="AL580" s="455" t="s">
        <v>1152</v>
      </c>
      <c r="AM580" s="455" t="s">
        <v>1152</v>
      </c>
      <c r="AN580" s="455" t="s">
        <v>1152</v>
      </c>
      <c r="AO580" s="455" t="s">
        <v>1152</v>
      </c>
      <c r="AP580" s="522" t="s">
        <v>1152</v>
      </c>
      <c r="AQ580" s="455" t="s">
        <v>1152</v>
      </c>
      <c r="AR580" s="454" t="s">
        <v>87</v>
      </c>
      <c r="AS580" s="454" t="s">
        <v>87</v>
      </c>
      <c r="AT580" s="455" t="s">
        <v>69</v>
      </c>
      <c r="AU580" s="455" t="s">
        <v>69</v>
      </c>
      <c r="AV580" s="455" t="s">
        <v>69</v>
      </c>
      <c r="AW580" s="447" t="s">
        <v>69</v>
      </c>
      <c r="AX580" s="455" t="s">
        <v>90</v>
      </c>
    </row>
    <row r="581" spans="1:50" ht="75" x14ac:dyDescent="0.25">
      <c r="A581" s="439">
        <v>573</v>
      </c>
      <c r="B581" s="521" t="s">
        <v>393</v>
      </c>
      <c r="C581" s="522" t="s">
        <v>2182</v>
      </c>
      <c r="D581" s="521" t="s">
        <v>106</v>
      </c>
      <c r="E581" s="522" t="s">
        <v>1996</v>
      </c>
      <c r="F581" s="522">
        <v>340</v>
      </c>
      <c r="G581" s="522" t="s">
        <v>443</v>
      </c>
      <c r="H581" s="522">
        <v>49</v>
      </c>
      <c r="I581" s="523" t="s">
        <v>2018</v>
      </c>
      <c r="J581" s="522" t="s">
        <v>444</v>
      </c>
      <c r="K581" s="522" t="s">
        <v>2019</v>
      </c>
      <c r="L581" s="521" t="s">
        <v>70</v>
      </c>
      <c r="M581" s="522" t="s">
        <v>2000</v>
      </c>
      <c r="N581" s="522" t="s">
        <v>2001</v>
      </c>
      <c r="O581" s="521" t="s">
        <v>2020</v>
      </c>
      <c r="P581" s="521" t="s">
        <v>111</v>
      </c>
      <c r="Q581" s="522" t="s">
        <v>2021</v>
      </c>
      <c r="R581" s="522" t="s">
        <v>89</v>
      </c>
      <c r="S581" s="453" t="s">
        <v>2022</v>
      </c>
      <c r="T581" s="453" t="s">
        <v>78</v>
      </c>
      <c r="U581" s="453" t="s">
        <v>78</v>
      </c>
      <c r="V581" s="453" t="s">
        <v>2023</v>
      </c>
      <c r="W581" s="453">
        <v>7</v>
      </c>
      <c r="X581" s="453" t="s">
        <v>1526</v>
      </c>
      <c r="Y581" s="524" t="s">
        <v>2016</v>
      </c>
      <c r="Z581" s="524" t="s">
        <v>2178</v>
      </c>
      <c r="AA581" s="453" t="s">
        <v>168</v>
      </c>
      <c r="AB581" s="453" t="s">
        <v>168</v>
      </c>
      <c r="AC581" s="524" t="s">
        <v>2180</v>
      </c>
      <c r="AD581" s="525">
        <v>43467</v>
      </c>
      <c r="AE581" s="454" t="s">
        <v>82</v>
      </c>
      <c r="AF581" s="454" t="s">
        <v>2024</v>
      </c>
      <c r="AG581" s="454" t="s">
        <v>2024</v>
      </c>
      <c r="AH581" s="454" t="s">
        <v>2024</v>
      </c>
      <c r="AI581" s="454" t="s">
        <v>2025</v>
      </c>
      <c r="AJ581" s="525">
        <v>43467</v>
      </c>
      <c r="AK581" s="455" t="s">
        <v>389</v>
      </c>
      <c r="AL581" s="455" t="s">
        <v>1152</v>
      </c>
      <c r="AM581" s="455" t="s">
        <v>1152</v>
      </c>
      <c r="AN581" s="455" t="s">
        <v>1152</v>
      </c>
      <c r="AO581" s="455" t="s">
        <v>1152</v>
      </c>
      <c r="AP581" s="522" t="s">
        <v>1152</v>
      </c>
      <c r="AQ581" s="455" t="s">
        <v>1152</v>
      </c>
      <c r="AR581" s="454" t="s">
        <v>87</v>
      </c>
      <c r="AS581" s="454" t="s">
        <v>87</v>
      </c>
      <c r="AT581" s="455" t="s">
        <v>69</v>
      </c>
      <c r="AU581" s="455" t="s">
        <v>69</v>
      </c>
      <c r="AV581" s="455" t="s">
        <v>69</v>
      </c>
      <c r="AW581" s="447" t="s">
        <v>69</v>
      </c>
      <c r="AX581" s="455" t="s">
        <v>90</v>
      </c>
    </row>
    <row r="582" spans="1:50" ht="75" x14ac:dyDescent="0.25">
      <c r="A582" s="439">
        <v>574</v>
      </c>
      <c r="B582" s="521" t="s">
        <v>393</v>
      </c>
      <c r="C582" s="522" t="s">
        <v>2183</v>
      </c>
      <c r="D582" s="521" t="s">
        <v>106</v>
      </c>
      <c r="E582" s="522" t="s">
        <v>1996</v>
      </c>
      <c r="F582" s="522">
        <v>340</v>
      </c>
      <c r="G582" s="522" t="s">
        <v>443</v>
      </c>
      <c r="H582" s="522">
        <v>49</v>
      </c>
      <c r="I582" s="523" t="s">
        <v>2018</v>
      </c>
      <c r="J582" s="522" t="s">
        <v>444</v>
      </c>
      <c r="K582" s="522" t="s">
        <v>2019</v>
      </c>
      <c r="L582" s="521" t="s">
        <v>70</v>
      </c>
      <c r="M582" s="522" t="s">
        <v>2000</v>
      </c>
      <c r="N582" s="522" t="s">
        <v>2001</v>
      </c>
      <c r="O582" s="521" t="s">
        <v>2020</v>
      </c>
      <c r="P582" s="521" t="s">
        <v>111</v>
      </c>
      <c r="Q582" s="522" t="s">
        <v>2021</v>
      </c>
      <c r="R582" s="522" t="s">
        <v>89</v>
      </c>
      <c r="S582" s="453" t="s">
        <v>2022</v>
      </c>
      <c r="T582" s="453" t="s">
        <v>78</v>
      </c>
      <c r="U582" s="453" t="s">
        <v>78</v>
      </c>
      <c r="V582" s="453" t="s">
        <v>2023</v>
      </c>
      <c r="W582" s="453">
        <v>7</v>
      </c>
      <c r="X582" s="453" t="s">
        <v>1526</v>
      </c>
      <c r="Y582" s="524" t="s">
        <v>2016</v>
      </c>
      <c r="Z582" s="524" t="s">
        <v>2178</v>
      </c>
      <c r="AA582" s="453" t="s">
        <v>168</v>
      </c>
      <c r="AB582" s="453" t="s">
        <v>168</v>
      </c>
      <c r="AC582" s="524" t="s">
        <v>2180</v>
      </c>
      <c r="AD582" s="525">
        <v>43467</v>
      </c>
      <c r="AE582" s="454" t="s">
        <v>82</v>
      </c>
      <c r="AF582" s="454" t="s">
        <v>2024</v>
      </c>
      <c r="AG582" s="454" t="s">
        <v>2024</v>
      </c>
      <c r="AH582" s="454" t="s">
        <v>2024</v>
      </c>
      <c r="AI582" s="454" t="s">
        <v>2025</v>
      </c>
      <c r="AJ582" s="525">
        <v>43467</v>
      </c>
      <c r="AK582" s="455" t="s">
        <v>389</v>
      </c>
      <c r="AL582" s="455" t="s">
        <v>1152</v>
      </c>
      <c r="AM582" s="455" t="s">
        <v>1152</v>
      </c>
      <c r="AN582" s="455" t="s">
        <v>1152</v>
      </c>
      <c r="AO582" s="455" t="s">
        <v>1152</v>
      </c>
      <c r="AP582" s="522" t="s">
        <v>1152</v>
      </c>
      <c r="AQ582" s="455" t="s">
        <v>1152</v>
      </c>
      <c r="AR582" s="454" t="s">
        <v>87</v>
      </c>
      <c r="AS582" s="454" t="s">
        <v>87</v>
      </c>
      <c r="AT582" s="455" t="s">
        <v>69</v>
      </c>
      <c r="AU582" s="455" t="s">
        <v>69</v>
      </c>
      <c r="AV582" s="455" t="s">
        <v>69</v>
      </c>
      <c r="AW582" s="447" t="s">
        <v>69</v>
      </c>
      <c r="AX582" s="455" t="s">
        <v>90</v>
      </c>
    </row>
    <row r="583" spans="1:50" ht="75" x14ac:dyDescent="0.25">
      <c r="A583" s="439">
        <v>575</v>
      </c>
      <c r="B583" s="521" t="s">
        <v>393</v>
      </c>
      <c r="C583" s="522" t="s">
        <v>2184</v>
      </c>
      <c r="D583" s="521" t="s">
        <v>106</v>
      </c>
      <c r="E583" s="522" t="s">
        <v>1996</v>
      </c>
      <c r="F583" s="522">
        <v>340</v>
      </c>
      <c r="G583" s="522" t="s">
        <v>443</v>
      </c>
      <c r="H583" s="522">
        <v>49</v>
      </c>
      <c r="I583" s="523" t="s">
        <v>2018</v>
      </c>
      <c r="J583" s="522" t="s">
        <v>444</v>
      </c>
      <c r="K583" s="522" t="s">
        <v>2019</v>
      </c>
      <c r="L583" s="521" t="s">
        <v>70</v>
      </c>
      <c r="M583" s="522" t="s">
        <v>2000</v>
      </c>
      <c r="N583" s="522" t="s">
        <v>2001</v>
      </c>
      <c r="O583" s="521" t="s">
        <v>2020</v>
      </c>
      <c r="P583" s="521" t="s">
        <v>111</v>
      </c>
      <c r="Q583" s="522" t="s">
        <v>2021</v>
      </c>
      <c r="R583" s="522" t="s">
        <v>89</v>
      </c>
      <c r="S583" s="453" t="s">
        <v>2022</v>
      </c>
      <c r="T583" s="453" t="s">
        <v>78</v>
      </c>
      <c r="U583" s="453" t="s">
        <v>78</v>
      </c>
      <c r="V583" s="453" t="s">
        <v>2023</v>
      </c>
      <c r="W583" s="453">
        <v>7</v>
      </c>
      <c r="X583" s="453" t="s">
        <v>1526</v>
      </c>
      <c r="Y583" s="524" t="s">
        <v>2016</v>
      </c>
      <c r="Z583" s="524" t="s">
        <v>2178</v>
      </c>
      <c r="AA583" s="453" t="s">
        <v>168</v>
      </c>
      <c r="AB583" s="453" t="s">
        <v>168</v>
      </c>
      <c r="AC583" s="524" t="s">
        <v>2180</v>
      </c>
      <c r="AD583" s="525">
        <v>43467</v>
      </c>
      <c r="AE583" s="454" t="s">
        <v>82</v>
      </c>
      <c r="AF583" s="454" t="s">
        <v>2024</v>
      </c>
      <c r="AG583" s="454" t="s">
        <v>2024</v>
      </c>
      <c r="AH583" s="454" t="s">
        <v>2024</v>
      </c>
      <c r="AI583" s="454" t="s">
        <v>2025</v>
      </c>
      <c r="AJ583" s="525">
        <v>43467</v>
      </c>
      <c r="AK583" s="455" t="s">
        <v>389</v>
      </c>
      <c r="AL583" s="455" t="s">
        <v>1152</v>
      </c>
      <c r="AM583" s="455" t="s">
        <v>1152</v>
      </c>
      <c r="AN583" s="455" t="s">
        <v>1152</v>
      </c>
      <c r="AO583" s="455" t="s">
        <v>1152</v>
      </c>
      <c r="AP583" s="522" t="s">
        <v>1152</v>
      </c>
      <c r="AQ583" s="455" t="s">
        <v>1152</v>
      </c>
      <c r="AR583" s="454" t="s">
        <v>87</v>
      </c>
      <c r="AS583" s="454" t="s">
        <v>87</v>
      </c>
      <c r="AT583" s="455" t="s">
        <v>69</v>
      </c>
      <c r="AU583" s="455" t="s">
        <v>69</v>
      </c>
      <c r="AV583" s="455" t="s">
        <v>69</v>
      </c>
      <c r="AW583" s="447" t="s">
        <v>69</v>
      </c>
      <c r="AX583" s="455" t="s">
        <v>90</v>
      </c>
    </row>
    <row r="584" spans="1:50" ht="75" x14ac:dyDescent="0.25">
      <c r="A584" s="439">
        <v>576</v>
      </c>
      <c r="B584" s="521" t="s">
        <v>393</v>
      </c>
      <c r="C584" s="527" t="s">
        <v>1995</v>
      </c>
      <c r="D584" s="521" t="s">
        <v>106</v>
      </c>
      <c r="E584" s="522" t="s">
        <v>1996</v>
      </c>
      <c r="F584" s="522">
        <v>340</v>
      </c>
      <c r="G584" s="522" t="s">
        <v>443</v>
      </c>
      <c r="H584" s="522">
        <v>49</v>
      </c>
      <c r="I584" s="523" t="s">
        <v>2018</v>
      </c>
      <c r="J584" s="522" t="s">
        <v>444</v>
      </c>
      <c r="K584" s="522" t="s">
        <v>2019</v>
      </c>
      <c r="L584" s="521" t="s">
        <v>70</v>
      </c>
      <c r="M584" s="522" t="s">
        <v>2000</v>
      </c>
      <c r="N584" s="522" t="s">
        <v>2001</v>
      </c>
      <c r="O584" s="521" t="s">
        <v>2020</v>
      </c>
      <c r="P584" s="521" t="s">
        <v>111</v>
      </c>
      <c r="Q584" s="522" t="s">
        <v>2021</v>
      </c>
      <c r="R584" s="522" t="s">
        <v>89</v>
      </c>
      <c r="S584" s="453" t="s">
        <v>2022</v>
      </c>
      <c r="T584" s="453" t="s">
        <v>78</v>
      </c>
      <c r="U584" s="453" t="s">
        <v>78</v>
      </c>
      <c r="V584" s="453" t="s">
        <v>2023</v>
      </c>
      <c r="W584" s="453">
        <v>7</v>
      </c>
      <c r="X584" s="453" t="s">
        <v>1526</v>
      </c>
      <c r="Y584" s="524" t="s">
        <v>2016</v>
      </c>
      <c r="Z584" s="524" t="s">
        <v>2178</v>
      </c>
      <c r="AA584" s="453" t="s">
        <v>168</v>
      </c>
      <c r="AB584" s="453" t="s">
        <v>168</v>
      </c>
      <c r="AC584" s="524" t="s">
        <v>2180</v>
      </c>
      <c r="AD584" s="525">
        <v>43467</v>
      </c>
      <c r="AE584" s="454" t="s">
        <v>82</v>
      </c>
      <c r="AF584" s="454" t="s">
        <v>2024</v>
      </c>
      <c r="AG584" s="454" t="s">
        <v>2024</v>
      </c>
      <c r="AH584" s="454" t="s">
        <v>2024</v>
      </c>
      <c r="AI584" s="454" t="s">
        <v>2025</v>
      </c>
      <c r="AJ584" s="525">
        <v>43467</v>
      </c>
      <c r="AK584" s="455" t="s">
        <v>389</v>
      </c>
      <c r="AL584" s="455" t="s">
        <v>1152</v>
      </c>
      <c r="AM584" s="455" t="s">
        <v>1152</v>
      </c>
      <c r="AN584" s="455" t="s">
        <v>1152</v>
      </c>
      <c r="AO584" s="455" t="s">
        <v>1152</v>
      </c>
      <c r="AP584" s="522" t="s">
        <v>1152</v>
      </c>
      <c r="AQ584" s="455" t="s">
        <v>1152</v>
      </c>
      <c r="AR584" s="454" t="s">
        <v>87</v>
      </c>
      <c r="AS584" s="454" t="s">
        <v>87</v>
      </c>
      <c r="AT584" s="455" t="s">
        <v>69</v>
      </c>
      <c r="AU584" s="455" t="s">
        <v>69</v>
      </c>
      <c r="AV584" s="455" t="s">
        <v>69</v>
      </c>
      <c r="AW584" s="447" t="s">
        <v>69</v>
      </c>
      <c r="AX584" s="455" t="s">
        <v>90</v>
      </c>
    </row>
    <row r="585" spans="1:50" ht="75" x14ac:dyDescent="0.25">
      <c r="A585" s="439">
        <v>577</v>
      </c>
      <c r="B585" s="521" t="s">
        <v>393</v>
      </c>
      <c r="C585" s="522" t="s">
        <v>2179</v>
      </c>
      <c r="D585" s="521" t="s">
        <v>106</v>
      </c>
      <c r="E585" s="522" t="s">
        <v>1996</v>
      </c>
      <c r="F585" s="522">
        <v>340</v>
      </c>
      <c r="G585" s="522" t="s">
        <v>406</v>
      </c>
      <c r="H585" s="522">
        <f>IFERROR(VLOOKUP(G585,[21]TablaRetencion!H$1:I$90,2,FALSE),"")</f>
        <v>50</v>
      </c>
      <c r="I585" s="523" t="s">
        <v>2026</v>
      </c>
      <c r="J585" s="522" t="s">
        <v>407</v>
      </c>
      <c r="K585" s="522" t="s">
        <v>2027</v>
      </c>
      <c r="L585" s="521" t="s">
        <v>70</v>
      </c>
      <c r="M585" s="522" t="s">
        <v>2000</v>
      </c>
      <c r="N585" s="522" t="s">
        <v>2001</v>
      </c>
      <c r="O585" s="521" t="s">
        <v>2028</v>
      </c>
      <c r="P585" s="521" t="s">
        <v>111</v>
      </c>
      <c r="Q585" s="522" t="s">
        <v>75</v>
      </c>
      <c r="R585" s="522" t="s">
        <v>89</v>
      </c>
      <c r="S585" s="453" t="s">
        <v>2022</v>
      </c>
      <c r="T585" s="453" t="s">
        <v>78</v>
      </c>
      <c r="U585" s="453" t="s">
        <v>78</v>
      </c>
      <c r="V585" s="453" t="s">
        <v>2029</v>
      </c>
      <c r="W585" s="453">
        <v>7</v>
      </c>
      <c r="X585" s="453" t="s">
        <v>1526</v>
      </c>
      <c r="Y585" s="524" t="s">
        <v>2016</v>
      </c>
      <c r="Z585" s="524" t="s">
        <v>2178</v>
      </c>
      <c r="AA585" s="453" t="s">
        <v>168</v>
      </c>
      <c r="AB585" s="453" t="s">
        <v>168</v>
      </c>
      <c r="AC585" s="524" t="s">
        <v>2180</v>
      </c>
      <c r="AD585" s="525">
        <v>43467</v>
      </c>
      <c r="AE585" s="454" t="s">
        <v>82</v>
      </c>
      <c r="AF585" s="454" t="s">
        <v>2024</v>
      </c>
      <c r="AG585" s="454" t="s">
        <v>2024</v>
      </c>
      <c r="AH585" s="454" t="s">
        <v>2024</v>
      </c>
      <c r="AI585" s="454" t="s">
        <v>2025</v>
      </c>
      <c r="AJ585" s="525">
        <v>43467</v>
      </c>
      <c r="AK585" s="455" t="s">
        <v>389</v>
      </c>
      <c r="AL585" s="455" t="s">
        <v>1152</v>
      </c>
      <c r="AM585" s="455" t="s">
        <v>1152</v>
      </c>
      <c r="AN585" s="455" t="s">
        <v>1152</v>
      </c>
      <c r="AO585" s="455" t="s">
        <v>1152</v>
      </c>
      <c r="AP585" s="522" t="s">
        <v>1152</v>
      </c>
      <c r="AQ585" s="455" t="s">
        <v>1152</v>
      </c>
      <c r="AR585" s="454" t="s">
        <v>87</v>
      </c>
      <c r="AS585" s="454" t="s">
        <v>87</v>
      </c>
      <c r="AT585" s="455" t="s">
        <v>69</v>
      </c>
      <c r="AU585" s="455" t="s">
        <v>69</v>
      </c>
      <c r="AV585" s="455" t="s">
        <v>69</v>
      </c>
      <c r="AW585" s="447" t="s">
        <v>69</v>
      </c>
      <c r="AX585" s="455" t="s">
        <v>90</v>
      </c>
    </row>
    <row r="586" spans="1:50" ht="75" x14ac:dyDescent="0.25">
      <c r="A586" s="439">
        <v>578</v>
      </c>
      <c r="B586" s="521" t="s">
        <v>393</v>
      </c>
      <c r="C586" s="522" t="s">
        <v>2181</v>
      </c>
      <c r="D586" s="521" t="s">
        <v>106</v>
      </c>
      <c r="E586" s="522" t="s">
        <v>1996</v>
      </c>
      <c r="F586" s="522">
        <v>340</v>
      </c>
      <c r="G586" s="522" t="s">
        <v>406</v>
      </c>
      <c r="H586" s="522">
        <f>IFERROR(VLOOKUP(G586,[21]TablaRetencion!H$1:I$90,2,FALSE),"")</f>
        <v>50</v>
      </c>
      <c r="I586" s="523" t="s">
        <v>2026</v>
      </c>
      <c r="J586" s="522" t="s">
        <v>407</v>
      </c>
      <c r="K586" s="522" t="s">
        <v>2027</v>
      </c>
      <c r="L586" s="521" t="s">
        <v>70</v>
      </c>
      <c r="M586" s="522" t="s">
        <v>2000</v>
      </c>
      <c r="N586" s="522" t="s">
        <v>2001</v>
      </c>
      <c r="O586" s="521" t="s">
        <v>2028</v>
      </c>
      <c r="P586" s="521" t="s">
        <v>111</v>
      </c>
      <c r="Q586" s="522" t="s">
        <v>75</v>
      </c>
      <c r="R586" s="522" t="s">
        <v>89</v>
      </c>
      <c r="S586" s="453" t="s">
        <v>2022</v>
      </c>
      <c r="T586" s="453" t="s">
        <v>78</v>
      </c>
      <c r="U586" s="453" t="s">
        <v>78</v>
      </c>
      <c r="V586" s="453" t="s">
        <v>2029</v>
      </c>
      <c r="W586" s="453">
        <v>7</v>
      </c>
      <c r="X586" s="453" t="s">
        <v>1526</v>
      </c>
      <c r="Y586" s="524" t="s">
        <v>2016</v>
      </c>
      <c r="Z586" s="524" t="s">
        <v>2178</v>
      </c>
      <c r="AA586" s="453" t="s">
        <v>168</v>
      </c>
      <c r="AB586" s="453" t="s">
        <v>168</v>
      </c>
      <c r="AC586" s="524" t="s">
        <v>2180</v>
      </c>
      <c r="AD586" s="525">
        <v>43467</v>
      </c>
      <c r="AE586" s="454" t="s">
        <v>82</v>
      </c>
      <c r="AF586" s="454" t="s">
        <v>2024</v>
      </c>
      <c r="AG586" s="454" t="s">
        <v>2024</v>
      </c>
      <c r="AH586" s="454" t="s">
        <v>2024</v>
      </c>
      <c r="AI586" s="454" t="s">
        <v>2025</v>
      </c>
      <c r="AJ586" s="525">
        <v>43467</v>
      </c>
      <c r="AK586" s="455" t="s">
        <v>389</v>
      </c>
      <c r="AL586" s="455" t="s">
        <v>1152</v>
      </c>
      <c r="AM586" s="455" t="s">
        <v>1152</v>
      </c>
      <c r="AN586" s="455" t="s">
        <v>1152</v>
      </c>
      <c r="AO586" s="455" t="s">
        <v>1152</v>
      </c>
      <c r="AP586" s="522" t="s">
        <v>1152</v>
      </c>
      <c r="AQ586" s="455" t="s">
        <v>1152</v>
      </c>
      <c r="AR586" s="454" t="s">
        <v>87</v>
      </c>
      <c r="AS586" s="454" t="s">
        <v>87</v>
      </c>
      <c r="AT586" s="455" t="s">
        <v>69</v>
      </c>
      <c r="AU586" s="455" t="s">
        <v>69</v>
      </c>
      <c r="AV586" s="455" t="s">
        <v>69</v>
      </c>
      <c r="AW586" s="447" t="s">
        <v>69</v>
      </c>
      <c r="AX586" s="455" t="s">
        <v>90</v>
      </c>
    </row>
    <row r="587" spans="1:50" ht="75" x14ac:dyDescent="0.25">
      <c r="A587" s="439">
        <v>579</v>
      </c>
      <c r="B587" s="521" t="s">
        <v>393</v>
      </c>
      <c r="C587" s="522" t="s">
        <v>2182</v>
      </c>
      <c r="D587" s="521" t="s">
        <v>106</v>
      </c>
      <c r="E587" s="522" t="s">
        <v>1996</v>
      </c>
      <c r="F587" s="522">
        <v>340</v>
      </c>
      <c r="G587" s="522" t="s">
        <v>406</v>
      </c>
      <c r="H587" s="522">
        <f>IFERROR(VLOOKUP(G587,[21]TablaRetencion!H$1:I$90,2,FALSE),"")</f>
        <v>50</v>
      </c>
      <c r="I587" s="523" t="s">
        <v>2026</v>
      </c>
      <c r="J587" s="522" t="s">
        <v>407</v>
      </c>
      <c r="K587" s="522" t="s">
        <v>2027</v>
      </c>
      <c r="L587" s="521" t="s">
        <v>70</v>
      </c>
      <c r="M587" s="522" t="s">
        <v>2000</v>
      </c>
      <c r="N587" s="522" t="s">
        <v>2001</v>
      </c>
      <c r="O587" s="521" t="s">
        <v>2028</v>
      </c>
      <c r="P587" s="521" t="s">
        <v>111</v>
      </c>
      <c r="Q587" s="522" t="s">
        <v>75</v>
      </c>
      <c r="R587" s="522" t="s">
        <v>89</v>
      </c>
      <c r="S587" s="453" t="s">
        <v>2022</v>
      </c>
      <c r="T587" s="453" t="s">
        <v>78</v>
      </c>
      <c r="U587" s="453" t="s">
        <v>78</v>
      </c>
      <c r="V587" s="453" t="s">
        <v>2029</v>
      </c>
      <c r="W587" s="453">
        <v>7</v>
      </c>
      <c r="X587" s="453" t="s">
        <v>1526</v>
      </c>
      <c r="Y587" s="524" t="s">
        <v>2016</v>
      </c>
      <c r="Z587" s="524" t="s">
        <v>2178</v>
      </c>
      <c r="AA587" s="453" t="s">
        <v>168</v>
      </c>
      <c r="AB587" s="453" t="s">
        <v>168</v>
      </c>
      <c r="AC587" s="524" t="s">
        <v>2180</v>
      </c>
      <c r="AD587" s="525">
        <v>43467</v>
      </c>
      <c r="AE587" s="454" t="s">
        <v>82</v>
      </c>
      <c r="AF587" s="454" t="s">
        <v>2024</v>
      </c>
      <c r="AG587" s="454" t="s">
        <v>2024</v>
      </c>
      <c r="AH587" s="454" t="s">
        <v>2024</v>
      </c>
      <c r="AI587" s="454" t="s">
        <v>2025</v>
      </c>
      <c r="AJ587" s="525">
        <v>43467</v>
      </c>
      <c r="AK587" s="455" t="s">
        <v>389</v>
      </c>
      <c r="AL587" s="455" t="s">
        <v>1152</v>
      </c>
      <c r="AM587" s="455" t="s">
        <v>1152</v>
      </c>
      <c r="AN587" s="455" t="s">
        <v>1152</v>
      </c>
      <c r="AO587" s="455" t="s">
        <v>1152</v>
      </c>
      <c r="AP587" s="522" t="s">
        <v>1152</v>
      </c>
      <c r="AQ587" s="455" t="s">
        <v>1152</v>
      </c>
      <c r="AR587" s="454" t="s">
        <v>87</v>
      </c>
      <c r="AS587" s="454" t="s">
        <v>87</v>
      </c>
      <c r="AT587" s="455" t="s">
        <v>69</v>
      </c>
      <c r="AU587" s="455" t="s">
        <v>69</v>
      </c>
      <c r="AV587" s="455" t="s">
        <v>69</v>
      </c>
      <c r="AW587" s="447" t="s">
        <v>69</v>
      </c>
      <c r="AX587" s="455" t="s">
        <v>90</v>
      </c>
    </row>
    <row r="588" spans="1:50" ht="75" x14ac:dyDescent="0.25">
      <c r="A588" s="439">
        <v>580</v>
      </c>
      <c r="B588" s="521" t="s">
        <v>393</v>
      </c>
      <c r="C588" s="522" t="s">
        <v>2183</v>
      </c>
      <c r="D588" s="521" t="s">
        <v>106</v>
      </c>
      <c r="E588" s="522" t="s">
        <v>1996</v>
      </c>
      <c r="F588" s="522">
        <v>340</v>
      </c>
      <c r="G588" s="522" t="s">
        <v>406</v>
      </c>
      <c r="H588" s="522">
        <f>IFERROR(VLOOKUP(G588,[21]TablaRetencion!H$1:I$90,2,FALSE),"")</f>
        <v>50</v>
      </c>
      <c r="I588" s="523" t="s">
        <v>2026</v>
      </c>
      <c r="J588" s="522" t="s">
        <v>407</v>
      </c>
      <c r="K588" s="522" t="s">
        <v>2027</v>
      </c>
      <c r="L588" s="521" t="s">
        <v>70</v>
      </c>
      <c r="M588" s="522" t="s">
        <v>2000</v>
      </c>
      <c r="N588" s="522" t="s">
        <v>2001</v>
      </c>
      <c r="O588" s="521" t="s">
        <v>2028</v>
      </c>
      <c r="P588" s="521" t="s">
        <v>111</v>
      </c>
      <c r="Q588" s="522" t="s">
        <v>75</v>
      </c>
      <c r="R588" s="522" t="s">
        <v>89</v>
      </c>
      <c r="S588" s="453" t="s">
        <v>2022</v>
      </c>
      <c r="T588" s="453" t="s">
        <v>78</v>
      </c>
      <c r="U588" s="453" t="s">
        <v>78</v>
      </c>
      <c r="V588" s="453" t="s">
        <v>2029</v>
      </c>
      <c r="W588" s="453">
        <v>7</v>
      </c>
      <c r="X588" s="453" t="s">
        <v>1526</v>
      </c>
      <c r="Y588" s="524" t="s">
        <v>2016</v>
      </c>
      <c r="Z588" s="524" t="s">
        <v>2178</v>
      </c>
      <c r="AA588" s="453" t="s">
        <v>168</v>
      </c>
      <c r="AB588" s="453" t="s">
        <v>168</v>
      </c>
      <c r="AC588" s="524" t="s">
        <v>2180</v>
      </c>
      <c r="AD588" s="525">
        <v>43467</v>
      </c>
      <c r="AE588" s="454" t="s">
        <v>82</v>
      </c>
      <c r="AF588" s="454" t="s">
        <v>2024</v>
      </c>
      <c r="AG588" s="454" t="s">
        <v>2024</v>
      </c>
      <c r="AH588" s="454" t="s">
        <v>2024</v>
      </c>
      <c r="AI588" s="454" t="s">
        <v>2025</v>
      </c>
      <c r="AJ588" s="525">
        <v>43467</v>
      </c>
      <c r="AK588" s="455" t="s">
        <v>389</v>
      </c>
      <c r="AL588" s="455" t="s">
        <v>1152</v>
      </c>
      <c r="AM588" s="455" t="s">
        <v>1152</v>
      </c>
      <c r="AN588" s="455" t="s">
        <v>1152</v>
      </c>
      <c r="AO588" s="455" t="s">
        <v>1152</v>
      </c>
      <c r="AP588" s="522" t="s">
        <v>1152</v>
      </c>
      <c r="AQ588" s="455" t="s">
        <v>1152</v>
      </c>
      <c r="AR588" s="454" t="s">
        <v>87</v>
      </c>
      <c r="AS588" s="454" t="s">
        <v>87</v>
      </c>
      <c r="AT588" s="455" t="s">
        <v>69</v>
      </c>
      <c r="AU588" s="455" t="s">
        <v>69</v>
      </c>
      <c r="AV588" s="455" t="s">
        <v>69</v>
      </c>
      <c r="AW588" s="447" t="s">
        <v>69</v>
      </c>
      <c r="AX588" s="455" t="s">
        <v>90</v>
      </c>
    </row>
    <row r="589" spans="1:50" ht="75" x14ac:dyDescent="0.25">
      <c r="A589" s="439">
        <v>581</v>
      </c>
      <c r="B589" s="521" t="s">
        <v>393</v>
      </c>
      <c r="C589" s="522" t="s">
        <v>2184</v>
      </c>
      <c r="D589" s="521" t="s">
        <v>106</v>
      </c>
      <c r="E589" s="522" t="s">
        <v>1996</v>
      </c>
      <c r="F589" s="522">
        <v>340</v>
      </c>
      <c r="G589" s="522" t="s">
        <v>406</v>
      </c>
      <c r="H589" s="522">
        <f>IFERROR(VLOOKUP(G589,[21]TablaRetencion!H$1:I$90,2,FALSE),"")</f>
        <v>50</v>
      </c>
      <c r="I589" s="523" t="s">
        <v>2026</v>
      </c>
      <c r="J589" s="522" t="s">
        <v>407</v>
      </c>
      <c r="K589" s="522" t="s">
        <v>2027</v>
      </c>
      <c r="L589" s="521" t="s">
        <v>70</v>
      </c>
      <c r="M589" s="522" t="s">
        <v>2000</v>
      </c>
      <c r="N589" s="522" t="s">
        <v>2001</v>
      </c>
      <c r="O589" s="521" t="s">
        <v>2028</v>
      </c>
      <c r="P589" s="521" t="s">
        <v>111</v>
      </c>
      <c r="Q589" s="522" t="s">
        <v>75</v>
      </c>
      <c r="R589" s="522" t="s">
        <v>89</v>
      </c>
      <c r="S589" s="453" t="s">
        <v>2022</v>
      </c>
      <c r="T589" s="453" t="s">
        <v>78</v>
      </c>
      <c r="U589" s="453" t="s">
        <v>78</v>
      </c>
      <c r="V589" s="453" t="s">
        <v>2029</v>
      </c>
      <c r="W589" s="453">
        <v>7</v>
      </c>
      <c r="X589" s="453" t="s">
        <v>1526</v>
      </c>
      <c r="Y589" s="524" t="s">
        <v>2016</v>
      </c>
      <c r="Z589" s="524" t="s">
        <v>2178</v>
      </c>
      <c r="AA589" s="453" t="s">
        <v>168</v>
      </c>
      <c r="AB589" s="453" t="s">
        <v>168</v>
      </c>
      <c r="AC589" s="524" t="s">
        <v>2180</v>
      </c>
      <c r="AD589" s="525">
        <v>43467</v>
      </c>
      <c r="AE589" s="454" t="s">
        <v>82</v>
      </c>
      <c r="AF589" s="454" t="s">
        <v>2024</v>
      </c>
      <c r="AG589" s="454" t="s">
        <v>2024</v>
      </c>
      <c r="AH589" s="454" t="s">
        <v>2024</v>
      </c>
      <c r="AI589" s="454" t="s">
        <v>2025</v>
      </c>
      <c r="AJ589" s="525">
        <v>43467</v>
      </c>
      <c r="AK589" s="455" t="s">
        <v>389</v>
      </c>
      <c r="AL589" s="455" t="s">
        <v>1152</v>
      </c>
      <c r="AM589" s="455" t="s">
        <v>1152</v>
      </c>
      <c r="AN589" s="455" t="s">
        <v>1152</v>
      </c>
      <c r="AO589" s="455" t="s">
        <v>1152</v>
      </c>
      <c r="AP589" s="522" t="s">
        <v>1152</v>
      </c>
      <c r="AQ589" s="455" t="s">
        <v>1152</v>
      </c>
      <c r="AR589" s="454" t="s">
        <v>87</v>
      </c>
      <c r="AS589" s="454" t="s">
        <v>87</v>
      </c>
      <c r="AT589" s="455" t="s">
        <v>69</v>
      </c>
      <c r="AU589" s="455" t="s">
        <v>69</v>
      </c>
      <c r="AV589" s="455" t="s">
        <v>69</v>
      </c>
      <c r="AW589" s="447" t="s">
        <v>69</v>
      </c>
      <c r="AX589" s="455" t="s">
        <v>90</v>
      </c>
    </row>
    <row r="590" spans="1:50" ht="75" x14ac:dyDescent="0.25">
      <c r="A590" s="439">
        <v>582</v>
      </c>
      <c r="B590" s="521" t="s">
        <v>393</v>
      </c>
      <c r="C590" s="527" t="s">
        <v>1995</v>
      </c>
      <c r="D590" s="521" t="s">
        <v>106</v>
      </c>
      <c r="E590" s="522" t="s">
        <v>1996</v>
      </c>
      <c r="F590" s="522">
        <v>340</v>
      </c>
      <c r="G590" s="522" t="s">
        <v>406</v>
      </c>
      <c r="H590" s="522">
        <f>IFERROR(VLOOKUP(G590,[21]TablaRetencion!H$1:I$90,2,FALSE),"")</f>
        <v>50</v>
      </c>
      <c r="I590" s="523" t="s">
        <v>2026</v>
      </c>
      <c r="J590" s="522" t="s">
        <v>407</v>
      </c>
      <c r="K590" s="522" t="s">
        <v>2027</v>
      </c>
      <c r="L590" s="521" t="s">
        <v>70</v>
      </c>
      <c r="M590" s="522" t="s">
        <v>2000</v>
      </c>
      <c r="N590" s="522" t="s">
        <v>2001</v>
      </c>
      <c r="O590" s="521" t="s">
        <v>2028</v>
      </c>
      <c r="P590" s="521" t="s">
        <v>111</v>
      </c>
      <c r="Q590" s="522" t="s">
        <v>75</v>
      </c>
      <c r="R590" s="522" t="s">
        <v>89</v>
      </c>
      <c r="S590" s="453" t="s">
        <v>2022</v>
      </c>
      <c r="T590" s="453" t="s">
        <v>78</v>
      </c>
      <c r="U590" s="453" t="s">
        <v>78</v>
      </c>
      <c r="V590" s="453" t="s">
        <v>2029</v>
      </c>
      <c r="W590" s="453">
        <v>7</v>
      </c>
      <c r="X590" s="453" t="s">
        <v>1526</v>
      </c>
      <c r="Y590" s="524" t="s">
        <v>2016</v>
      </c>
      <c r="Z590" s="524" t="s">
        <v>2178</v>
      </c>
      <c r="AA590" s="453" t="s">
        <v>168</v>
      </c>
      <c r="AB590" s="453" t="s">
        <v>168</v>
      </c>
      <c r="AC590" s="524" t="s">
        <v>2180</v>
      </c>
      <c r="AD590" s="525">
        <v>43467</v>
      </c>
      <c r="AE590" s="454" t="s">
        <v>82</v>
      </c>
      <c r="AF590" s="454" t="s">
        <v>2024</v>
      </c>
      <c r="AG590" s="454" t="s">
        <v>2024</v>
      </c>
      <c r="AH590" s="454" t="s">
        <v>2024</v>
      </c>
      <c r="AI590" s="454" t="s">
        <v>2025</v>
      </c>
      <c r="AJ590" s="525">
        <v>43467</v>
      </c>
      <c r="AK590" s="455" t="s">
        <v>389</v>
      </c>
      <c r="AL590" s="455" t="s">
        <v>1152</v>
      </c>
      <c r="AM590" s="455" t="s">
        <v>1152</v>
      </c>
      <c r="AN590" s="455" t="s">
        <v>1152</v>
      </c>
      <c r="AO590" s="455" t="s">
        <v>1152</v>
      </c>
      <c r="AP590" s="522" t="s">
        <v>1152</v>
      </c>
      <c r="AQ590" s="455" t="s">
        <v>1152</v>
      </c>
      <c r="AR590" s="454" t="s">
        <v>87</v>
      </c>
      <c r="AS590" s="454" t="s">
        <v>87</v>
      </c>
      <c r="AT590" s="455" t="s">
        <v>69</v>
      </c>
      <c r="AU590" s="455" t="s">
        <v>69</v>
      </c>
      <c r="AV590" s="455" t="s">
        <v>69</v>
      </c>
      <c r="AW590" s="447" t="s">
        <v>69</v>
      </c>
      <c r="AX590" s="455" t="s">
        <v>90</v>
      </c>
    </row>
    <row r="591" spans="1:50" ht="85.5" x14ac:dyDescent="0.25">
      <c r="A591" s="439">
        <v>583</v>
      </c>
      <c r="B591" s="521" t="s">
        <v>393</v>
      </c>
      <c r="C591" s="522" t="s">
        <v>2179</v>
      </c>
      <c r="D591" s="521" t="s">
        <v>106</v>
      </c>
      <c r="E591" s="522" t="s">
        <v>1996</v>
      </c>
      <c r="F591" s="522">
        <v>340</v>
      </c>
      <c r="G591" s="522" t="s">
        <v>406</v>
      </c>
      <c r="H591" s="522">
        <f>IFERROR(VLOOKUP(G591,[21]TablaRetencion!H$1:I$90,2,FALSE),"")</f>
        <v>50</v>
      </c>
      <c r="I591" s="523" t="s">
        <v>2030</v>
      </c>
      <c r="J591" s="522" t="s">
        <v>2031</v>
      </c>
      <c r="K591" s="522" t="s">
        <v>2032</v>
      </c>
      <c r="L591" s="521" t="s">
        <v>70</v>
      </c>
      <c r="M591" s="522" t="s">
        <v>2000</v>
      </c>
      <c r="N591" s="522" t="s">
        <v>2001</v>
      </c>
      <c r="O591" s="521" t="s">
        <v>2028</v>
      </c>
      <c r="P591" s="521" t="s">
        <v>111</v>
      </c>
      <c r="Q591" s="522" t="s">
        <v>75</v>
      </c>
      <c r="R591" s="522" t="s">
        <v>89</v>
      </c>
      <c r="S591" s="453" t="s">
        <v>2022</v>
      </c>
      <c r="T591" s="453" t="s">
        <v>79</v>
      </c>
      <c r="U591" s="453" t="s">
        <v>78</v>
      </c>
      <c r="V591" s="453" t="s">
        <v>2033</v>
      </c>
      <c r="W591" s="453">
        <v>6</v>
      </c>
      <c r="X591" s="453" t="s">
        <v>1526</v>
      </c>
      <c r="Y591" s="524" t="s">
        <v>2016</v>
      </c>
      <c r="Z591" s="524" t="s">
        <v>2178</v>
      </c>
      <c r="AA591" s="453" t="s">
        <v>168</v>
      </c>
      <c r="AB591" s="453" t="s">
        <v>168</v>
      </c>
      <c r="AC591" s="524" t="s">
        <v>2180</v>
      </c>
      <c r="AD591" s="525">
        <v>43467</v>
      </c>
      <c r="AE591" s="454" t="s">
        <v>82</v>
      </c>
      <c r="AF591" s="454" t="s">
        <v>2024</v>
      </c>
      <c r="AG591" s="454" t="s">
        <v>2024</v>
      </c>
      <c r="AH591" s="454" t="s">
        <v>2024</v>
      </c>
      <c r="AI591" s="454" t="s">
        <v>2025</v>
      </c>
      <c r="AJ591" s="525">
        <v>43467</v>
      </c>
      <c r="AK591" s="455" t="s">
        <v>389</v>
      </c>
      <c r="AL591" s="455" t="s">
        <v>1152</v>
      </c>
      <c r="AM591" s="455" t="s">
        <v>1152</v>
      </c>
      <c r="AN591" s="455" t="s">
        <v>1152</v>
      </c>
      <c r="AO591" s="455" t="s">
        <v>1152</v>
      </c>
      <c r="AP591" s="522" t="s">
        <v>1152</v>
      </c>
      <c r="AQ591" s="455" t="s">
        <v>1152</v>
      </c>
      <c r="AR591" s="454" t="s">
        <v>87</v>
      </c>
      <c r="AS591" s="454" t="s">
        <v>87</v>
      </c>
      <c r="AT591" s="455" t="s">
        <v>69</v>
      </c>
      <c r="AU591" s="455" t="s">
        <v>69</v>
      </c>
      <c r="AV591" s="455" t="s">
        <v>69</v>
      </c>
      <c r="AW591" s="447" t="s">
        <v>69</v>
      </c>
      <c r="AX591" s="455" t="s">
        <v>90</v>
      </c>
    </row>
    <row r="592" spans="1:50" ht="85.5" x14ac:dyDescent="0.25">
      <c r="A592" s="439">
        <v>584</v>
      </c>
      <c r="B592" s="521" t="s">
        <v>393</v>
      </c>
      <c r="C592" s="522" t="s">
        <v>2181</v>
      </c>
      <c r="D592" s="521" t="s">
        <v>106</v>
      </c>
      <c r="E592" s="522" t="s">
        <v>1996</v>
      </c>
      <c r="F592" s="522">
        <v>340</v>
      </c>
      <c r="G592" s="522" t="s">
        <v>406</v>
      </c>
      <c r="H592" s="418">
        <f>IFERROR(VLOOKUP(G592,[21]TablaRetencion!H$1:I$90,2,FALSE),"")</f>
        <v>50</v>
      </c>
      <c r="I592" s="523" t="s">
        <v>2030</v>
      </c>
      <c r="J592" s="522" t="s">
        <v>2031</v>
      </c>
      <c r="K592" s="522" t="s">
        <v>2032</v>
      </c>
      <c r="L592" s="521" t="s">
        <v>70</v>
      </c>
      <c r="M592" s="522" t="s">
        <v>2000</v>
      </c>
      <c r="N592" s="522" t="s">
        <v>2001</v>
      </c>
      <c r="O592" s="521" t="s">
        <v>2028</v>
      </c>
      <c r="P592" s="521" t="s">
        <v>111</v>
      </c>
      <c r="Q592" s="522" t="s">
        <v>75</v>
      </c>
      <c r="R592" s="522" t="s">
        <v>89</v>
      </c>
      <c r="S592" s="453" t="s">
        <v>2022</v>
      </c>
      <c r="T592" s="453" t="s">
        <v>79</v>
      </c>
      <c r="U592" s="453" t="s">
        <v>78</v>
      </c>
      <c r="V592" s="453" t="s">
        <v>2033</v>
      </c>
      <c r="W592" s="453">
        <v>6</v>
      </c>
      <c r="X592" s="453" t="s">
        <v>1526</v>
      </c>
      <c r="Y592" s="524" t="s">
        <v>2016</v>
      </c>
      <c r="Z592" s="524" t="s">
        <v>2178</v>
      </c>
      <c r="AA592" s="453" t="s">
        <v>168</v>
      </c>
      <c r="AB592" s="453" t="s">
        <v>168</v>
      </c>
      <c r="AC592" s="524" t="s">
        <v>2180</v>
      </c>
      <c r="AD592" s="525">
        <v>43467</v>
      </c>
      <c r="AE592" s="454" t="s">
        <v>82</v>
      </c>
      <c r="AF592" s="454" t="s">
        <v>2024</v>
      </c>
      <c r="AG592" s="454" t="s">
        <v>2024</v>
      </c>
      <c r="AH592" s="454" t="s">
        <v>2024</v>
      </c>
      <c r="AI592" s="454" t="s">
        <v>2025</v>
      </c>
      <c r="AJ592" s="525">
        <v>43467</v>
      </c>
      <c r="AK592" s="455" t="s">
        <v>389</v>
      </c>
      <c r="AL592" s="455" t="s">
        <v>1152</v>
      </c>
      <c r="AM592" s="455" t="s">
        <v>1152</v>
      </c>
      <c r="AN592" s="455" t="s">
        <v>1152</v>
      </c>
      <c r="AO592" s="455" t="s">
        <v>1152</v>
      </c>
      <c r="AP592" s="522" t="s">
        <v>1152</v>
      </c>
      <c r="AQ592" s="455" t="s">
        <v>1152</v>
      </c>
      <c r="AR592" s="454" t="s">
        <v>87</v>
      </c>
      <c r="AS592" s="454" t="s">
        <v>87</v>
      </c>
      <c r="AT592" s="455" t="s">
        <v>69</v>
      </c>
      <c r="AU592" s="455" t="s">
        <v>69</v>
      </c>
      <c r="AV592" s="455" t="s">
        <v>69</v>
      </c>
      <c r="AW592" s="447" t="s">
        <v>69</v>
      </c>
      <c r="AX592" s="455" t="s">
        <v>90</v>
      </c>
    </row>
    <row r="593" spans="1:50" ht="85.5" x14ac:dyDescent="0.25">
      <c r="A593" s="439">
        <v>585</v>
      </c>
      <c r="B593" s="521" t="s">
        <v>393</v>
      </c>
      <c r="C593" s="522" t="s">
        <v>2182</v>
      </c>
      <c r="D593" s="521" t="s">
        <v>106</v>
      </c>
      <c r="E593" s="522" t="s">
        <v>1996</v>
      </c>
      <c r="F593" s="522">
        <v>340</v>
      </c>
      <c r="G593" s="522" t="s">
        <v>406</v>
      </c>
      <c r="H593" s="418">
        <f>IFERROR(VLOOKUP(G593,[21]TablaRetencion!H$1:I$90,2,FALSE),"")</f>
        <v>50</v>
      </c>
      <c r="I593" s="523" t="s">
        <v>2030</v>
      </c>
      <c r="J593" s="522" t="s">
        <v>2031</v>
      </c>
      <c r="K593" s="522" t="s">
        <v>2032</v>
      </c>
      <c r="L593" s="521" t="s">
        <v>70</v>
      </c>
      <c r="M593" s="522" t="s">
        <v>2000</v>
      </c>
      <c r="N593" s="522" t="s">
        <v>2001</v>
      </c>
      <c r="O593" s="521" t="s">
        <v>2028</v>
      </c>
      <c r="P593" s="521" t="s">
        <v>111</v>
      </c>
      <c r="Q593" s="522" t="s">
        <v>75</v>
      </c>
      <c r="R593" s="522" t="s">
        <v>89</v>
      </c>
      <c r="S593" s="453" t="s">
        <v>2022</v>
      </c>
      <c r="T593" s="453" t="s">
        <v>79</v>
      </c>
      <c r="U593" s="453" t="s">
        <v>78</v>
      </c>
      <c r="V593" s="453" t="s">
        <v>2033</v>
      </c>
      <c r="W593" s="453">
        <v>6</v>
      </c>
      <c r="X593" s="453" t="s">
        <v>1526</v>
      </c>
      <c r="Y593" s="524" t="s">
        <v>2016</v>
      </c>
      <c r="Z593" s="524" t="s">
        <v>2178</v>
      </c>
      <c r="AA593" s="453" t="s">
        <v>168</v>
      </c>
      <c r="AB593" s="453" t="s">
        <v>168</v>
      </c>
      <c r="AC593" s="524" t="s">
        <v>2180</v>
      </c>
      <c r="AD593" s="525">
        <v>43467</v>
      </c>
      <c r="AE593" s="454" t="s">
        <v>82</v>
      </c>
      <c r="AF593" s="454" t="s">
        <v>2024</v>
      </c>
      <c r="AG593" s="454" t="s">
        <v>2024</v>
      </c>
      <c r="AH593" s="454" t="s">
        <v>2024</v>
      </c>
      <c r="AI593" s="454" t="s">
        <v>2025</v>
      </c>
      <c r="AJ593" s="525">
        <v>43467</v>
      </c>
      <c r="AK593" s="455" t="s">
        <v>389</v>
      </c>
      <c r="AL593" s="455" t="s">
        <v>1152</v>
      </c>
      <c r="AM593" s="455" t="s">
        <v>1152</v>
      </c>
      <c r="AN593" s="455" t="s">
        <v>1152</v>
      </c>
      <c r="AO593" s="455" t="s">
        <v>1152</v>
      </c>
      <c r="AP593" s="522" t="s">
        <v>1152</v>
      </c>
      <c r="AQ593" s="455" t="s">
        <v>1152</v>
      </c>
      <c r="AR593" s="454" t="s">
        <v>87</v>
      </c>
      <c r="AS593" s="454" t="s">
        <v>87</v>
      </c>
      <c r="AT593" s="455" t="s">
        <v>69</v>
      </c>
      <c r="AU593" s="455" t="s">
        <v>69</v>
      </c>
      <c r="AV593" s="455" t="s">
        <v>69</v>
      </c>
      <c r="AW593" s="447" t="s">
        <v>69</v>
      </c>
      <c r="AX593" s="455" t="s">
        <v>90</v>
      </c>
    </row>
    <row r="594" spans="1:50" ht="85.5" x14ac:dyDescent="0.25">
      <c r="A594" s="439">
        <v>586</v>
      </c>
      <c r="B594" s="521" t="s">
        <v>393</v>
      </c>
      <c r="C594" s="522" t="s">
        <v>2183</v>
      </c>
      <c r="D594" s="521" t="s">
        <v>106</v>
      </c>
      <c r="E594" s="522" t="s">
        <v>1996</v>
      </c>
      <c r="F594" s="522">
        <v>340</v>
      </c>
      <c r="G594" s="522" t="s">
        <v>406</v>
      </c>
      <c r="H594" s="418">
        <f>IFERROR(VLOOKUP(G594,[21]TablaRetencion!H$1:I$90,2,FALSE),"")</f>
        <v>50</v>
      </c>
      <c r="I594" s="523" t="s">
        <v>2030</v>
      </c>
      <c r="J594" s="522" t="s">
        <v>2031</v>
      </c>
      <c r="K594" s="522" t="s">
        <v>2032</v>
      </c>
      <c r="L594" s="521" t="s">
        <v>70</v>
      </c>
      <c r="M594" s="522" t="s">
        <v>2000</v>
      </c>
      <c r="N594" s="522" t="s">
        <v>2001</v>
      </c>
      <c r="O594" s="521" t="s">
        <v>2028</v>
      </c>
      <c r="P594" s="521" t="s">
        <v>111</v>
      </c>
      <c r="Q594" s="522" t="s">
        <v>75</v>
      </c>
      <c r="R594" s="522" t="s">
        <v>89</v>
      </c>
      <c r="S594" s="453" t="s">
        <v>2022</v>
      </c>
      <c r="T594" s="453" t="s">
        <v>79</v>
      </c>
      <c r="U594" s="453" t="s">
        <v>78</v>
      </c>
      <c r="V594" s="453" t="s">
        <v>2033</v>
      </c>
      <c r="W594" s="453">
        <v>6</v>
      </c>
      <c r="X594" s="453" t="s">
        <v>1526</v>
      </c>
      <c r="Y594" s="524" t="s">
        <v>2016</v>
      </c>
      <c r="Z594" s="524" t="s">
        <v>2178</v>
      </c>
      <c r="AA594" s="453" t="s">
        <v>168</v>
      </c>
      <c r="AB594" s="453" t="s">
        <v>168</v>
      </c>
      <c r="AC594" s="524" t="s">
        <v>2180</v>
      </c>
      <c r="AD594" s="525">
        <v>43467</v>
      </c>
      <c r="AE594" s="454" t="s">
        <v>82</v>
      </c>
      <c r="AF594" s="454" t="s">
        <v>2024</v>
      </c>
      <c r="AG594" s="454" t="s">
        <v>2024</v>
      </c>
      <c r="AH594" s="454" t="s">
        <v>2024</v>
      </c>
      <c r="AI594" s="454" t="s">
        <v>2025</v>
      </c>
      <c r="AJ594" s="525">
        <v>43467</v>
      </c>
      <c r="AK594" s="455" t="s">
        <v>389</v>
      </c>
      <c r="AL594" s="455" t="s">
        <v>1152</v>
      </c>
      <c r="AM594" s="455" t="s">
        <v>1152</v>
      </c>
      <c r="AN594" s="455" t="s">
        <v>1152</v>
      </c>
      <c r="AO594" s="455" t="s">
        <v>1152</v>
      </c>
      <c r="AP594" s="522" t="s">
        <v>1152</v>
      </c>
      <c r="AQ594" s="455" t="s">
        <v>1152</v>
      </c>
      <c r="AR594" s="454" t="s">
        <v>87</v>
      </c>
      <c r="AS594" s="454" t="s">
        <v>87</v>
      </c>
      <c r="AT594" s="455" t="s">
        <v>69</v>
      </c>
      <c r="AU594" s="455" t="s">
        <v>69</v>
      </c>
      <c r="AV594" s="455" t="s">
        <v>69</v>
      </c>
      <c r="AW594" s="447" t="s">
        <v>69</v>
      </c>
      <c r="AX594" s="455" t="s">
        <v>90</v>
      </c>
    </row>
    <row r="595" spans="1:50" ht="85.5" x14ac:dyDescent="0.25">
      <c r="A595" s="439">
        <v>587</v>
      </c>
      <c r="B595" s="521" t="s">
        <v>393</v>
      </c>
      <c r="C595" s="522" t="s">
        <v>2184</v>
      </c>
      <c r="D595" s="521" t="s">
        <v>106</v>
      </c>
      <c r="E595" s="522" t="s">
        <v>1996</v>
      </c>
      <c r="F595" s="522">
        <v>340</v>
      </c>
      <c r="G595" s="522" t="s">
        <v>406</v>
      </c>
      <c r="H595" s="418">
        <f>IFERROR(VLOOKUP(G595,[21]TablaRetencion!H$1:I$90,2,FALSE),"")</f>
        <v>50</v>
      </c>
      <c r="I595" s="523" t="s">
        <v>2030</v>
      </c>
      <c r="J595" s="522" t="s">
        <v>2031</v>
      </c>
      <c r="K595" s="522" t="s">
        <v>2032</v>
      </c>
      <c r="L595" s="521" t="s">
        <v>70</v>
      </c>
      <c r="M595" s="522" t="s">
        <v>2000</v>
      </c>
      <c r="N595" s="522" t="s">
        <v>2001</v>
      </c>
      <c r="O595" s="521" t="s">
        <v>2028</v>
      </c>
      <c r="P595" s="521" t="s">
        <v>111</v>
      </c>
      <c r="Q595" s="522" t="s">
        <v>75</v>
      </c>
      <c r="R595" s="522" t="s">
        <v>89</v>
      </c>
      <c r="S595" s="453" t="s">
        <v>2022</v>
      </c>
      <c r="T595" s="453" t="s">
        <v>79</v>
      </c>
      <c r="U595" s="453" t="s">
        <v>78</v>
      </c>
      <c r="V595" s="453" t="s">
        <v>2033</v>
      </c>
      <c r="W595" s="453">
        <v>6</v>
      </c>
      <c r="X595" s="453" t="s">
        <v>1526</v>
      </c>
      <c r="Y595" s="524" t="s">
        <v>2016</v>
      </c>
      <c r="Z595" s="524" t="s">
        <v>2178</v>
      </c>
      <c r="AA595" s="453" t="s">
        <v>168</v>
      </c>
      <c r="AB595" s="453" t="s">
        <v>168</v>
      </c>
      <c r="AC595" s="524" t="s">
        <v>2180</v>
      </c>
      <c r="AD595" s="525">
        <v>43467</v>
      </c>
      <c r="AE595" s="454" t="s">
        <v>82</v>
      </c>
      <c r="AF595" s="454" t="s">
        <v>2024</v>
      </c>
      <c r="AG595" s="454" t="s">
        <v>2024</v>
      </c>
      <c r="AH595" s="454" t="s">
        <v>2024</v>
      </c>
      <c r="AI595" s="454" t="s">
        <v>2025</v>
      </c>
      <c r="AJ595" s="525">
        <v>43467</v>
      </c>
      <c r="AK595" s="455" t="s">
        <v>389</v>
      </c>
      <c r="AL595" s="455" t="s">
        <v>1152</v>
      </c>
      <c r="AM595" s="455" t="s">
        <v>1152</v>
      </c>
      <c r="AN595" s="455" t="s">
        <v>1152</v>
      </c>
      <c r="AO595" s="455" t="s">
        <v>1152</v>
      </c>
      <c r="AP595" s="522" t="s">
        <v>1152</v>
      </c>
      <c r="AQ595" s="455" t="s">
        <v>1152</v>
      </c>
      <c r="AR595" s="454" t="s">
        <v>87</v>
      </c>
      <c r="AS595" s="454" t="s">
        <v>87</v>
      </c>
      <c r="AT595" s="455" t="s">
        <v>69</v>
      </c>
      <c r="AU595" s="455" t="s">
        <v>69</v>
      </c>
      <c r="AV595" s="455" t="s">
        <v>69</v>
      </c>
      <c r="AW595" s="447" t="s">
        <v>69</v>
      </c>
      <c r="AX595" s="455" t="s">
        <v>90</v>
      </c>
    </row>
    <row r="596" spans="1:50" ht="85.5" x14ac:dyDescent="0.25">
      <c r="A596" s="439">
        <v>588</v>
      </c>
      <c r="B596" s="521" t="s">
        <v>393</v>
      </c>
      <c r="C596" s="527" t="s">
        <v>1995</v>
      </c>
      <c r="D596" s="521" t="s">
        <v>106</v>
      </c>
      <c r="E596" s="522" t="s">
        <v>1996</v>
      </c>
      <c r="F596" s="522">
        <v>340</v>
      </c>
      <c r="G596" s="522" t="s">
        <v>406</v>
      </c>
      <c r="H596" s="418">
        <f>IFERROR(VLOOKUP(G596,[21]TablaRetencion!H$1:I$90,2,FALSE),"")</f>
        <v>50</v>
      </c>
      <c r="I596" s="523" t="s">
        <v>2030</v>
      </c>
      <c r="J596" s="522" t="s">
        <v>2031</v>
      </c>
      <c r="K596" s="522" t="s">
        <v>2032</v>
      </c>
      <c r="L596" s="521" t="s">
        <v>70</v>
      </c>
      <c r="M596" s="522" t="s">
        <v>2000</v>
      </c>
      <c r="N596" s="522" t="s">
        <v>2001</v>
      </c>
      <c r="O596" s="521" t="s">
        <v>2028</v>
      </c>
      <c r="P596" s="521" t="s">
        <v>111</v>
      </c>
      <c r="Q596" s="522" t="s">
        <v>75</v>
      </c>
      <c r="R596" s="522" t="s">
        <v>89</v>
      </c>
      <c r="S596" s="453" t="s">
        <v>2022</v>
      </c>
      <c r="T596" s="453" t="s">
        <v>79</v>
      </c>
      <c r="U596" s="453" t="s">
        <v>78</v>
      </c>
      <c r="V596" s="453" t="s">
        <v>2033</v>
      </c>
      <c r="W596" s="453">
        <v>6</v>
      </c>
      <c r="X596" s="453" t="s">
        <v>1526</v>
      </c>
      <c r="Y596" s="524" t="s">
        <v>2016</v>
      </c>
      <c r="Z596" s="524" t="s">
        <v>2178</v>
      </c>
      <c r="AA596" s="453" t="s">
        <v>168</v>
      </c>
      <c r="AB596" s="453" t="s">
        <v>168</v>
      </c>
      <c r="AC596" s="524" t="s">
        <v>2180</v>
      </c>
      <c r="AD596" s="525">
        <v>43467</v>
      </c>
      <c r="AE596" s="454" t="s">
        <v>82</v>
      </c>
      <c r="AF596" s="454" t="s">
        <v>2024</v>
      </c>
      <c r="AG596" s="454" t="s">
        <v>2024</v>
      </c>
      <c r="AH596" s="454" t="s">
        <v>2024</v>
      </c>
      <c r="AI596" s="454" t="s">
        <v>2025</v>
      </c>
      <c r="AJ596" s="525">
        <v>43467</v>
      </c>
      <c r="AK596" s="455" t="s">
        <v>389</v>
      </c>
      <c r="AL596" s="455" t="s">
        <v>1152</v>
      </c>
      <c r="AM596" s="455" t="s">
        <v>1152</v>
      </c>
      <c r="AN596" s="455" t="s">
        <v>1152</v>
      </c>
      <c r="AO596" s="455" t="s">
        <v>1152</v>
      </c>
      <c r="AP596" s="522" t="s">
        <v>1152</v>
      </c>
      <c r="AQ596" s="455" t="s">
        <v>1152</v>
      </c>
      <c r="AR596" s="454" t="s">
        <v>87</v>
      </c>
      <c r="AS596" s="454" t="s">
        <v>87</v>
      </c>
      <c r="AT596" s="455" t="s">
        <v>69</v>
      </c>
      <c r="AU596" s="455" t="s">
        <v>69</v>
      </c>
      <c r="AV596" s="455" t="s">
        <v>69</v>
      </c>
      <c r="AW596" s="447" t="s">
        <v>69</v>
      </c>
      <c r="AX596" s="455" t="s">
        <v>90</v>
      </c>
    </row>
    <row r="597" spans="1:50" ht="85.5" x14ac:dyDescent="0.25">
      <c r="A597" s="439">
        <v>589</v>
      </c>
      <c r="B597" s="521" t="s">
        <v>393</v>
      </c>
      <c r="C597" s="522" t="s">
        <v>2179</v>
      </c>
      <c r="D597" s="521" t="s">
        <v>106</v>
      </c>
      <c r="E597" s="522" t="s">
        <v>1996</v>
      </c>
      <c r="F597" s="522">
        <v>340</v>
      </c>
      <c r="G597" s="522" t="s">
        <v>406</v>
      </c>
      <c r="H597" s="418">
        <f>IFERROR(VLOOKUP(G597,[21]TablaRetencion!H$1:I$90,2,FALSE),"")</f>
        <v>50</v>
      </c>
      <c r="I597" s="523" t="s">
        <v>2034</v>
      </c>
      <c r="J597" s="522" t="s">
        <v>2035</v>
      </c>
      <c r="K597" s="522" t="s">
        <v>2036</v>
      </c>
      <c r="L597" s="521" t="s">
        <v>70</v>
      </c>
      <c r="M597" s="522" t="s">
        <v>2000</v>
      </c>
      <c r="N597" s="522" t="s">
        <v>2001</v>
      </c>
      <c r="O597" s="521" t="s">
        <v>2028</v>
      </c>
      <c r="P597" s="521" t="s">
        <v>111</v>
      </c>
      <c r="Q597" s="522" t="s">
        <v>75</v>
      </c>
      <c r="R597" s="522" t="s">
        <v>89</v>
      </c>
      <c r="S597" s="453" t="s">
        <v>2022</v>
      </c>
      <c r="T597" s="453" t="s">
        <v>79</v>
      </c>
      <c r="U597" s="453" t="s">
        <v>79</v>
      </c>
      <c r="V597" s="453" t="s">
        <v>2037</v>
      </c>
      <c r="W597" s="453">
        <v>6</v>
      </c>
      <c r="X597" s="453" t="s">
        <v>1526</v>
      </c>
      <c r="Y597" s="524" t="s">
        <v>2016</v>
      </c>
      <c r="Z597" s="524" t="s">
        <v>2178</v>
      </c>
      <c r="AA597" s="453" t="s">
        <v>168</v>
      </c>
      <c r="AB597" s="453" t="s">
        <v>168</v>
      </c>
      <c r="AC597" s="524" t="s">
        <v>2180</v>
      </c>
      <c r="AD597" s="525">
        <v>43467</v>
      </c>
      <c r="AE597" s="454" t="s">
        <v>82</v>
      </c>
      <c r="AF597" s="454" t="s">
        <v>2024</v>
      </c>
      <c r="AG597" s="454" t="s">
        <v>2024</v>
      </c>
      <c r="AH597" s="454" t="s">
        <v>2024</v>
      </c>
      <c r="AI597" s="454" t="s">
        <v>2025</v>
      </c>
      <c r="AJ597" s="525">
        <v>43467</v>
      </c>
      <c r="AK597" s="455" t="s">
        <v>389</v>
      </c>
      <c r="AL597" s="455" t="s">
        <v>1152</v>
      </c>
      <c r="AM597" s="455" t="s">
        <v>1152</v>
      </c>
      <c r="AN597" s="455" t="s">
        <v>1152</v>
      </c>
      <c r="AO597" s="455" t="s">
        <v>1152</v>
      </c>
      <c r="AP597" s="522" t="s">
        <v>1152</v>
      </c>
      <c r="AQ597" s="455" t="s">
        <v>1152</v>
      </c>
      <c r="AR597" s="454" t="s">
        <v>87</v>
      </c>
      <c r="AS597" s="454" t="s">
        <v>87</v>
      </c>
      <c r="AT597" s="455" t="s">
        <v>69</v>
      </c>
      <c r="AU597" s="455" t="s">
        <v>69</v>
      </c>
      <c r="AV597" s="455" t="s">
        <v>69</v>
      </c>
      <c r="AW597" s="447" t="s">
        <v>69</v>
      </c>
      <c r="AX597" s="455" t="s">
        <v>90</v>
      </c>
    </row>
    <row r="598" spans="1:50" ht="85.5" x14ac:dyDescent="0.25">
      <c r="A598" s="439">
        <v>590</v>
      </c>
      <c r="B598" s="521" t="s">
        <v>393</v>
      </c>
      <c r="C598" s="522" t="s">
        <v>2181</v>
      </c>
      <c r="D598" s="521" t="s">
        <v>106</v>
      </c>
      <c r="E598" s="522" t="s">
        <v>1996</v>
      </c>
      <c r="F598" s="522">
        <v>340</v>
      </c>
      <c r="G598" s="522" t="s">
        <v>406</v>
      </c>
      <c r="H598" s="418">
        <f>IFERROR(VLOOKUP(G598,[21]TablaRetencion!H$1:I$90,2,FALSE),"")</f>
        <v>50</v>
      </c>
      <c r="I598" s="523" t="s">
        <v>2034</v>
      </c>
      <c r="J598" s="522" t="s">
        <v>2035</v>
      </c>
      <c r="K598" s="522" t="s">
        <v>2036</v>
      </c>
      <c r="L598" s="521" t="s">
        <v>70</v>
      </c>
      <c r="M598" s="522" t="s">
        <v>2000</v>
      </c>
      <c r="N598" s="522" t="s">
        <v>2001</v>
      </c>
      <c r="O598" s="521" t="s">
        <v>2028</v>
      </c>
      <c r="P598" s="521" t="s">
        <v>111</v>
      </c>
      <c r="Q598" s="522" t="s">
        <v>75</v>
      </c>
      <c r="R598" s="522" t="s">
        <v>89</v>
      </c>
      <c r="S598" s="453" t="s">
        <v>2022</v>
      </c>
      <c r="T598" s="453" t="s">
        <v>79</v>
      </c>
      <c r="U598" s="453" t="s">
        <v>79</v>
      </c>
      <c r="V598" s="453" t="s">
        <v>2037</v>
      </c>
      <c r="W598" s="453">
        <v>6</v>
      </c>
      <c r="X598" s="453" t="s">
        <v>1526</v>
      </c>
      <c r="Y598" s="524" t="s">
        <v>2016</v>
      </c>
      <c r="Z598" s="524" t="s">
        <v>2178</v>
      </c>
      <c r="AA598" s="453" t="s">
        <v>168</v>
      </c>
      <c r="AB598" s="453" t="s">
        <v>168</v>
      </c>
      <c r="AC598" s="524" t="s">
        <v>2180</v>
      </c>
      <c r="AD598" s="525">
        <v>43467</v>
      </c>
      <c r="AE598" s="454" t="s">
        <v>82</v>
      </c>
      <c r="AF598" s="454" t="s">
        <v>2024</v>
      </c>
      <c r="AG598" s="454" t="s">
        <v>2024</v>
      </c>
      <c r="AH598" s="454" t="s">
        <v>2024</v>
      </c>
      <c r="AI598" s="454" t="s">
        <v>2025</v>
      </c>
      <c r="AJ598" s="525">
        <v>43467</v>
      </c>
      <c r="AK598" s="455" t="s">
        <v>389</v>
      </c>
      <c r="AL598" s="455" t="s">
        <v>1152</v>
      </c>
      <c r="AM598" s="455" t="s">
        <v>1152</v>
      </c>
      <c r="AN598" s="455" t="s">
        <v>1152</v>
      </c>
      <c r="AO598" s="455" t="s">
        <v>1152</v>
      </c>
      <c r="AP598" s="522" t="s">
        <v>1152</v>
      </c>
      <c r="AQ598" s="455" t="s">
        <v>1152</v>
      </c>
      <c r="AR598" s="454" t="s">
        <v>87</v>
      </c>
      <c r="AS598" s="454" t="s">
        <v>87</v>
      </c>
      <c r="AT598" s="455" t="s">
        <v>69</v>
      </c>
      <c r="AU598" s="455" t="s">
        <v>69</v>
      </c>
      <c r="AV598" s="455" t="s">
        <v>69</v>
      </c>
      <c r="AW598" s="447" t="s">
        <v>69</v>
      </c>
      <c r="AX598" s="455" t="s">
        <v>90</v>
      </c>
    </row>
    <row r="599" spans="1:50" ht="85.5" x14ac:dyDescent="0.25">
      <c r="A599" s="439">
        <v>591</v>
      </c>
      <c r="B599" s="521" t="s">
        <v>393</v>
      </c>
      <c r="C599" s="522" t="s">
        <v>2182</v>
      </c>
      <c r="D599" s="521" t="s">
        <v>106</v>
      </c>
      <c r="E599" s="522" t="s">
        <v>1996</v>
      </c>
      <c r="F599" s="522">
        <v>340</v>
      </c>
      <c r="G599" s="522" t="s">
        <v>406</v>
      </c>
      <c r="H599" s="418">
        <f>IFERROR(VLOOKUP(G599,[21]TablaRetencion!H$1:I$90,2,FALSE),"")</f>
        <v>50</v>
      </c>
      <c r="I599" s="523" t="s">
        <v>2034</v>
      </c>
      <c r="J599" s="522" t="s">
        <v>2035</v>
      </c>
      <c r="K599" s="522" t="s">
        <v>2036</v>
      </c>
      <c r="L599" s="521" t="s">
        <v>70</v>
      </c>
      <c r="M599" s="522" t="s">
        <v>2000</v>
      </c>
      <c r="N599" s="522" t="s">
        <v>2001</v>
      </c>
      <c r="O599" s="521" t="s">
        <v>2028</v>
      </c>
      <c r="P599" s="521" t="s">
        <v>111</v>
      </c>
      <c r="Q599" s="522" t="s">
        <v>75</v>
      </c>
      <c r="R599" s="522" t="s">
        <v>89</v>
      </c>
      <c r="S599" s="453" t="s">
        <v>2022</v>
      </c>
      <c r="T599" s="453" t="s">
        <v>79</v>
      </c>
      <c r="U599" s="453" t="s">
        <v>79</v>
      </c>
      <c r="V599" s="453" t="s">
        <v>2037</v>
      </c>
      <c r="W599" s="453">
        <v>6</v>
      </c>
      <c r="X599" s="453" t="s">
        <v>1526</v>
      </c>
      <c r="Y599" s="524" t="s">
        <v>2016</v>
      </c>
      <c r="Z599" s="524" t="s">
        <v>2178</v>
      </c>
      <c r="AA599" s="453" t="s">
        <v>168</v>
      </c>
      <c r="AB599" s="453" t="s">
        <v>168</v>
      </c>
      <c r="AC599" s="524" t="s">
        <v>2180</v>
      </c>
      <c r="AD599" s="525">
        <v>43467</v>
      </c>
      <c r="AE599" s="454" t="s">
        <v>82</v>
      </c>
      <c r="AF599" s="454" t="s">
        <v>2024</v>
      </c>
      <c r="AG599" s="454" t="s">
        <v>2024</v>
      </c>
      <c r="AH599" s="454" t="s">
        <v>2024</v>
      </c>
      <c r="AI599" s="454" t="s">
        <v>2025</v>
      </c>
      <c r="AJ599" s="525">
        <v>43467</v>
      </c>
      <c r="AK599" s="455" t="s">
        <v>389</v>
      </c>
      <c r="AL599" s="455" t="s">
        <v>1152</v>
      </c>
      <c r="AM599" s="455" t="s">
        <v>1152</v>
      </c>
      <c r="AN599" s="455" t="s">
        <v>1152</v>
      </c>
      <c r="AO599" s="455" t="s">
        <v>1152</v>
      </c>
      <c r="AP599" s="522" t="s">
        <v>1152</v>
      </c>
      <c r="AQ599" s="455" t="s">
        <v>1152</v>
      </c>
      <c r="AR599" s="454" t="s">
        <v>87</v>
      </c>
      <c r="AS599" s="454" t="s">
        <v>87</v>
      </c>
      <c r="AT599" s="455" t="s">
        <v>69</v>
      </c>
      <c r="AU599" s="455" t="s">
        <v>69</v>
      </c>
      <c r="AV599" s="455" t="s">
        <v>69</v>
      </c>
      <c r="AW599" s="447" t="s">
        <v>69</v>
      </c>
      <c r="AX599" s="455" t="s">
        <v>90</v>
      </c>
    </row>
    <row r="600" spans="1:50" ht="85.5" x14ac:dyDescent="0.25">
      <c r="A600" s="439">
        <v>592</v>
      </c>
      <c r="B600" s="521" t="s">
        <v>393</v>
      </c>
      <c r="C600" s="522" t="s">
        <v>2183</v>
      </c>
      <c r="D600" s="521" t="s">
        <v>106</v>
      </c>
      <c r="E600" s="522" t="s">
        <v>1996</v>
      </c>
      <c r="F600" s="522">
        <v>340</v>
      </c>
      <c r="G600" s="522" t="s">
        <v>406</v>
      </c>
      <c r="H600" s="418">
        <f>IFERROR(VLOOKUP(G600,[21]TablaRetencion!H$1:I$90,2,FALSE),"")</f>
        <v>50</v>
      </c>
      <c r="I600" s="523" t="s">
        <v>2034</v>
      </c>
      <c r="J600" s="522" t="s">
        <v>2035</v>
      </c>
      <c r="K600" s="522" t="s">
        <v>2036</v>
      </c>
      <c r="L600" s="521" t="s">
        <v>70</v>
      </c>
      <c r="M600" s="522" t="s">
        <v>2000</v>
      </c>
      <c r="N600" s="522" t="s">
        <v>2001</v>
      </c>
      <c r="O600" s="521" t="s">
        <v>2028</v>
      </c>
      <c r="P600" s="521" t="s">
        <v>111</v>
      </c>
      <c r="Q600" s="522" t="s">
        <v>75</v>
      </c>
      <c r="R600" s="522" t="s">
        <v>89</v>
      </c>
      <c r="S600" s="453" t="s">
        <v>2022</v>
      </c>
      <c r="T600" s="453" t="s">
        <v>79</v>
      </c>
      <c r="U600" s="453" t="s">
        <v>79</v>
      </c>
      <c r="V600" s="453" t="s">
        <v>2037</v>
      </c>
      <c r="W600" s="453">
        <v>6</v>
      </c>
      <c r="X600" s="453" t="s">
        <v>1526</v>
      </c>
      <c r="Y600" s="524" t="s">
        <v>2016</v>
      </c>
      <c r="Z600" s="524" t="s">
        <v>2178</v>
      </c>
      <c r="AA600" s="453" t="s">
        <v>168</v>
      </c>
      <c r="AB600" s="453" t="s">
        <v>168</v>
      </c>
      <c r="AC600" s="524" t="s">
        <v>2180</v>
      </c>
      <c r="AD600" s="525">
        <v>43467</v>
      </c>
      <c r="AE600" s="454" t="s">
        <v>82</v>
      </c>
      <c r="AF600" s="454" t="s">
        <v>2024</v>
      </c>
      <c r="AG600" s="454" t="s">
        <v>2024</v>
      </c>
      <c r="AH600" s="454" t="s">
        <v>2024</v>
      </c>
      <c r="AI600" s="454" t="s">
        <v>2025</v>
      </c>
      <c r="AJ600" s="525">
        <v>43467</v>
      </c>
      <c r="AK600" s="455" t="s">
        <v>389</v>
      </c>
      <c r="AL600" s="455" t="s">
        <v>1152</v>
      </c>
      <c r="AM600" s="455" t="s">
        <v>1152</v>
      </c>
      <c r="AN600" s="455" t="s">
        <v>1152</v>
      </c>
      <c r="AO600" s="455" t="s">
        <v>1152</v>
      </c>
      <c r="AP600" s="522" t="s">
        <v>1152</v>
      </c>
      <c r="AQ600" s="455" t="s">
        <v>1152</v>
      </c>
      <c r="AR600" s="454" t="s">
        <v>87</v>
      </c>
      <c r="AS600" s="454" t="s">
        <v>87</v>
      </c>
      <c r="AT600" s="455" t="s">
        <v>69</v>
      </c>
      <c r="AU600" s="455" t="s">
        <v>69</v>
      </c>
      <c r="AV600" s="455" t="s">
        <v>69</v>
      </c>
      <c r="AW600" s="447" t="s">
        <v>69</v>
      </c>
      <c r="AX600" s="455" t="s">
        <v>90</v>
      </c>
    </row>
    <row r="601" spans="1:50" ht="85.5" x14ac:dyDescent="0.25">
      <c r="A601" s="439">
        <v>593</v>
      </c>
      <c r="B601" s="521" t="s">
        <v>393</v>
      </c>
      <c r="C601" s="522" t="s">
        <v>2184</v>
      </c>
      <c r="D601" s="521" t="s">
        <v>106</v>
      </c>
      <c r="E601" s="522" t="s">
        <v>1996</v>
      </c>
      <c r="F601" s="522">
        <v>340</v>
      </c>
      <c r="G601" s="522" t="s">
        <v>406</v>
      </c>
      <c r="H601" s="418">
        <f>IFERROR(VLOOKUP(G601,[21]TablaRetencion!H$1:I$90,2,FALSE),"")</f>
        <v>50</v>
      </c>
      <c r="I601" s="523" t="s">
        <v>2034</v>
      </c>
      <c r="J601" s="522" t="s">
        <v>2035</v>
      </c>
      <c r="K601" s="522" t="s">
        <v>2036</v>
      </c>
      <c r="L601" s="521" t="s">
        <v>70</v>
      </c>
      <c r="M601" s="522" t="s">
        <v>2000</v>
      </c>
      <c r="N601" s="522" t="s">
        <v>2001</v>
      </c>
      <c r="O601" s="521" t="s">
        <v>2028</v>
      </c>
      <c r="P601" s="521" t="s">
        <v>111</v>
      </c>
      <c r="Q601" s="522" t="s">
        <v>75</v>
      </c>
      <c r="R601" s="522" t="s">
        <v>89</v>
      </c>
      <c r="S601" s="453" t="s">
        <v>2022</v>
      </c>
      <c r="T601" s="453" t="s">
        <v>79</v>
      </c>
      <c r="U601" s="453" t="s">
        <v>79</v>
      </c>
      <c r="V601" s="453" t="s">
        <v>2037</v>
      </c>
      <c r="W601" s="453">
        <v>6</v>
      </c>
      <c r="X601" s="453" t="s">
        <v>1526</v>
      </c>
      <c r="Y601" s="524" t="s">
        <v>2016</v>
      </c>
      <c r="Z601" s="524" t="s">
        <v>2178</v>
      </c>
      <c r="AA601" s="453" t="s">
        <v>168</v>
      </c>
      <c r="AB601" s="453" t="s">
        <v>168</v>
      </c>
      <c r="AC601" s="524" t="s">
        <v>2180</v>
      </c>
      <c r="AD601" s="525">
        <v>43467</v>
      </c>
      <c r="AE601" s="454" t="s">
        <v>82</v>
      </c>
      <c r="AF601" s="454" t="s">
        <v>2024</v>
      </c>
      <c r="AG601" s="454" t="s">
        <v>2024</v>
      </c>
      <c r="AH601" s="454" t="s">
        <v>2024</v>
      </c>
      <c r="AI601" s="454" t="s">
        <v>2025</v>
      </c>
      <c r="AJ601" s="525">
        <v>43467</v>
      </c>
      <c r="AK601" s="455" t="s">
        <v>389</v>
      </c>
      <c r="AL601" s="455" t="s">
        <v>1152</v>
      </c>
      <c r="AM601" s="455" t="s">
        <v>1152</v>
      </c>
      <c r="AN601" s="455" t="s">
        <v>1152</v>
      </c>
      <c r="AO601" s="455" t="s">
        <v>1152</v>
      </c>
      <c r="AP601" s="522" t="s">
        <v>1152</v>
      </c>
      <c r="AQ601" s="455" t="s">
        <v>1152</v>
      </c>
      <c r="AR601" s="454" t="s">
        <v>87</v>
      </c>
      <c r="AS601" s="454" t="s">
        <v>87</v>
      </c>
      <c r="AT601" s="455" t="s">
        <v>69</v>
      </c>
      <c r="AU601" s="455" t="s">
        <v>69</v>
      </c>
      <c r="AV601" s="455" t="s">
        <v>69</v>
      </c>
      <c r="AW601" s="447" t="s">
        <v>69</v>
      </c>
      <c r="AX601" s="455" t="s">
        <v>90</v>
      </c>
    </row>
    <row r="602" spans="1:50" ht="85.5" x14ac:dyDescent="0.25">
      <c r="A602" s="439">
        <v>594</v>
      </c>
      <c r="B602" s="521" t="s">
        <v>393</v>
      </c>
      <c r="C602" s="527" t="s">
        <v>1995</v>
      </c>
      <c r="D602" s="521" t="s">
        <v>106</v>
      </c>
      <c r="E602" s="522" t="s">
        <v>1996</v>
      </c>
      <c r="F602" s="522">
        <v>340</v>
      </c>
      <c r="G602" s="522" t="s">
        <v>406</v>
      </c>
      <c r="H602" s="418">
        <f>IFERROR(VLOOKUP(G602,[21]TablaRetencion!H$1:I$90,2,FALSE),"")</f>
        <v>50</v>
      </c>
      <c r="I602" s="523" t="s">
        <v>2034</v>
      </c>
      <c r="J602" s="522" t="s">
        <v>2035</v>
      </c>
      <c r="K602" s="522" t="s">
        <v>2036</v>
      </c>
      <c r="L602" s="521" t="s">
        <v>70</v>
      </c>
      <c r="M602" s="522" t="s">
        <v>2000</v>
      </c>
      <c r="N602" s="522" t="s">
        <v>2001</v>
      </c>
      <c r="O602" s="521" t="s">
        <v>2028</v>
      </c>
      <c r="P602" s="521" t="s">
        <v>111</v>
      </c>
      <c r="Q602" s="522" t="s">
        <v>75</v>
      </c>
      <c r="R602" s="522" t="s">
        <v>89</v>
      </c>
      <c r="S602" s="453" t="s">
        <v>2022</v>
      </c>
      <c r="T602" s="453" t="s">
        <v>79</v>
      </c>
      <c r="U602" s="453" t="s">
        <v>79</v>
      </c>
      <c r="V602" s="453" t="s">
        <v>2037</v>
      </c>
      <c r="W602" s="453">
        <v>6</v>
      </c>
      <c r="X602" s="453" t="s">
        <v>1526</v>
      </c>
      <c r="Y602" s="524" t="s">
        <v>2016</v>
      </c>
      <c r="Z602" s="524" t="s">
        <v>2178</v>
      </c>
      <c r="AA602" s="453" t="s">
        <v>168</v>
      </c>
      <c r="AB602" s="453" t="s">
        <v>168</v>
      </c>
      <c r="AC602" s="524" t="s">
        <v>2180</v>
      </c>
      <c r="AD602" s="525">
        <v>43467</v>
      </c>
      <c r="AE602" s="454" t="s">
        <v>82</v>
      </c>
      <c r="AF602" s="454" t="s">
        <v>2024</v>
      </c>
      <c r="AG602" s="454" t="s">
        <v>2024</v>
      </c>
      <c r="AH602" s="454" t="s">
        <v>2024</v>
      </c>
      <c r="AI602" s="454" t="s">
        <v>2025</v>
      </c>
      <c r="AJ602" s="525">
        <v>43467</v>
      </c>
      <c r="AK602" s="455" t="s">
        <v>389</v>
      </c>
      <c r="AL602" s="455" t="s">
        <v>1152</v>
      </c>
      <c r="AM602" s="455" t="s">
        <v>1152</v>
      </c>
      <c r="AN602" s="455" t="s">
        <v>1152</v>
      </c>
      <c r="AO602" s="455" t="s">
        <v>1152</v>
      </c>
      <c r="AP602" s="522" t="s">
        <v>1152</v>
      </c>
      <c r="AQ602" s="455" t="s">
        <v>1152</v>
      </c>
      <c r="AR602" s="454" t="s">
        <v>87</v>
      </c>
      <c r="AS602" s="454" t="s">
        <v>87</v>
      </c>
      <c r="AT602" s="455" t="s">
        <v>69</v>
      </c>
      <c r="AU602" s="455" t="s">
        <v>69</v>
      </c>
      <c r="AV602" s="455" t="s">
        <v>69</v>
      </c>
      <c r="AW602" s="447" t="s">
        <v>69</v>
      </c>
      <c r="AX602" s="455" t="s">
        <v>90</v>
      </c>
    </row>
    <row r="603" spans="1:50" ht="270" x14ac:dyDescent="0.25">
      <c r="A603" s="439">
        <v>595</v>
      </c>
      <c r="B603" s="521" t="s">
        <v>393</v>
      </c>
      <c r="C603" s="527" t="s">
        <v>254</v>
      </c>
      <c r="D603" s="521" t="s">
        <v>106</v>
      </c>
      <c r="E603" s="522" t="s">
        <v>1996</v>
      </c>
      <c r="F603" s="522">
        <v>340</v>
      </c>
      <c r="G603" s="522" t="s">
        <v>522</v>
      </c>
      <c r="H603" s="522">
        <v>53</v>
      </c>
      <c r="I603" s="528" t="s">
        <v>2038</v>
      </c>
      <c r="J603" s="522" t="s">
        <v>522</v>
      </c>
      <c r="K603" s="522" t="s">
        <v>2039</v>
      </c>
      <c r="L603" s="521" t="s">
        <v>70</v>
      </c>
      <c r="M603" s="522" t="s">
        <v>2000</v>
      </c>
      <c r="N603" s="522" t="s">
        <v>2001</v>
      </c>
      <c r="O603" s="521" t="s">
        <v>2002</v>
      </c>
      <c r="P603" s="521" t="s">
        <v>111</v>
      </c>
      <c r="Q603" s="522" t="s">
        <v>75</v>
      </c>
      <c r="R603" s="522" t="s">
        <v>89</v>
      </c>
      <c r="S603" s="453" t="s">
        <v>2022</v>
      </c>
      <c r="T603" s="453" t="s">
        <v>78</v>
      </c>
      <c r="U603" s="453" t="s">
        <v>78</v>
      </c>
      <c r="V603" s="453" t="s">
        <v>2040</v>
      </c>
      <c r="W603" s="453">
        <v>7</v>
      </c>
      <c r="X603" s="453" t="s">
        <v>1526</v>
      </c>
      <c r="Y603" s="524" t="s">
        <v>2041</v>
      </c>
      <c r="Z603" s="524" t="s">
        <v>2178</v>
      </c>
      <c r="AA603" s="453" t="s">
        <v>168</v>
      </c>
      <c r="AB603" s="453" t="s">
        <v>168</v>
      </c>
      <c r="AC603" s="524" t="s">
        <v>2180</v>
      </c>
      <c r="AD603" s="525">
        <v>43467</v>
      </c>
      <c r="AE603" s="454" t="s">
        <v>82</v>
      </c>
      <c r="AF603" s="454" t="s">
        <v>2024</v>
      </c>
      <c r="AG603" s="454" t="s">
        <v>2024</v>
      </c>
      <c r="AH603" s="454" t="s">
        <v>2024</v>
      </c>
      <c r="AI603" s="454" t="s">
        <v>2025</v>
      </c>
      <c r="AJ603" s="525">
        <v>43467</v>
      </c>
      <c r="AK603" s="455" t="s">
        <v>389</v>
      </c>
      <c r="AL603" s="455" t="s">
        <v>2042</v>
      </c>
      <c r="AM603" s="455" t="s">
        <v>2043</v>
      </c>
      <c r="AN603" s="455" t="s">
        <v>1152</v>
      </c>
      <c r="AO603" s="455" t="s">
        <v>1152</v>
      </c>
      <c r="AP603" s="522" t="s">
        <v>1152</v>
      </c>
      <c r="AQ603" s="455" t="s">
        <v>1152</v>
      </c>
      <c r="AR603" s="454" t="s">
        <v>87</v>
      </c>
      <c r="AS603" s="454" t="s">
        <v>87</v>
      </c>
      <c r="AT603" s="455" t="s">
        <v>69</v>
      </c>
      <c r="AU603" s="455" t="s">
        <v>69</v>
      </c>
      <c r="AV603" s="455" t="s">
        <v>69</v>
      </c>
      <c r="AW603" s="447" t="s">
        <v>69</v>
      </c>
      <c r="AX603" s="455" t="s">
        <v>90</v>
      </c>
    </row>
    <row r="604" spans="1:50" ht="195" x14ac:dyDescent="0.25">
      <c r="A604" s="439">
        <v>596</v>
      </c>
      <c r="B604" s="521" t="s">
        <v>393</v>
      </c>
      <c r="C604" s="522" t="s">
        <v>2179</v>
      </c>
      <c r="D604" s="521" t="s">
        <v>2185</v>
      </c>
      <c r="E604" s="522" t="s">
        <v>1996</v>
      </c>
      <c r="F604" s="522">
        <v>340</v>
      </c>
      <c r="G604" s="522" t="s">
        <v>2186</v>
      </c>
      <c r="H604" s="522">
        <v>43</v>
      </c>
      <c r="I604" s="523" t="s">
        <v>2187</v>
      </c>
      <c r="J604" s="522" t="s">
        <v>521</v>
      </c>
      <c r="K604" s="522" t="s">
        <v>2188</v>
      </c>
      <c r="L604" s="521" t="s">
        <v>70</v>
      </c>
      <c r="M604" s="522" t="s">
        <v>2189</v>
      </c>
      <c r="N604" s="522" t="s">
        <v>2190</v>
      </c>
      <c r="O604" s="522" t="s">
        <v>2190</v>
      </c>
      <c r="P604" s="521" t="s">
        <v>111</v>
      </c>
      <c r="Q604" s="522" t="s">
        <v>75</v>
      </c>
      <c r="R604" s="522" t="s">
        <v>76</v>
      </c>
      <c r="S604" s="453" t="s">
        <v>2191</v>
      </c>
      <c r="T604" s="453" t="s">
        <v>78</v>
      </c>
      <c r="U604" s="453" t="s">
        <v>78</v>
      </c>
      <c r="V604" s="453" t="s">
        <v>2192</v>
      </c>
      <c r="W604" s="453">
        <v>10</v>
      </c>
      <c r="X604" s="453" t="s">
        <v>1526</v>
      </c>
      <c r="Y604" s="524" t="s">
        <v>2016</v>
      </c>
      <c r="Z604" s="524" t="s">
        <v>2178</v>
      </c>
      <c r="AA604" s="453" t="s">
        <v>2193</v>
      </c>
      <c r="AB604" s="453" t="s">
        <v>2193</v>
      </c>
      <c r="AC604" s="524" t="s">
        <v>2180</v>
      </c>
      <c r="AD604" s="525">
        <v>43467</v>
      </c>
      <c r="AE604" s="454" t="s">
        <v>82</v>
      </c>
      <c r="AF604" s="454" t="s">
        <v>2194</v>
      </c>
      <c r="AG604" s="454" t="s">
        <v>2195</v>
      </c>
      <c r="AH604" s="454" t="s">
        <v>2196</v>
      </c>
      <c r="AI604" s="454" t="s">
        <v>2008</v>
      </c>
      <c r="AJ604" s="525">
        <v>43467</v>
      </c>
      <c r="AK604" s="455" t="s">
        <v>389</v>
      </c>
      <c r="AL604" s="454" t="s">
        <v>2197</v>
      </c>
      <c r="AM604" s="455" t="s">
        <v>2198</v>
      </c>
      <c r="AN604" s="454" t="s">
        <v>2199</v>
      </c>
      <c r="AO604" s="454" t="s">
        <v>2200</v>
      </c>
      <c r="AP604" s="522" t="s">
        <v>2201</v>
      </c>
      <c r="AQ604" s="455" t="s">
        <v>2012</v>
      </c>
      <c r="AR604" s="454" t="s">
        <v>87</v>
      </c>
      <c r="AS604" s="454" t="s">
        <v>87</v>
      </c>
      <c r="AT604" s="455" t="s">
        <v>69</v>
      </c>
      <c r="AU604" s="455" t="s">
        <v>69</v>
      </c>
      <c r="AV604" s="455" t="s">
        <v>69</v>
      </c>
      <c r="AW604" s="447" t="s">
        <v>69</v>
      </c>
      <c r="AX604" s="455" t="s">
        <v>90</v>
      </c>
    </row>
    <row r="605" spans="1:50" ht="165" x14ac:dyDescent="0.25">
      <c r="A605" s="439">
        <v>597</v>
      </c>
      <c r="B605" s="521" t="s">
        <v>393</v>
      </c>
      <c r="C605" s="522" t="s">
        <v>2181</v>
      </c>
      <c r="D605" s="521" t="s">
        <v>2202</v>
      </c>
      <c r="E605" s="522" t="s">
        <v>1996</v>
      </c>
      <c r="F605" s="522">
        <v>340</v>
      </c>
      <c r="G605" s="522" t="s">
        <v>2186</v>
      </c>
      <c r="H605" s="522">
        <v>43</v>
      </c>
      <c r="I605" s="523" t="s">
        <v>2187</v>
      </c>
      <c r="J605" s="522" t="s">
        <v>2203</v>
      </c>
      <c r="K605" s="522" t="s">
        <v>2204</v>
      </c>
      <c r="L605" s="521" t="s">
        <v>70</v>
      </c>
      <c r="M605" s="522" t="s">
        <v>2205</v>
      </c>
      <c r="N605" s="522" t="s">
        <v>2206</v>
      </c>
      <c r="O605" s="521" t="s">
        <v>2028</v>
      </c>
      <c r="P605" s="521" t="s">
        <v>111</v>
      </c>
      <c r="Q605" s="522" t="s">
        <v>75</v>
      </c>
      <c r="R605" s="522" t="s">
        <v>76</v>
      </c>
      <c r="S605" s="453" t="s">
        <v>2191</v>
      </c>
      <c r="T605" s="453" t="s">
        <v>78</v>
      </c>
      <c r="U605" s="453" t="s">
        <v>78</v>
      </c>
      <c r="V605" s="453" t="s">
        <v>2207</v>
      </c>
      <c r="W605" s="453">
        <v>10</v>
      </c>
      <c r="X605" s="453" t="s">
        <v>1526</v>
      </c>
      <c r="Y605" s="524" t="s">
        <v>2016</v>
      </c>
      <c r="Z605" s="524" t="s">
        <v>2178</v>
      </c>
      <c r="AA605" s="453" t="s">
        <v>2193</v>
      </c>
      <c r="AB605" s="453" t="s">
        <v>2193</v>
      </c>
      <c r="AC605" s="524" t="s">
        <v>2180</v>
      </c>
      <c r="AD605" s="525">
        <v>43467</v>
      </c>
      <c r="AE605" s="454" t="s">
        <v>82</v>
      </c>
      <c r="AF605" s="454" t="s">
        <v>2194</v>
      </c>
      <c r="AG605" s="454" t="s">
        <v>2195</v>
      </c>
      <c r="AH605" s="454" t="s">
        <v>2196</v>
      </c>
      <c r="AI605" s="454" t="s">
        <v>2008</v>
      </c>
      <c r="AJ605" s="525">
        <v>43467</v>
      </c>
      <c r="AK605" s="455" t="s">
        <v>389</v>
      </c>
      <c r="AL605" s="454" t="s">
        <v>2208</v>
      </c>
      <c r="AM605" s="455" t="s">
        <v>2209</v>
      </c>
      <c r="AN605" s="454" t="s">
        <v>2199</v>
      </c>
      <c r="AO605" s="454" t="s">
        <v>2200</v>
      </c>
      <c r="AP605" s="522" t="s">
        <v>2201</v>
      </c>
      <c r="AQ605" s="455" t="s">
        <v>2012</v>
      </c>
      <c r="AR605" s="454" t="s">
        <v>87</v>
      </c>
      <c r="AS605" s="454" t="s">
        <v>87</v>
      </c>
      <c r="AT605" s="455" t="s">
        <v>69</v>
      </c>
      <c r="AU605" s="455" t="s">
        <v>69</v>
      </c>
      <c r="AV605" s="455" t="s">
        <v>69</v>
      </c>
      <c r="AW605" s="447" t="s">
        <v>69</v>
      </c>
      <c r="AX605" s="455" t="s">
        <v>90</v>
      </c>
    </row>
    <row r="606" spans="1:50" ht="195" x14ac:dyDescent="0.25">
      <c r="A606" s="439">
        <v>598</v>
      </c>
      <c r="B606" s="521" t="s">
        <v>393</v>
      </c>
      <c r="C606" s="522" t="s">
        <v>2182</v>
      </c>
      <c r="D606" s="521" t="s">
        <v>2185</v>
      </c>
      <c r="E606" s="522" t="s">
        <v>1996</v>
      </c>
      <c r="F606" s="522">
        <v>340</v>
      </c>
      <c r="G606" s="522" t="s">
        <v>2186</v>
      </c>
      <c r="H606" s="522">
        <v>43</v>
      </c>
      <c r="I606" s="523" t="s">
        <v>2187</v>
      </c>
      <c r="J606" s="522" t="s">
        <v>521</v>
      </c>
      <c r="K606" s="522" t="s">
        <v>2188</v>
      </c>
      <c r="L606" s="521" t="s">
        <v>70</v>
      </c>
      <c r="M606" s="522" t="s">
        <v>2189</v>
      </c>
      <c r="N606" s="522" t="s">
        <v>2190</v>
      </c>
      <c r="O606" s="522" t="s">
        <v>2190</v>
      </c>
      <c r="P606" s="521" t="s">
        <v>111</v>
      </c>
      <c r="Q606" s="522" t="s">
        <v>75</v>
      </c>
      <c r="R606" s="522" t="s">
        <v>76</v>
      </c>
      <c r="S606" s="453" t="s">
        <v>2191</v>
      </c>
      <c r="T606" s="453" t="s">
        <v>78</v>
      </c>
      <c r="U606" s="453" t="s">
        <v>78</v>
      </c>
      <c r="V606" s="453" t="s">
        <v>2192</v>
      </c>
      <c r="W606" s="453">
        <v>10</v>
      </c>
      <c r="X606" s="453" t="s">
        <v>1526</v>
      </c>
      <c r="Y606" s="524" t="s">
        <v>2016</v>
      </c>
      <c r="Z606" s="524" t="s">
        <v>2178</v>
      </c>
      <c r="AA606" s="453" t="s">
        <v>2193</v>
      </c>
      <c r="AB606" s="453" t="s">
        <v>2193</v>
      </c>
      <c r="AC606" s="524" t="s">
        <v>2180</v>
      </c>
      <c r="AD606" s="525">
        <v>43467</v>
      </c>
      <c r="AE606" s="454" t="s">
        <v>82</v>
      </c>
      <c r="AF606" s="454" t="s">
        <v>2194</v>
      </c>
      <c r="AG606" s="454" t="s">
        <v>2195</v>
      </c>
      <c r="AH606" s="454" t="s">
        <v>2196</v>
      </c>
      <c r="AI606" s="454" t="s">
        <v>2008</v>
      </c>
      <c r="AJ606" s="525">
        <v>43467</v>
      </c>
      <c r="AK606" s="455" t="s">
        <v>389</v>
      </c>
      <c r="AL606" s="454" t="s">
        <v>2197</v>
      </c>
      <c r="AM606" s="455" t="s">
        <v>2210</v>
      </c>
      <c r="AN606" s="454" t="s">
        <v>2199</v>
      </c>
      <c r="AO606" s="454" t="s">
        <v>2200</v>
      </c>
      <c r="AP606" s="522" t="s">
        <v>2201</v>
      </c>
      <c r="AQ606" s="455" t="s">
        <v>2012</v>
      </c>
      <c r="AR606" s="454" t="s">
        <v>87</v>
      </c>
      <c r="AS606" s="454" t="s">
        <v>87</v>
      </c>
      <c r="AT606" s="455" t="s">
        <v>69</v>
      </c>
      <c r="AU606" s="455" t="s">
        <v>69</v>
      </c>
      <c r="AV606" s="455" t="s">
        <v>69</v>
      </c>
      <c r="AW606" s="447" t="s">
        <v>69</v>
      </c>
      <c r="AX606" s="455" t="s">
        <v>90</v>
      </c>
    </row>
    <row r="607" spans="1:50" ht="195" x14ac:dyDescent="0.25">
      <c r="A607" s="439">
        <v>599</v>
      </c>
      <c r="B607" s="521" t="s">
        <v>393</v>
      </c>
      <c r="C607" s="522" t="s">
        <v>2183</v>
      </c>
      <c r="D607" s="521" t="s">
        <v>2185</v>
      </c>
      <c r="E607" s="522" t="s">
        <v>1996</v>
      </c>
      <c r="F607" s="522">
        <v>340</v>
      </c>
      <c r="G607" s="522" t="s">
        <v>2186</v>
      </c>
      <c r="H607" s="522">
        <v>43</v>
      </c>
      <c r="I607" s="523" t="s">
        <v>2187</v>
      </c>
      <c r="J607" s="522" t="s">
        <v>2203</v>
      </c>
      <c r="K607" s="522" t="s">
        <v>2204</v>
      </c>
      <c r="L607" s="521" t="s">
        <v>70</v>
      </c>
      <c r="M607" s="522" t="s">
        <v>2211</v>
      </c>
      <c r="N607" s="522" t="s">
        <v>2190</v>
      </c>
      <c r="O607" s="522" t="s">
        <v>2190</v>
      </c>
      <c r="P607" s="521" t="s">
        <v>111</v>
      </c>
      <c r="Q607" s="522" t="s">
        <v>75</v>
      </c>
      <c r="R607" s="522" t="s">
        <v>76</v>
      </c>
      <c r="S607" s="453" t="s">
        <v>2191</v>
      </c>
      <c r="T607" s="453" t="s">
        <v>78</v>
      </c>
      <c r="U607" s="453" t="s">
        <v>78</v>
      </c>
      <c r="V607" s="453" t="s">
        <v>2192</v>
      </c>
      <c r="W607" s="453">
        <v>10</v>
      </c>
      <c r="X607" s="453" t="s">
        <v>1526</v>
      </c>
      <c r="Y607" s="524" t="s">
        <v>2016</v>
      </c>
      <c r="Z607" s="524" t="s">
        <v>2178</v>
      </c>
      <c r="AA607" s="453" t="s">
        <v>2193</v>
      </c>
      <c r="AB607" s="453" t="s">
        <v>2193</v>
      </c>
      <c r="AC607" s="524" t="s">
        <v>2180</v>
      </c>
      <c r="AD607" s="525">
        <v>43467</v>
      </c>
      <c r="AE607" s="454" t="s">
        <v>82</v>
      </c>
      <c r="AF607" s="454" t="s">
        <v>2194</v>
      </c>
      <c r="AG607" s="454" t="s">
        <v>2195</v>
      </c>
      <c r="AH607" s="454" t="s">
        <v>2196</v>
      </c>
      <c r="AI607" s="454" t="s">
        <v>2008</v>
      </c>
      <c r="AJ607" s="525">
        <v>43467</v>
      </c>
      <c r="AK607" s="455" t="s">
        <v>389</v>
      </c>
      <c r="AL607" s="454" t="s">
        <v>2208</v>
      </c>
      <c r="AM607" s="455" t="s">
        <v>2198</v>
      </c>
      <c r="AN607" s="454" t="s">
        <v>2199</v>
      </c>
      <c r="AO607" s="454" t="s">
        <v>2200</v>
      </c>
      <c r="AP607" s="522" t="s">
        <v>2201</v>
      </c>
      <c r="AQ607" s="455" t="s">
        <v>2012</v>
      </c>
      <c r="AR607" s="454" t="s">
        <v>87</v>
      </c>
      <c r="AS607" s="454" t="s">
        <v>87</v>
      </c>
      <c r="AT607" s="455" t="s">
        <v>69</v>
      </c>
      <c r="AU607" s="455" t="s">
        <v>69</v>
      </c>
      <c r="AV607" s="455" t="s">
        <v>69</v>
      </c>
      <c r="AW607" s="447" t="s">
        <v>69</v>
      </c>
      <c r="AX607" s="455" t="s">
        <v>90</v>
      </c>
    </row>
    <row r="608" spans="1:50" ht="195" x14ac:dyDescent="0.25">
      <c r="A608" s="439">
        <v>600</v>
      </c>
      <c r="B608" s="521" t="s">
        <v>393</v>
      </c>
      <c r="C608" s="522" t="s">
        <v>2184</v>
      </c>
      <c r="D608" s="521" t="s">
        <v>2185</v>
      </c>
      <c r="E608" s="522" t="s">
        <v>1996</v>
      </c>
      <c r="F608" s="522">
        <v>340</v>
      </c>
      <c r="G608" s="522" t="s">
        <v>2186</v>
      </c>
      <c r="H608" s="522">
        <v>43</v>
      </c>
      <c r="I608" s="523" t="s">
        <v>2187</v>
      </c>
      <c r="J608" s="522" t="s">
        <v>2203</v>
      </c>
      <c r="K608" s="522" t="s">
        <v>2212</v>
      </c>
      <c r="L608" s="521" t="s">
        <v>70</v>
      </c>
      <c r="M608" s="522" t="s">
        <v>2213</v>
      </c>
      <c r="N608" s="522" t="s">
        <v>2190</v>
      </c>
      <c r="O608" s="522" t="s">
        <v>2190</v>
      </c>
      <c r="P608" s="521" t="s">
        <v>111</v>
      </c>
      <c r="Q608" s="522" t="s">
        <v>75</v>
      </c>
      <c r="R608" s="522" t="s">
        <v>76</v>
      </c>
      <c r="S608" s="453" t="s">
        <v>2191</v>
      </c>
      <c r="T608" s="453" t="s">
        <v>78</v>
      </c>
      <c r="U608" s="453" t="s">
        <v>78</v>
      </c>
      <c r="V608" s="453" t="s">
        <v>2192</v>
      </c>
      <c r="W608" s="453">
        <v>10</v>
      </c>
      <c r="X608" s="453" t="s">
        <v>1526</v>
      </c>
      <c r="Y608" s="524" t="s">
        <v>2016</v>
      </c>
      <c r="Z608" s="524" t="s">
        <v>2178</v>
      </c>
      <c r="AA608" s="453" t="s">
        <v>2193</v>
      </c>
      <c r="AB608" s="453" t="s">
        <v>2193</v>
      </c>
      <c r="AC608" s="524" t="s">
        <v>2180</v>
      </c>
      <c r="AD608" s="525">
        <v>43467</v>
      </c>
      <c r="AE608" s="454" t="s">
        <v>82</v>
      </c>
      <c r="AF608" s="454" t="s">
        <v>2194</v>
      </c>
      <c r="AG608" s="454" t="s">
        <v>2195</v>
      </c>
      <c r="AH608" s="454" t="s">
        <v>2196</v>
      </c>
      <c r="AI608" s="454" t="s">
        <v>2008</v>
      </c>
      <c r="AJ608" s="525">
        <v>43467</v>
      </c>
      <c r="AK608" s="455" t="s">
        <v>389</v>
      </c>
      <c r="AL608" s="454" t="s">
        <v>2214</v>
      </c>
      <c r="AM608" s="455" t="s">
        <v>2198</v>
      </c>
      <c r="AN608" s="454" t="s">
        <v>2199</v>
      </c>
      <c r="AO608" s="454" t="s">
        <v>2200</v>
      </c>
      <c r="AP608" s="522" t="s">
        <v>2201</v>
      </c>
      <c r="AQ608" s="455" t="s">
        <v>2012</v>
      </c>
      <c r="AR608" s="454" t="s">
        <v>87</v>
      </c>
      <c r="AS608" s="454" t="s">
        <v>87</v>
      </c>
      <c r="AT608" s="455" t="s">
        <v>69</v>
      </c>
      <c r="AU608" s="455" t="s">
        <v>69</v>
      </c>
      <c r="AV608" s="455" t="s">
        <v>69</v>
      </c>
      <c r="AW608" s="447" t="s">
        <v>69</v>
      </c>
      <c r="AX608" s="455" t="s">
        <v>90</v>
      </c>
    </row>
    <row r="609" spans="1:50" ht="150" x14ac:dyDescent="0.25">
      <c r="A609" s="439">
        <v>601</v>
      </c>
      <c r="B609" s="521" t="s">
        <v>393</v>
      </c>
      <c r="C609" s="527" t="s">
        <v>1995</v>
      </c>
      <c r="D609" s="521" t="s">
        <v>2202</v>
      </c>
      <c r="E609" s="522" t="s">
        <v>1996</v>
      </c>
      <c r="F609" s="522">
        <v>340</v>
      </c>
      <c r="G609" s="522" t="s">
        <v>2186</v>
      </c>
      <c r="H609" s="522">
        <v>43</v>
      </c>
      <c r="I609" s="523" t="s">
        <v>2187</v>
      </c>
      <c r="J609" s="522" t="s">
        <v>2203</v>
      </c>
      <c r="K609" s="522" t="s">
        <v>2215</v>
      </c>
      <c r="L609" s="521" t="s">
        <v>70</v>
      </c>
      <c r="M609" s="522" t="s">
        <v>2205</v>
      </c>
      <c r="N609" s="522" t="s">
        <v>2206</v>
      </c>
      <c r="O609" s="521" t="s">
        <v>2028</v>
      </c>
      <c r="P609" s="521" t="s">
        <v>111</v>
      </c>
      <c r="Q609" s="522" t="s">
        <v>75</v>
      </c>
      <c r="R609" s="522" t="s">
        <v>76</v>
      </c>
      <c r="S609" s="453" t="s">
        <v>2191</v>
      </c>
      <c r="T609" s="453" t="s">
        <v>78</v>
      </c>
      <c r="U609" s="453" t="s">
        <v>78</v>
      </c>
      <c r="V609" s="453" t="s">
        <v>2207</v>
      </c>
      <c r="W609" s="453">
        <v>10</v>
      </c>
      <c r="X609" s="453" t="s">
        <v>1526</v>
      </c>
      <c r="Y609" s="524" t="s">
        <v>2004</v>
      </c>
      <c r="Z609" s="524" t="s">
        <v>2178</v>
      </c>
      <c r="AA609" s="453" t="s">
        <v>2193</v>
      </c>
      <c r="AB609" s="453" t="s">
        <v>2193</v>
      </c>
      <c r="AC609" s="524" t="s">
        <v>2180</v>
      </c>
      <c r="AD609" s="525">
        <v>43467</v>
      </c>
      <c r="AE609" s="454" t="s">
        <v>82</v>
      </c>
      <c r="AF609" s="454" t="s">
        <v>2194</v>
      </c>
      <c r="AG609" s="454" t="s">
        <v>2195</v>
      </c>
      <c r="AH609" s="454" t="s">
        <v>2196</v>
      </c>
      <c r="AI609" s="454" t="s">
        <v>2008</v>
      </c>
      <c r="AJ609" s="525">
        <v>43467</v>
      </c>
      <c r="AK609" s="455" t="s">
        <v>389</v>
      </c>
      <c r="AL609" s="454" t="s">
        <v>2216</v>
      </c>
      <c r="AM609" s="455" t="s">
        <v>2217</v>
      </c>
      <c r="AN609" s="454" t="s">
        <v>2199</v>
      </c>
      <c r="AO609" s="454" t="s">
        <v>2200</v>
      </c>
      <c r="AP609" s="522" t="s">
        <v>2201</v>
      </c>
      <c r="AQ609" s="455" t="s">
        <v>2012</v>
      </c>
      <c r="AR609" s="454" t="s">
        <v>87</v>
      </c>
      <c r="AS609" s="454" t="s">
        <v>87</v>
      </c>
      <c r="AT609" s="455" t="s">
        <v>69</v>
      </c>
      <c r="AU609" s="455" t="s">
        <v>69</v>
      </c>
      <c r="AV609" s="455" t="s">
        <v>69</v>
      </c>
      <c r="AW609" s="447" t="s">
        <v>69</v>
      </c>
      <c r="AX609" s="455" t="s">
        <v>90</v>
      </c>
    </row>
    <row r="610" spans="1:50" ht="75" x14ac:dyDescent="0.25">
      <c r="A610" s="439">
        <v>602</v>
      </c>
      <c r="B610" s="521" t="s">
        <v>393</v>
      </c>
      <c r="C610" s="522" t="s">
        <v>2218</v>
      </c>
      <c r="D610" s="521" t="s">
        <v>106</v>
      </c>
      <c r="E610" s="522" t="s">
        <v>1996</v>
      </c>
      <c r="F610" s="522">
        <v>340</v>
      </c>
      <c r="G610" s="522" t="s">
        <v>411</v>
      </c>
      <c r="H610" s="522">
        <f>IFERROR(VLOOKUP(G610,[21]TablaRetencion!H$1:I$90,2,FALSE),"")</f>
        <v>67</v>
      </c>
      <c r="I610" s="523" t="s">
        <v>2044</v>
      </c>
      <c r="J610" s="522" t="s">
        <v>1383</v>
      </c>
      <c r="K610" s="522" t="s">
        <v>2045</v>
      </c>
      <c r="L610" s="521" t="s">
        <v>70</v>
      </c>
      <c r="M610" s="521" t="s">
        <v>2000</v>
      </c>
      <c r="N610" s="522" t="s">
        <v>2001</v>
      </c>
      <c r="O610" s="521" t="s">
        <v>2020</v>
      </c>
      <c r="P610" s="521" t="s">
        <v>111</v>
      </c>
      <c r="Q610" s="522" t="s">
        <v>2046</v>
      </c>
      <c r="R610" s="522" t="s">
        <v>89</v>
      </c>
      <c r="S610" s="453" t="s">
        <v>2022</v>
      </c>
      <c r="T610" s="453" t="s">
        <v>79</v>
      </c>
      <c r="U610" s="453" t="s">
        <v>79</v>
      </c>
      <c r="V610" s="453" t="s">
        <v>2047</v>
      </c>
      <c r="W610" s="453">
        <v>5</v>
      </c>
      <c r="X610" s="453" t="s">
        <v>1424</v>
      </c>
      <c r="Y610" s="524" t="s">
        <v>2016</v>
      </c>
      <c r="Z610" s="524" t="s">
        <v>2178</v>
      </c>
      <c r="AA610" s="453" t="s">
        <v>168</v>
      </c>
      <c r="AB610" s="453" t="s">
        <v>168</v>
      </c>
      <c r="AC610" s="524" t="s">
        <v>527</v>
      </c>
      <c r="AD610" s="525">
        <v>43467</v>
      </c>
      <c r="AE610" s="454" t="s">
        <v>82</v>
      </c>
      <c r="AF610" s="454" t="s">
        <v>2024</v>
      </c>
      <c r="AG610" s="454" t="s">
        <v>2024</v>
      </c>
      <c r="AH610" s="454" t="s">
        <v>2024</v>
      </c>
      <c r="AI610" s="454" t="s">
        <v>2025</v>
      </c>
      <c r="AJ610" s="525">
        <v>43467</v>
      </c>
      <c r="AK610" s="455" t="s">
        <v>389</v>
      </c>
      <c r="AL610" s="455" t="s">
        <v>1152</v>
      </c>
      <c r="AM610" s="455" t="s">
        <v>1152</v>
      </c>
      <c r="AN610" s="455" t="s">
        <v>1152</v>
      </c>
      <c r="AO610" s="455" t="s">
        <v>1152</v>
      </c>
      <c r="AP610" s="455" t="s">
        <v>1152</v>
      </c>
      <c r="AQ610" s="455" t="s">
        <v>1152</v>
      </c>
      <c r="AR610" s="454" t="s">
        <v>87</v>
      </c>
      <c r="AS610" s="454" t="s">
        <v>87</v>
      </c>
      <c r="AT610" s="455" t="s">
        <v>69</v>
      </c>
      <c r="AU610" s="455" t="s">
        <v>69</v>
      </c>
      <c r="AV610" s="455" t="s">
        <v>69</v>
      </c>
      <c r="AW610" s="447" t="s">
        <v>69</v>
      </c>
      <c r="AX610" s="455" t="s">
        <v>90</v>
      </c>
    </row>
    <row r="611" spans="1:50" ht="199.5" x14ac:dyDescent="0.25">
      <c r="A611" s="439">
        <v>603</v>
      </c>
      <c r="B611" s="521" t="s">
        <v>393</v>
      </c>
      <c r="C611" s="522" t="s">
        <v>2218</v>
      </c>
      <c r="D611" s="521" t="s">
        <v>106</v>
      </c>
      <c r="E611" s="522" t="s">
        <v>1996</v>
      </c>
      <c r="F611" s="522">
        <v>340</v>
      </c>
      <c r="G611" s="522" t="s">
        <v>411</v>
      </c>
      <c r="H611" s="522">
        <f>IFERROR(VLOOKUP(G611,[21]TablaRetencion!H$1:I$90,2,FALSE),"")</f>
        <v>67</v>
      </c>
      <c r="I611" s="523" t="s">
        <v>2051</v>
      </c>
      <c r="J611" s="522" t="s">
        <v>1383</v>
      </c>
      <c r="K611" s="541" t="s">
        <v>2052</v>
      </c>
      <c r="L611" s="521" t="s">
        <v>70</v>
      </c>
      <c r="M611" s="521" t="s">
        <v>2000</v>
      </c>
      <c r="N611" s="522" t="s">
        <v>2001</v>
      </c>
      <c r="O611" s="521" t="s">
        <v>2020</v>
      </c>
      <c r="P611" s="521" t="s">
        <v>111</v>
      </c>
      <c r="Q611" s="522" t="s">
        <v>2021</v>
      </c>
      <c r="R611" s="522" t="s">
        <v>89</v>
      </c>
      <c r="S611" s="453" t="s">
        <v>2022</v>
      </c>
      <c r="T611" s="453" t="s">
        <v>78</v>
      </c>
      <c r="U611" s="453" t="s">
        <v>79</v>
      </c>
      <c r="V611" s="453" t="s">
        <v>2053</v>
      </c>
      <c r="W611" s="453">
        <v>6</v>
      </c>
      <c r="X611" s="453" t="s">
        <v>1424</v>
      </c>
      <c r="Y611" s="524" t="s">
        <v>2016</v>
      </c>
      <c r="Z611" s="524" t="s">
        <v>2178</v>
      </c>
      <c r="AA611" s="453" t="s">
        <v>168</v>
      </c>
      <c r="AB611" s="453" t="s">
        <v>168</v>
      </c>
      <c r="AC611" s="524" t="s">
        <v>527</v>
      </c>
      <c r="AD611" s="525">
        <v>43467</v>
      </c>
      <c r="AE611" s="454" t="s">
        <v>82</v>
      </c>
      <c r="AF611" s="454" t="s">
        <v>2024</v>
      </c>
      <c r="AG611" s="454" t="s">
        <v>2024</v>
      </c>
      <c r="AH611" s="454" t="s">
        <v>2024</v>
      </c>
      <c r="AI611" s="454" t="s">
        <v>2025</v>
      </c>
      <c r="AJ611" s="525">
        <v>43467</v>
      </c>
      <c r="AK611" s="455" t="s">
        <v>389</v>
      </c>
      <c r="AL611" s="455" t="s">
        <v>1152</v>
      </c>
      <c r="AM611" s="455" t="s">
        <v>1152</v>
      </c>
      <c r="AN611" s="455" t="s">
        <v>1152</v>
      </c>
      <c r="AO611" s="455" t="s">
        <v>1152</v>
      </c>
      <c r="AP611" s="455" t="s">
        <v>1152</v>
      </c>
      <c r="AQ611" s="455" t="s">
        <v>1152</v>
      </c>
      <c r="AR611" s="454" t="s">
        <v>87</v>
      </c>
      <c r="AS611" s="454" t="s">
        <v>87</v>
      </c>
      <c r="AT611" s="455" t="s">
        <v>69</v>
      </c>
      <c r="AU611" s="455" t="s">
        <v>69</v>
      </c>
      <c r="AV611" s="455" t="s">
        <v>69</v>
      </c>
      <c r="AW611" s="447" t="s">
        <v>69</v>
      </c>
      <c r="AX611" s="455" t="s">
        <v>90</v>
      </c>
    </row>
    <row r="612" spans="1:50" ht="114" x14ac:dyDescent="0.25">
      <c r="A612" s="439">
        <v>604</v>
      </c>
      <c r="B612" s="521" t="s">
        <v>393</v>
      </c>
      <c r="C612" s="522" t="s">
        <v>2179</v>
      </c>
      <c r="D612" s="521" t="s">
        <v>106</v>
      </c>
      <c r="E612" s="522" t="s">
        <v>1996</v>
      </c>
      <c r="F612" s="522">
        <v>340</v>
      </c>
      <c r="G612" s="522" t="s">
        <v>411</v>
      </c>
      <c r="H612" s="522">
        <f>IFERROR(VLOOKUP(G612,[21]TablaRetencion!H$1:I$90,2,FALSE),"")</f>
        <v>67</v>
      </c>
      <c r="I612" s="523" t="s">
        <v>2048</v>
      </c>
      <c r="J612" s="522" t="s">
        <v>1383</v>
      </c>
      <c r="K612" s="522" t="s">
        <v>2049</v>
      </c>
      <c r="L612" s="521" t="s">
        <v>70</v>
      </c>
      <c r="M612" s="521" t="s">
        <v>2000</v>
      </c>
      <c r="N612" s="522" t="s">
        <v>2001</v>
      </c>
      <c r="O612" s="521" t="s">
        <v>2020</v>
      </c>
      <c r="P612" s="521" t="s">
        <v>111</v>
      </c>
      <c r="Q612" s="522" t="s">
        <v>2021</v>
      </c>
      <c r="R612" s="522" t="s">
        <v>89</v>
      </c>
      <c r="S612" s="453" t="s">
        <v>2022</v>
      </c>
      <c r="T612" s="453" t="s">
        <v>78</v>
      </c>
      <c r="U612" s="453" t="s">
        <v>79</v>
      </c>
      <c r="V612" s="453" t="s">
        <v>2050</v>
      </c>
      <c r="W612" s="453">
        <v>6</v>
      </c>
      <c r="X612" s="453" t="s">
        <v>1424</v>
      </c>
      <c r="Y612" s="524" t="s">
        <v>2016</v>
      </c>
      <c r="Z612" s="524" t="s">
        <v>2017</v>
      </c>
      <c r="AA612" s="453" t="s">
        <v>168</v>
      </c>
      <c r="AB612" s="453" t="s">
        <v>168</v>
      </c>
      <c r="AC612" s="524" t="s">
        <v>2180</v>
      </c>
      <c r="AD612" s="525">
        <v>43467</v>
      </c>
      <c r="AE612" s="454" t="s">
        <v>82</v>
      </c>
      <c r="AF612" s="454" t="s">
        <v>2024</v>
      </c>
      <c r="AG612" s="454" t="s">
        <v>2024</v>
      </c>
      <c r="AH612" s="454" t="s">
        <v>2024</v>
      </c>
      <c r="AI612" s="454" t="s">
        <v>2025</v>
      </c>
      <c r="AJ612" s="525">
        <v>43467</v>
      </c>
      <c r="AK612" s="455" t="s">
        <v>389</v>
      </c>
      <c r="AL612" s="455" t="s">
        <v>1152</v>
      </c>
      <c r="AM612" s="455" t="s">
        <v>1152</v>
      </c>
      <c r="AN612" s="455" t="s">
        <v>1152</v>
      </c>
      <c r="AO612" s="455" t="s">
        <v>1152</v>
      </c>
      <c r="AP612" s="455" t="s">
        <v>1152</v>
      </c>
      <c r="AQ612" s="455" t="s">
        <v>1152</v>
      </c>
      <c r="AR612" s="454" t="s">
        <v>87</v>
      </c>
      <c r="AS612" s="454" t="s">
        <v>87</v>
      </c>
      <c r="AT612" s="455" t="s">
        <v>69</v>
      </c>
      <c r="AU612" s="455" t="s">
        <v>69</v>
      </c>
      <c r="AV612" s="455" t="s">
        <v>69</v>
      </c>
      <c r="AW612" s="447" t="s">
        <v>69</v>
      </c>
      <c r="AX612" s="455" t="s">
        <v>90</v>
      </c>
    </row>
    <row r="613" spans="1:50" ht="114" x14ac:dyDescent="0.25">
      <c r="A613" s="439">
        <v>605</v>
      </c>
      <c r="B613" s="521" t="s">
        <v>393</v>
      </c>
      <c r="C613" s="522" t="s">
        <v>2181</v>
      </c>
      <c r="D613" s="521" t="s">
        <v>106</v>
      </c>
      <c r="E613" s="522" t="s">
        <v>1996</v>
      </c>
      <c r="F613" s="522">
        <v>340</v>
      </c>
      <c r="G613" s="522" t="s">
        <v>411</v>
      </c>
      <c r="H613" s="522">
        <f>IFERROR(VLOOKUP(G613,[21]TablaRetencion!H$1:I$90,2,FALSE),"")</f>
        <v>67</v>
      </c>
      <c r="I613" s="523" t="s">
        <v>2048</v>
      </c>
      <c r="J613" s="522" t="s">
        <v>1383</v>
      </c>
      <c r="K613" s="522" t="s">
        <v>2049</v>
      </c>
      <c r="L613" s="521" t="s">
        <v>70</v>
      </c>
      <c r="M613" s="521" t="s">
        <v>2000</v>
      </c>
      <c r="N613" s="522" t="s">
        <v>2001</v>
      </c>
      <c r="O613" s="521" t="s">
        <v>2020</v>
      </c>
      <c r="P613" s="521" t="s">
        <v>111</v>
      </c>
      <c r="Q613" s="522" t="s">
        <v>2021</v>
      </c>
      <c r="R613" s="522" t="s">
        <v>89</v>
      </c>
      <c r="S613" s="453" t="s">
        <v>2022</v>
      </c>
      <c r="T613" s="453" t="s">
        <v>78</v>
      </c>
      <c r="U613" s="453" t="s">
        <v>79</v>
      </c>
      <c r="V613" s="453" t="s">
        <v>2050</v>
      </c>
      <c r="W613" s="453">
        <v>6</v>
      </c>
      <c r="X613" s="453" t="s">
        <v>1424</v>
      </c>
      <c r="Y613" s="524" t="s">
        <v>2016</v>
      </c>
      <c r="Z613" s="524" t="s">
        <v>2017</v>
      </c>
      <c r="AA613" s="453" t="s">
        <v>168</v>
      </c>
      <c r="AB613" s="453" t="s">
        <v>168</v>
      </c>
      <c r="AC613" s="524" t="s">
        <v>2180</v>
      </c>
      <c r="AD613" s="525">
        <v>43467</v>
      </c>
      <c r="AE613" s="454" t="s">
        <v>82</v>
      </c>
      <c r="AF613" s="454" t="s">
        <v>2024</v>
      </c>
      <c r="AG613" s="454" t="s">
        <v>2024</v>
      </c>
      <c r="AH613" s="454" t="s">
        <v>2024</v>
      </c>
      <c r="AI613" s="454" t="s">
        <v>2025</v>
      </c>
      <c r="AJ613" s="525">
        <v>43467</v>
      </c>
      <c r="AK613" s="455" t="s">
        <v>389</v>
      </c>
      <c r="AL613" s="455" t="s">
        <v>1152</v>
      </c>
      <c r="AM613" s="455" t="s">
        <v>1152</v>
      </c>
      <c r="AN613" s="455" t="s">
        <v>1152</v>
      </c>
      <c r="AO613" s="455" t="s">
        <v>1152</v>
      </c>
      <c r="AP613" s="455" t="s">
        <v>1152</v>
      </c>
      <c r="AQ613" s="455" t="s">
        <v>1152</v>
      </c>
      <c r="AR613" s="454" t="s">
        <v>87</v>
      </c>
      <c r="AS613" s="454" t="s">
        <v>87</v>
      </c>
      <c r="AT613" s="455" t="s">
        <v>69</v>
      </c>
      <c r="AU613" s="455" t="s">
        <v>69</v>
      </c>
      <c r="AV613" s="455" t="s">
        <v>69</v>
      </c>
      <c r="AW613" s="447" t="s">
        <v>69</v>
      </c>
      <c r="AX613" s="455" t="s">
        <v>90</v>
      </c>
    </row>
    <row r="614" spans="1:50" ht="114" x14ac:dyDescent="0.25">
      <c r="A614" s="439">
        <v>606</v>
      </c>
      <c r="B614" s="521" t="s">
        <v>393</v>
      </c>
      <c r="C614" s="522" t="s">
        <v>2182</v>
      </c>
      <c r="D614" s="521" t="s">
        <v>106</v>
      </c>
      <c r="E614" s="522" t="s">
        <v>1996</v>
      </c>
      <c r="F614" s="522">
        <v>340</v>
      </c>
      <c r="G614" s="522" t="s">
        <v>411</v>
      </c>
      <c r="H614" s="522">
        <f>IFERROR(VLOOKUP(G614,[21]TablaRetencion!H$1:I$90,2,FALSE),"")</f>
        <v>67</v>
      </c>
      <c r="I614" s="523" t="s">
        <v>2048</v>
      </c>
      <c r="J614" s="522" t="s">
        <v>1383</v>
      </c>
      <c r="K614" s="522" t="s">
        <v>2049</v>
      </c>
      <c r="L614" s="521" t="s">
        <v>70</v>
      </c>
      <c r="M614" s="521" t="s">
        <v>2000</v>
      </c>
      <c r="N614" s="522" t="s">
        <v>2001</v>
      </c>
      <c r="O614" s="521" t="s">
        <v>2020</v>
      </c>
      <c r="P614" s="521" t="s">
        <v>111</v>
      </c>
      <c r="Q614" s="522" t="s">
        <v>2021</v>
      </c>
      <c r="R614" s="522" t="s">
        <v>89</v>
      </c>
      <c r="S614" s="453" t="s">
        <v>2022</v>
      </c>
      <c r="T614" s="453" t="s">
        <v>78</v>
      </c>
      <c r="U614" s="453" t="s">
        <v>79</v>
      </c>
      <c r="V614" s="453" t="s">
        <v>2050</v>
      </c>
      <c r="W614" s="453">
        <v>6</v>
      </c>
      <c r="X614" s="453" t="s">
        <v>1424</v>
      </c>
      <c r="Y614" s="524" t="s">
        <v>2016</v>
      </c>
      <c r="Z614" s="524" t="s">
        <v>2017</v>
      </c>
      <c r="AA614" s="453" t="s">
        <v>168</v>
      </c>
      <c r="AB614" s="453" t="s">
        <v>168</v>
      </c>
      <c r="AC614" s="524" t="s">
        <v>2180</v>
      </c>
      <c r="AD614" s="525">
        <v>43467</v>
      </c>
      <c r="AE614" s="454" t="s">
        <v>82</v>
      </c>
      <c r="AF614" s="454" t="s">
        <v>2024</v>
      </c>
      <c r="AG614" s="454" t="s">
        <v>2024</v>
      </c>
      <c r="AH614" s="454" t="s">
        <v>2024</v>
      </c>
      <c r="AI614" s="454" t="s">
        <v>2025</v>
      </c>
      <c r="AJ614" s="525">
        <v>43467</v>
      </c>
      <c r="AK614" s="455" t="s">
        <v>389</v>
      </c>
      <c r="AL614" s="455" t="s">
        <v>1152</v>
      </c>
      <c r="AM614" s="455" t="s">
        <v>1152</v>
      </c>
      <c r="AN614" s="455" t="s">
        <v>1152</v>
      </c>
      <c r="AO614" s="455" t="s">
        <v>1152</v>
      </c>
      <c r="AP614" s="455" t="s">
        <v>1152</v>
      </c>
      <c r="AQ614" s="455" t="s">
        <v>1152</v>
      </c>
      <c r="AR614" s="454" t="s">
        <v>87</v>
      </c>
      <c r="AS614" s="454" t="s">
        <v>87</v>
      </c>
      <c r="AT614" s="455" t="s">
        <v>69</v>
      </c>
      <c r="AU614" s="455" t="s">
        <v>69</v>
      </c>
      <c r="AV614" s="455" t="s">
        <v>69</v>
      </c>
      <c r="AW614" s="447" t="s">
        <v>69</v>
      </c>
      <c r="AX614" s="455" t="s">
        <v>90</v>
      </c>
    </row>
    <row r="615" spans="1:50" ht="114" x14ac:dyDescent="0.25">
      <c r="A615" s="439">
        <v>607</v>
      </c>
      <c r="B615" s="521" t="s">
        <v>393</v>
      </c>
      <c r="C615" s="522" t="s">
        <v>2183</v>
      </c>
      <c r="D615" s="521" t="s">
        <v>106</v>
      </c>
      <c r="E615" s="522" t="s">
        <v>1996</v>
      </c>
      <c r="F615" s="522">
        <v>340</v>
      </c>
      <c r="G615" s="522" t="s">
        <v>411</v>
      </c>
      <c r="H615" s="522">
        <f>IFERROR(VLOOKUP(G615,[21]TablaRetencion!H$1:I$90,2,FALSE),"")</f>
        <v>67</v>
      </c>
      <c r="I615" s="523" t="s">
        <v>2048</v>
      </c>
      <c r="J615" s="522" t="s">
        <v>1383</v>
      </c>
      <c r="K615" s="522" t="s">
        <v>2049</v>
      </c>
      <c r="L615" s="521" t="s">
        <v>70</v>
      </c>
      <c r="M615" s="521" t="s">
        <v>2000</v>
      </c>
      <c r="N615" s="522" t="s">
        <v>2001</v>
      </c>
      <c r="O615" s="521" t="s">
        <v>2020</v>
      </c>
      <c r="P615" s="521" t="s">
        <v>111</v>
      </c>
      <c r="Q615" s="522" t="s">
        <v>2021</v>
      </c>
      <c r="R615" s="522" t="s">
        <v>89</v>
      </c>
      <c r="S615" s="453" t="s">
        <v>2022</v>
      </c>
      <c r="T615" s="453" t="s">
        <v>78</v>
      </c>
      <c r="U615" s="453" t="s">
        <v>79</v>
      </c>
      <c r="V615" s="453" t="s">
        <v>2050</v>
      </c>
      <c r="W615" s="453">
        <v>6</v>
      </c>
      <c r="X615" s="453" t="s">
        <v>1424</v>
      </c>
      <c r="Y615" s="524" t="s">
        <v>2016</v>
      </c>
      <c r="Z615" s="524" t="s">
        <v>2017</v>
      </c>
      <c r="AA615" s="453" t="s">
        <v>168</v>
      </c>
      <c r="AB615" s="453" t="s">
        <v>168</v>
      </c>
      <c r="AC615" s="524" t="s">
        <v>2180</v>
      </c>
      <c r="AD615" s="525">
        <v>43467</v>
      </c>
      <c r="AE615" s="454" t="s">
        <v>82</v>
      </c>
      <c r="AF615" s="454" t="s">
        <v>2024</v>
      </c>
      <c r="AG615" s="454" t="s">
        <v>2024</v>
      </c>
      <c r="AH615" s="454" t="s">
        <v>2024</v>
      </c>
      <c r="AI615" s="454" t="s">
        <v>2025</v>
      </c>
      <c r="AJ615" s="525">
        <v>43467</v>
      </c>
      <c r="AK615" s="455" t="s">
        <v>389</v>
      </c>
      <c r="AL615" s="455" t="s">
        <v>1152</v>
      </c>
      <c r="AM615" s="455" t="s">
        <v>1152</v>
      </c>
      <c r="AN615" s="455" t="s">
        <v>1152</v>
      </c>
      <c r="AO615" s="455" t="s">
        <v>1152</v>
      </c>
      <c r="AP615" s="455" t="s">
        <v>1152</v>
      </c>
      <c r="AQ615" s="455" t="s">
        <v>1152</v>
      </c>
      <c r="AR615" s="454" t="s">
        <v>87</v>
      </c>
      <c r="AS615" s="454" t="s">
        <v>87</v>
      </c>
      <c r="AT615" s="455" t="s">
        <v>69</v>
      </c>
      <c r="AU615" s="455" t="s">
        <v>69</v>
      </c>
      <c r="AV615" s="455" t="s">
        <v>69</v>
      </c>
      <c r="AW615" s="447" t="s">
        <v>69</v>
      </c>
      <c r="AX615" s="455" t="s">
        <v>90</v>
      </c>
    </row>
    <row r="616" spans="1:50" ht="114" x14ac:dyDescent="0.25">
      <c r="A616" s="439">
        <v>608</v>
      </c>
      <c r="B616" s="521" t="s">
        <v>393</v>
      </c>
      <c r="C616" s="522" t="s">
        <v>2184</v>
      </c>
      <c r="D616" s="521" t="s">
        <v>106</v>
      </c>
      <c r="E616" s="522" t="s">
        <v>1996</v>
      </c>
      <c r="F616" s="522">
        <v>340</v>
      </c>
      <c r="G616" s="522" t="s">
        <v>411</v>
      </c>
      <c r="H616" s="522">
        <f>IFERROR(VLOOKUP(G616,[21]TablaRetencion!H$1:I$90,2,FALSE),"")</f>
        <v>67</v>
      </c>
      <c r="I616" s="523" t="s">
        <v>2048</v>
      </c>
      <c r="J616" s="522" t="s">
        <v>1383</v>
      </c>
      <c r="K616" s="522" t="s">
        <v>2049</v>
      </c>
      <c r="L616" s="521" t="s">
        <v>70</v>
      </c>
      <c r="M616" s="521" t="s">
        <v>2000</v>
      </c>
      <c r="N616" s="522" t="s">
        <v>2001</v>
      </c>
      <c r="O616" s="521" t="s">
        <v>2020</v>
      </c>
      <c r="P616" s="521" t="s">
        <v>111</v>
      </c>
      <c r="Q616" s="522" t="s">
        <v>2021</v>
      </c>
      <c r="R616" s="522" t="s">
        <v>89</v>
      </c>
      <c r="S616" s="453" t="s">
        <v>2022</v>
      </c>
      <c r="T616" s="453" t="s">
        <v>78</v>
      </c>
      <c r="U616" s="453" t="s">
        <v>79</v>
      </c>
      <c r="V616" s="453" t="s">
        <v>2050</v>
      </c>
      <c r="W616" s="453">
        <v>6</v>
      </c>
      <c r="X616" s="453" t="s">
        <v>1424</v>
      </c>
      <c r="Y616" s="524" t="s">
        <v>2016</v>
      </c>
      <c r="Z616" s="524" t="s">
        <v>2017</v>
      </c>
      <c r="AA616" s="453" t="s">
        <v>168</v>
      </c>
      <c r="AB616" s="453" t="s">
        <v>168</v>
      </c>
      <c r="AC616" s="524" t="s">
        <v>2180</v>
      </c>
      <c r="AD616" s="525">
        <v>43467</v>
      </c>
      <c r="AE616" s="454" t="s">
        <v>82</v>
      </c>
      <c r="AF616" s="454" t="s">
        <v>2024</v>
      </c>
      <c r="AG616" s="454" t="s">
        <v>2024</v>
      </c>
      <c r="AH616" s="454" t="s">
        <v>2024</v>
      </c>
      <c r="AI616" s="454" t="s">
        <v>2025</v>
      </c>
      <c r="AJ616" s="525">
        <v>43467</v>
      </c>
      <c r="AK616" s="455" t="s">
        <v>389</v>
      </c>
      <c r="AL616" s="455" t="s">
        <v>1152</v>
      </c>
      <c r="AM616" s="455" t="s">
        <v>1152</v>
      </c>
      <c r="AN616" s="455" t="s">
        <v>1152</v>
      </c>
      <c r="AO616" s="455" t="s">
        <v>1152</v>
      </c>
      <c r="AP616" s="455" t="s">
        <v>1152</v>
      </c>
      <c r="AQ616" s="455" t="s">
        <v>1152</v>
      </c>
      <c r="AR616" s="454" t="s">
        <v>87</v>
      </c>
      <c r="AS616" s="454" t="s">
        <v>87</v>
      </c>
      <c r="AT616" s="455" t="s">
        <v>69</v>
      </c>
      <c r="AU616" s="455" t="s">
        <v>69</v>
      </c>
      <c r="AV616" s="455" t="s">
        <v>69</v>
      </c>
      <c r="AW616" s="447" t="s">
        <v>69</v>
      </c>
      <c r="AX616" s="455" t="s">
        <v>90</v>
      </c>
    </row>
    <row r="617" spans="1:50" ht="114" x14ac:dyDescent="0.25">
      <c r="A617" s="439">
        <v>609</v>
      </c>
      <c r="B617" s="521" t="s">
        <v>393</v>
      </c>
      <c r="C617" s="527" t="s">
        <v>1995</v>
      </c>
      <c r="D617" s="521" t="s">
        <v>106</v>
      </c>
      <c r="E617" s="522" t="s">
        <v>1996</v>
      </c>
      <c r="F617" s="522">
        <v>340</v>
      </c>
      <c r="G617" s="522" t="s">
        <v>411</v>
      </c>
      <c r="H617" s="522">
        <f>IFERROR(VLOOKUP(G617,[21]TablaRetencion!H$1:I$90,2,FALSE),"")</f>
        <v>67</v>
      </c>
      <c r="I617" s="523" t="s">
        <v>2048</v>
      </c>
      <c r="J617" s="522" t="s">
        <v>1383</v>
      </c>
      <c r="K617" s="522" t="s">
        <v>2049</v>
      </c>
      <c r="L617" s="521" t="s">
        <v>70</v>
      </c>
      <c r="M617" s="521" t="s">
        <v>2000</v>
      </c>
      <c r="N617" s="522" t="s">
        <v>2001</v>
      </c>
      <c r="O617" s="521" t="s">
        <v>2020</v>
      </c>
      <c r="P617" s="521" t="s">
        <v>111</v>
      </c>
      <c r="Q617" s="522" t="s">
        <v>2021</v>
      </c>
      <c r="R617" s="522" t="s">
        <v>89</v>
      </c>
      <c r="S617" s="453" t="s">
        <v>2022</v>
      </c>
      <c r="T617" s="453" t="s">
        <v>78</v>
      </c>
      <c r="U617" s="453" t="s">
        <v>79</v>
      </c>
      <c r="V617" s="453" t="s">
        <v>2050</v>
      </c>
      <c r="W617" s="453">
        <v>6</v>
      </c>
      <c r="X617" s="453" t="s">
        <v>1424</v>
      </c>
      <c r="Y617" s="524" t="s">
        <v>2016</v>
      </c>
      <c r="Z617" s="524" t="s">
        <v>2017</v>
      </c>
      <c r="AA617" s="453" t="s">
        <v>168</v>
      </c>
      <c r="AB617" s="453" t="s">
        <v>168</v>
      </c>
      <c r="AC617" s="524" t="s">
        <v>2180</v>
      </c>
      <c r="AD617" s="525">
        <v>43467</v>
      </c>
      <c r="AE617" s="454" t="s">
        <v>82</v>
      </c>
      <c r="AF617" s="454" t="s">
        <v>2024</v>
      </c>
      <c r="AG617" s="454" t="s">
        <v>2024</v>
      </c>
      <c r="AH617" s="454" t="s">
        <v>2024</v>
      </c>
      <c r="AI617" s="454" t="s">
        <v>2025</v>
      </c>
      <c r="AJ617" s="525">
        <v>43467</v>
      </c>
      <c r="AK617" s="455" t="s">
        <v>389</v>
      </c>
      <c r="AL617" s="455" t="s">
        <v>1152</v>
      </c>
      <c r="AM617" s="455" t="s">
        <v>1152</v>
      </c>
      <c r="AN617" s="455" t="s">
        <v>1152</v>
      </c>
      <c r="AO617" s="455" t="s">
        <v>1152</v>
      </c>
      <c r="AP617" s="455" t="s">
        <v>1152</v>
      </c>
      <c r="AQ617" s="455" t="s">
        <v>1152</v>
      </c>
      <c r="AR617" s="454" t="s">
        <v>87</v>
      </c>
      <c r="AS617" s="454" t="s">
        <v>87</v>
      </c>
      <c r="AT617" s="455" t="s">
        <v>69</v>
      </c>
      <c r="AU617" s="455" t="s">
        <v>69</v>
      </c>
      <c r="AV617" s="455" t="s">
        <v>69</v>
      </c>
      <c r="AW617" s="447" t="s">
        <v>69</v>
      </c>
      <c r="AX617" s="455" t="s">
        <v>90</v>
      </c>
    </row>
    <row r="618" spans="1:50" ht="114" x14ac:dyDescent="0.25">
      <c r="A618" s="439">
        <v>610</v>
      </c>
      <c r="B618" s="521" t="s">
        <v>393</v>
      </c>
      <c r="C618" s="522" t="s">
        <v>2179</v>
      </c>
      <c r="D618" s="521" t="s">
        <v>106</v>
      </c>
      <c r="E618" s="522" t="s">
        <v>1996</v>
      </c>
      <c r="F618" s="522">
        <v>340</v>
      </c>
      <c r="G618" s="522" t="s">
        <v>411</v>
      </c>
      <c r="H618" s="522">
        <f>IFERROR(VLOOKUP(G618,[21]TablaRetencion!H$1:I$90,2,FALSE),"")</f>
        <v>67</v>
      </c>
      <c r="I618" s="523" t="s">
        <v>2054</v>
      </c>
      <c r="J618" s="522" t="s">
        <v>1383</v>
      </c>
      <c r="K618" s="522" t="s">
        <v>2055</v>
      </c>
      <c r="L618" s="521" t="s">
        <v>70</v>
      </c>
      <c r="M618" s="521" t="s">
        <v>2056</v>
      </c>
      <c r="N618" s="522" t="s">
        <v>2057</v>
      </c>
      <c r="O618" s="521" t="s">
        <v>2020</v>
      </c>
      <c r="P618" s="521" t="s">
        <v>111</v>
      </c>
      <c r="Q618" s="521" t="s">
        <v>2021</v>
      </c>
      <c r="R618" s="522" t="s">
        <v>76</v>
      </c>
      <c r="S618" s="453" t="s">
        <v>2022</v>
      </c>
      <c r="T618" s="453" t="s">
        <v>79</v>
      </c>
      <c r="U618" s="453" t="s">
        <v>79</v>
      </c>
      <c r="V618" s="452" t="s">
        <v>2058</v>
      </c>
      <c r="W618" s="453">
        <v>5</v>
      </c>
      <c r="X618" s="453" t="s">
        <v>1424</v>
      </c>
      <c r="Y618" s="524" t="s">
        <v>2059</v>
      </c>
      <c r="Z618" s="524" t="s">
        <v>2017</v>
      </c>
      <c r="AA618" s="453" t="s">
        <v>168</v>
      </c>
      <c r="AB618" s="453" t="s">
        <v>168</v>
      </c>
      <c r="AC618" s="524" t="s">
        <v>2180</v>
      </c>
      <c r="AD618" s="525">
        <v>43467</v>
      </c>
      <c r="AE618" s="454" t="s">
        <v>82</v>
      </c>
      <c r="AF618" s="454" t="s">
        <v>2024</v>
      </c>
      <c r="AG618" s="454" t="s">
        <v>2024</v>
      </c>
      <c r="AH618" s="454" t="s">
        <v>2024</v>
      </c>
      <c r="AI618" s="454" t="s">
        <v>2025</v>
      </c>
      <c r="AJ618" s="525">
        <v>43467</v>
      </c>
      <c r="AK618" s="455" t="s">
        <v>389</v>
      </c>
      <c r="AL618" s="455" t="s">
        <v>2060</v>
      </c>
      <c r="AM618" s="455" t="s">
        <v>1152</v>
      </c>
      <c r="AN618" s="455" t="s">
        <v>1152</v>
      </c>
      <c r="AO618" s="455" t="s">
        <v>1152</v>
      </c>
      <c r="AP618" s="455" t="s">
        <v>1152</v>
      </c>
      <c r="AQ618" s="455" t="s">
        <v>1152</v>
      </c>
      <c r="AR618" s="454" t="s">
        <v>87</v>
      </c>
      <c r="AS618" s="454" t="s">
        <v>87</v>
      </c>
      <c r="AT618" s="455" t="s">
        <v>69</v>
      </c>
      <c r="AU618" s="455" t="s">
        <v>69</v>
      </c>
      <c r="AV618" s="455" t="s">
        <v>69</v>
      </c>
      <c r="AW618" s="447" t="s">
        <v>2061</v>
      </c>
      <c r="AX618" s="455" t="s">
        <v>90</v>
      </c>
    </row>
    <row r="619" spans="1:50" ht="114" x14ac:dyDescent="0.25">
      <c r="A619" s="439">
        <v>611</v>
      </c>
      <c r="B619" s="521" t="s">
        <v>393</v>
      </c>
      <c r="C619" s="522" t="s">
        <v>2181</v>
      </c>
      <c r="D619" s="521" t="s">
        <v>106</v>
      </c>
      <c r="E619" s="522" t="s">
        <v>1996</v>
      </c>
      <c r="F619" s="522">
        <v>340</v>
      </c>
      <c r="G619" s="522" t="s">
        <v>411</v>
      </c>
      <c r="H619" s="522">
        <f>IFERROR(VLOOKUP(G619,[21]TablaRetencion!H$1:I$90,2,FALSE),"")</f>
        <v>67</v>
      </c>
      <c r="I619" s="523" t="s">
        <v>2054</v>
      </c>
      <c r="J619" s="522" t="s">
        <v>1383</v>
      </c>
      <c r="K619" s="522" t="s">
        <v>2055</v>
      </c>
      <c r="L619" s="521" t="s">
        <v>70</v>
      </c>
      <c r="M619" s="521" t="s">
        <v>2056</v>
      </c>
      <c r="N619" s="522" t="s">
        <v>2057</v>
      </c>
      <c r="O619" s="521" t="s">
        <v>2020</v>
      </c>
      <c r="P619" s="521" t="s">
        <v>111</v>
      </c>
      <c r="Q619" s="521" t="s">
        <v>2021</v>
      </c>
      <c r="R619" s="522" t="s">
        <v>76</v>
      </c>
      <c r="S619" s="453" t="s">
        <v>2022</v>
      </c>
      <c r="T619" s="453" t="s">
        <v>79</v>
      </c>
      <c r="U619" s="453" t="s">
        <v>79</v>
      </c>
      <c r="V619" s="452" t="s">
        <v>2058</v>
      </c>
      <c r="W619" s="453">
        <v>5</v>
      </c>
      <c r="X619" s="453" t="s">
        <v>1424</v>
      </c>
      <c r="Y619" s="524" t="s">
        <v>2059</v>
      </c>
      <c r="Z619" s="524" t="s">
        <v>2017</v>
      </c>
      <c r="AA619" s="453" t="s">
        <v>168</v>
      </c>
      <c r="AB619" s="453" t="s">
        <v>168</v>
      </c>
      <c r="AC619" s="524" t="s">
        <v>2180</v>
      </c>
      <c r="AD619" s="525">
        <v>43467</v>
      </c>
      <c r="AE619" s="454" t="s">
        <v>82</v>
      </c>
      <c r="AF619" s="454" t="s">
        <v>2024</v>
      </c>
      <c r="AG619" s="454" t="s">
        <v>2024</v>
      </c>
      <c r="AH619" s="454" t="s">
        <v>2024</v>
      </c>
      <c r="AI619" s="454" t="s">
        <v>2025</v>
      </c>
      <c r="AJ619" s="525">
        <v>43467</v>
      </c>
      <c r="AK619" s="455" t="s">
        <v>389</v>
      </c>
      <c r="AL619" s="455" t="s">
        <v>2060</v>
      </c>
      <c r="AM619" s="455" t="s">
        <v>1152</v>
      </c>
      <c r="AN619" s="455" t="s">
        <v>1152</v>
      </c>
      <c r="AO619" s="455" t="s">
        <v>1152</v>
      </c>
      <c r="AP619" s="455" t="s">
        <v>1152</v>
      </c>
      <c r="AQ619" s="455" t="s">
        <v>1152</v>
      </c>
      <c r="AR619" s="454" t="s">
        <v>87</v>
      </c>
      <c r="AS619" s="454" t="s">
        <v>87</v>
      </c>
      <c r="AT619" s="455" t="s">
        <v>69</v>
      </c>
      <c r="AU619" s="455" t="s">
        <v>69</v>
      </c>
      <c r="AV619" s="455" t="s">
        <v>69</v>
      </c>
      <c r="AW619" s="447" t="s">
        <v>2061</v>
      </c>
      <c r="AX619" s="455" t="s">
        <v>90</v>
      </c>
    </row>
    <row r="620" spans="1:50" ht="114" x14ac:dyDescent="0.25">
      <c r="A620" s="439">
        <v>612</v>
      </c>
      <c r="B620" s="521" t="s">
        <v>393</v>
      </c>
      <c r="C620" s="522" t="s">
        <v>2182</v>
      </c>
      <c r="D620" s="521" t="s">
        <v>106</v>
      </c>
      <c r="E620" s="522" t="s">
        <v>1996</v>
      </c>
      <c r="F620" s="522">
        <v>340</v>
      </c>
      <c r="G620" s="522" t="s">
        <v>411</v>
      </c>
      <c r="H620" s="522">
        <f>IFERROR(VLOOKUP(G620,[21]TablaRetencion!H$1:I$90,2,FALSE),"")</f>
        <v>67</v>
      </c>
      <c r="I620" s="523" t="s">
        <v>2054</v>
      </c>
      <c r="J620" s="522" t="s">
        <v>1383</v>
      </c>
      <c r="K620" s="522" t="s">
        <v>2055</v>
      </c>
      <c r="L620" s="521" t="s">
        <v>70</v>
      </c>
      <c r="M620" s="521" t="s">
        <v>2056</v>
      </c>
      <c r="N620" s="522" t="s">
        <v>2057</v>
      </c>
      <c r="O620" s="521" t="s">
        <v>2020</v>
      </c>
      <c r="P620" s="521" t="s">
        <v>111</v>
      </c>
      <c r="Q620" s="521" t="s">
        <v>2021</v>
      </c>
      <c r="R620" s="522" t="s">
        <v>76</v>
      </c>
      <c r="S620" s="453" t="s">
        <v>2022</v>
      </c>
      <c r="T620" s="453" t="s">
        <v>79</v>
      </c>
      <c r="U620" s="453" t="s">
        <v>79</v>
      </c>
      <c r="V620" s="452" t="s">
        <v>2058</v>
      </c>
      <c r="W620" s="453">
        <v>5</v>
      </c>
      <c r="X620" s="453" t="s">
        <v>1424</v>
      </c>
      <c r="Y620" s="524" t="s">
        <v>2059</v>
      </c>
      <c r="Z620" s="524" t="s">
        <v>2017</v>
      </c>
      <c r="AA620" s="453" t="s">
        <v>168</v>
      </c>
      <c r="AB620" s="453" t="s">
        <v>168</v>
      </c>
      <c r="AC620" s="524" t="s">
        <v>2180</v>
      </c>
      <c r="AD620" s="525">
        <v>43467</v>
      </c>
      <c r="AE620" s="454" t="s">
        <v>82</v>
      </c>
      <c r="AF620" s="454" t="s">
        <v>2024</v>
      </c>
      <c r="AG620" s="454" t="s">
        <v>2024</v>
      </c>
      <c r="AH620" s="454" t="s">
        <v>2024</v>
      </c>
      <c r="AI620" s="454" t="s">
        <v>2025</v>
      </c>
      <c r="AJ620" s="525">
        <v>43467</v>
      </c>
      <c r="AK620" s="455" t="s">
        <v>389</v>
      </c>
      <c r="AL620" s="455" t="s">
        <v>2060</v>
      </c>
      <c r="AM620" s="455" t="s">
        <v>1152</v>
      </c>
      <c r="AN620" s="455" t="s">
        <v>1152</v>
      </c>
      <c r="AO620" s="455" t="s">
        <v>1152</v>
      </c>
      <c r="AP620" s="455" t="s">
        <v>1152</v>
      </c>
      <c r="AQ620" s="455" t="s">
        <v>1152</v>
      </c>
      <c r="AR620" s="454" t="s">
        <v>87</v>
      </c>
      <c r="AS620" s="454" t="s">
        <v>87</v>
      </c>
      <c r="AT620" s="455" t="s">
        <v>69</v>
      </c>
      <c r="AU620" s="455" t="s">
        <v>69</v>
      </c>
      <c r="AV620" s="455" t="s">
        <v>69</v>
      </c>
      <c r="AW620" s="447" t="s">
        <v>2061</v>
      </c>
      <c r="AX620" s="455" t="s">
        <v>90</v>
      </c>
    </row>
    <row r="621" spans="1:50" ht="114" x14ac:dyDescent="0.25">
      <c r="A621" s="439">
        <v>613</v>
      </c>
      <c r="B621" s="521" t="s">
        <v>393</v>
      </c>
      <c r="C621" s="522" t="s">
        <v>2183</v>
      </c>
      <c r="D621" s="521" t="s">
        <v>106</v>
      </c>
      <c r="E621" s="522" t="s">
        <v>1996</v>
      </c>
      <c r="F621" s="522">
        <v>340</v>
      </c>
      <c r="G621" s="522" t="s">
        <v>411</v>
      </c>
      <c r="H621" s="522">
        <f>IFERROR(VLOOKUP(G621,[21]TablaRetencion!H$1:I$90,2,FALSE),"")</f>
        <v>67</v>
      </c>
      <c r="I621" s="523" t="s">
        <v>2054</v>
      </c>
      <c r="J621" s="522" t="s">
        <v>1383</v>
      </c>
      <c r="K621" s="522" t="s">
        <v>2055</v>
      </c>
      <c r="L621" s="521" t="s">
        <v>70</v>
      </c>
      <c r="M621" s="521" t="s">
        <v>2056</v>
      </c>
      <c r="N621" s="522" t="s">
        <v>2057</v>
      </c>
      <c r="O621" s="521" t="s">
        <v>2020</v>
      </c>
      <c r="P621" s="521" t="s">
        <v>111</v>
      </c>
      <c r="Q621" s="521" t="s">
        <v>2021</v>
      </c>
      <c r="R621" s="522" t="s">
        <v>76</v>
      </c>
      <c r="S621" s="453" t="s">
        <v>2022</v>
      </c>
      <c r="T621" s="453" t="s">
        <v>79</v>
      </c>
      <c r="U621" s="453" t="s">
        <v>79</v>
      </c>
      <c r="V621" s="452" t="s">
        <v>2058</v>
      </c>
      <c r="W621" s="453">
        <v>5</v>
      </c>
      <c r="X621" s="453" t="s">
        <v>1424</v>
      </c>
      <c r="Y621" s="524" t="s">
        <v>2059</v>
      </c>
      <c r="Z621" s="524" t="s">
        <v>2017</v>
      </c>
      <c r="AA621" s="453" t="s">
        <v>168</v>
      </c>
      <c r="AB621" s="453" t="s">
        <v>168</v>
      </c>
      <c r="AC621" s="524" t="s">
        <v>2180</v>
      </c>
      <c r="AD621" s="525">
        <v>43467</v>
      </c>
      <c r="AE621" s="454" t="s">
        <v>82</v>
      </c>
      <c r="AF621" s="454" t="s">
        <v>2024</v>
      </c>
      <c r="AG621" s="454" t="s">
        <v>2024</v>
      </c>
      <c r="AH621" s="454" t="s">
        <v>2024</v>
      </c>
      <c r="AI621" s="454" t="s">
        <v>2025</v>
      </c>
      <c r="AJ621" s="525">
        <v>43467</v>
      </c>
      <c r="AK621" s="455" t="s">
        <v>389</v>
      </c>
      <c r="AL621" s="455" t="s">
        <v>2060</v>
      </c>
      <c r="AM621" s="455" t="s">
        <v>1152</v>
      </c>
      <c r="AN621" s="455" t="s">
        <v>1152</v>
      </c>
      <c r="AO621" s="455" t="s">
        <v>1152</v>
      </c>
      <c r="AP621" s="455" t="s">
        <v>1152</v>
      </c>
      <c r="AQ621" s="455" t="s">
        <v>1152</v>
      </c>
      <c r="AR621" s="454" t="s">
        <v>87</v>
      </c>
      <c r="AS621" s="454" t="s">
        <v>87</v>
      </c>
      <c r="AT621" s="455" t="s">
        <v>69</v>
      </c>
      <c r="AU621" s="455" t="s">
        <v>69</v>
      </c>
      <c r="AV621" s="455" t="s">
        <v>69</v>
      </c>
      <c r="AW621" s="447" t="s">
        <v>2061</v>
      </c>
      <c r="AX621" s="455" t="s">
        <v>90</v>
      </c>
    </row>
    <row r="622" spans="1:50" ht="114" x14ac:dyDescent="0.25">
      <c r="A622" s="439">
        <v>614</v>
      </c>
      <c r="B622" s="521" t="s">
        <v>393</v>
      </c>
      <c r="C622" s="522" t="s">
        <v>2184</v>
      </c>
      <c r="D622" s="521" t="s">
        <v>106</v>
      </c>
      <c r="E622" s="522" t="s">
        <v>1996</v>
      </c>
      <c r="F622" s="522">
        <v>340</v>
      </c>
      <c r="G622" s="522" t="s">
        <v>411</v>
      </c>
      <c r="H622" s="522">
        <f>IFERROR(VLOOKUP(G622,[21]TablaRetencion!H$1:I$90,2,FALSE),"")</f>
        <v>67</v>
      </c>
      <c r="I622" s="523" t="s">
        <v>2054</v>
      </c>
      <c r="J622" s="522" t="s">
        <v>1383</v>
      </c>
      <c r="K622" s="522" t="s">
        <v>2055</v>
      </c>
      <c r="L622" s="521" t="s">
        <v>70</v>
      </c>
      <c r="M622" s="521" t="s">
        <v>2056</v>
      </c>
      <c r="N622" s="522" t="s">
        <v>2057</v>
      </c>
      <c r="O622" s="521" t="s">
        <v>2020</v>
      </c>
      <c r="P622" s="521" t="s">
        <v>111</v>
      </c>
      <c r="Q622" s="521" t="s">
        <v>2021</v>
      </c>
      <c r="R622" s="522" t="s">
        <v>76</v>
      </c>
      <c r="S622" s="453" t="s">
        <v>2022</v>
      </c>
      <c r="T622" s="453" t="s">
        <v>79</v>
      </c>
      <c r="U622" s="453" t="s">
        <v>79</v>
      </c>
      <c r="V622" s="452" t="s">
        <v>2058</v>
      </c>
      <c r="W622" s="453">
        <v>5</v>
      </c>
      <c r="X622" s="453" t="s">
        <v>1424</v>
      </c>
      <c r="Y622" s="524" t="s">
        <v>2059</v>
      </c>
      <c r="Z622" s="524" t="s">
        <v>2017</v>
      </c>
      <c r="AA622" s="453" t="s">
        <v>168</v>
      </c>
      <c r="AB622" s="453" t="s">
        <v>168</v>
      </c>
      <c r="AC622" s="524" t="s">
        <v>2180</v>
      </c>
      <c r="AD622" s="525">
        <v>43467</v>
      </c>
      <c r="AE622" s="454" t="s">
        <v>82</v>
      </c>
      <c r="AF622" s="454" t="s">
        <v>2024</v>
      </c>
      <c r="AG622" s="454" t="s">
        <v>2024</v>
      </c>
      <c r="AH622" s="454" t="s">
        <v>2024</v>
      </c>
      <c r="AI622" s="454" t="s">
        <v>2025</v>
      </c>
      <c r="AJ622" s="525">
        <v>43467</v>
      </c>
      <c r="AK622" s="455" t="s">
        <v>389</v>
      </c>
      <c r="AL622" s="455" t="s">
        <v>2060</v>
      </c>
      <c r="AM622" s="455" t="s">
        <v>1152</v>
      </c>
      <c r="AN622" s="455" t="s">
        <v>1152</v>
      </c>
      <c r="AO622" s="455" t="s">
        <v>1152</v>
      </c>
      <c r="AP622" s="455" t="s">
        <v>1152</v>
      </c>
      <c r="AQ622" s="455" t="s">
        <v>1152</v>
      </c>
      <c r="AR622" s="454" t="s">
        <v>87</v>
      </c>
      <c r="AS622" s="454" t="s">
        <v>87</v>
      </c>
      <c r="AT622" s="455" t="s">
        <v>69</v>
      </c>
      <c r="AU622" s="455" t="s">
        <v>69</v>
      </c>
      <c r="AV622" s="455" t="s">
        <v>69</v>
      </c>
      <c r="AW622" s="447" t="s">
        <v>2061</v>
      </c>
      <c r="AX622" s="455" t="s">
        <v>90</v>
      </c>
    </row>
    <row r="623" spans="1:50" ht="114" x14ac:dyDescent="0.25">
      <c r="A623" s="439">
        <v>615</v>
      </c>
      <c r="B623" s="521" t="s">
        <v>393</v>
      </c>
      <c r="C623" s="527" t="s">
        <v>1995</v>
      </c>
      <c r="D623" s="521" t="s">
        <v>106</v>
      </c>
      <c r="E623" s="522" t="s">
        <v>1996</v>
      </c>
      <c r="F623" s="522">
        <v>340</v>
      </c>
      <c r="G623" s="522" t="s">
        <v>411</v>
      </c>
      <c r="H623" s="522">
        <f>IFERROR(VLOOKUP(G623,[21]TablaRetencion!H$1:I$90,2,FALSE),"")</f>
        <v>67</v>
      </c>
      <c r="I623" s="523" t="s">
        <v>2054</v>
      </c>
      <c r="J623" s="522" t="s">
        <v>1383</v>
      </c>
      <c r="K623" s="522" t="s">
        <v>2055</v>
      </c>
      <c r="L623" s="521" t="s">
        <v>70</v>
      </c>
      <c r="M623" s="521" t="s">
        <v>2056</v>
      </c>
      <c r="N623" s="522" t="s">
        <v>2057</v>
      </c>
      <c r="O623" s="521" t="s">
        <v>2020</v>
      </c>
      <c r="P623" s="521" t="s">
        <v>111</v>
      </c>
      <c r="Q623" s="521" t="s">
        <v>2021</v>
      </c>
      <c r="R623" s="522" t="s">
        <v>76</v>
      </c>
      <c r="S623" s="453" t="s">
        <v>2022</v>
      </c>
      <c r="T623" s="453" t="s">
        <v>79</v>
      </c>
      <c r="U623" s="453" t="s">
        <v>79</v>
      </c>
      <c r="V623" s="452" t="s">
        <v>2058</v>
      </c>
      <c r="W623" s="453">
        <v>5</v>
      </c>
      <c r="X623" s="453" t="s">
        <v>1424</v>
      </c>
      <c r="Y623" s="524" t="s">
        <v>2059</v>
      </c>
      <c r="Z623" s="524" t="s">
        <v>2017</v>
      </c>
      <c r="AA623" s="453" t="s">
        <v>168</v>
      </c>
      <c r="AB623" s="453" t="s">
        <v>168</v>
      </c>
      <c r="AC623" s="524" t="s">
        <v>2180</v>
      </c>
      <c r="AD623" s="525">
        <v>43467</v>
      </c>
      <c r="AE623" s="454" t="s">
        <v>82</v>
      </c>
      <c r="AF623" s="454" t="s">
        <v>2024</v>
      </c>
      <c r="AG623" s="454" t="s">
        <v>2024</v>
      </c>
      <c r="AH623" s="454" t="s">
        <v>2024</v>
      </c>
      <c r="AI623" s="454" t="s">
        <v>2025</v>
      </c>
      <c r="AJ623" s="525">
        <v>43467</v>
      </c>
      <c r="AK623" s="455" t="s">
        <v>389</v>
      </c>
      <c r="AL623" s="455" t="s">
        <v>2060</v>
      </c>
      <c r="AM623" s="455" t="s">
        <v>1152</v>
      </c>
      <c r="AN623" s="455" t="s">
        <v>1152</v>
      </c>
      <c r="AO623" s="455" t="s">
        <v>1152</v>
      </c>
      <c r="AP623" s="455" t="s">
        <v>1152</v>
      </c>
      <c r="AQ623" s="455" t="s">
        <v>1152</v>
      </c>
      <c r="AR623" s="454" t="s">
        <v>87</v>
      </c>
      <c r="AS623" s="454" t="s">
        <v>87</v>
      </c>
      <c r="AT623" s="455" t="s">
        <v>69</v>
      </c>
      <c r="AU623" s="455" t="s">
        <v>69</v>
      </c>
      <c r="AV623" s="455" t="s">
        <v>69</v>
      </c>
      <c r="AW623" s="447" t="s">
        <v>2061</v>
      </c>
      <c r="AX623" s="455" t="s">
        <v>90</v>
      </c>
    </row>
    <row r="624" spans="1:50" ht="165" x14ac:dyDescent="0.25">
      <c r="A624" s="439">
        <v>616</v>
      </c>
      <c r="B624" s="440" t="s">
        <v>311</v>
      </c>
      <c r="C624" s="440" t="s">
        <v>226</v>
      </c>
      <c r="D624" s="440" t="s">
        <v>106</v>
      </c>
      <c r="E624" s="440" t="s">
        <v>710</v>
      </c>
      <c r="F624" s="441">
        <f>IFERROR(VLOOKUP(E624,[22]TablaRetencion!A$1:B$22,2,FALSE),"")</f>
        <v>220</v>
      </c>
      <c r="G624" s="441" t="s">
        <v>398</v>
      </c>
      <c r="H624" s="441"/>
      <c r="I624" s="542" t="s">
        <v>770</v>
      </c>
      <c r="J624" s="439" t="s">
        <v>2149</v>
      </c>
      <c r="K624" s="439" t="s">
        <v>2150</v>
      </c>
      <c r="L624" s="440" t="s">
        <v>70</v>
      </c>
      <c r="M624" s="440" t="s">
        <v>109</v>
      </c>
      <c r="N624" s="440" t="s">
        <v>108</v>
      </c>
      <c r="O624" s="440" t="s">
        <v>73</v>
      </c>
      <c r="P624" s="440" t="s">
        <v>111</v>
      </c>
      <c r="Q624" s="440" t="s">
        <v>75</v>
      </c>
      <c r="R624" s="441" t="s">
        <v>83</v>
      </c>
      <c r="S624" s="440" t="s">
        <v>140</v>
      </c>
      <c r="T624" s="476" t="s">
        <v>79</v>
      </c>
      <c r="U624" s="476" t="s">
        <v>79</v>
      </c>
      <c r="V624" s="443" t="s">
        <v>2151</v>
      </c>
      <c r="W624" s="444">
        <f t="shared" ref="W624:W625" si="60">VLOOKUP(S624,Confidencialidad,2,0)+VLOOKUP(T624,Integridad,2,0)+VLOOKUP(U624,Disponibilidad,2,0)</f>
        <v>5</v>
      </c>
      <c r="X624" s="444" t="str">
        <f t="shared" ref="X624:X649" si="61">IF(AND(W624&gt;=7), "ALTA", IF(AND(W624&lt;7, W624&gt;3), "MEDIO", IF(AND(W624&lt;=3), "BAJA", " ")))</f>
        <v>MEDIO</v>
      </c>
      <c r="Y624" s="537" t="s">
        <v>2222</v>
      </c>
      <c r="Z624" s="443" t="s">
        <v>2153</v>
      </c>
      <c r="AA624" s="440" t="s">
        <v>201</v>
      </c>
      <c r="AB624" s="440" t="s">
        <v>201</v>
      </c>
      <c r="AC624" s="439" t="s">
        <v>226</v>
      </c>
      <c r="AD624" s="543">
        <v>43617</v>
      </c>
      <c r="AE624" s="446" t="s">
        <v>82</v>
      </c>
      <c r="AF624" s="447" t="s">
        <v>69</v>
      </c>
      <c r="AG624" s="447" t="s">
        <v>69</v>
      </c>
      <c r="AH624" s="447" t="s">
        <v>69</v>
      </c>
      <c r="AI624" s="447" t="s">
        <v>114</v>
      </c>
      <c r="AJ624" s="472">
        <v>43644</v>
      </c>
      <c r="AK624" s="447" t="s">
        <v>389</v>
      </c>
      <c r="AL624" s="447" t="s">
        <v>1152</v>
      </c>
      <c r="AM624" s="447" t="s">
        <v>69</v>
      </c>
      <c r="AN624" s="447" t="s">
        <v>1152</v>
      </c>
      <c r="AO624" s="447" t="s">
        <v>69</v>
      </c>
      <c r="AP624" s="447" t="s">
        <v>1152</v>
      </c>
      <c r="AQ624" s="447" t="s">
        <v>69</v>
      </c>
      <c r="AR624" s="446" t="s">
        <v>87</v>
      </c>
      <c r="AS624" s="446" t="s">
        <v>87</v>
      </c>
      <c r="AT624" s="447" t="s">
        <v>69</v>
      </c>
      <c r="AU624" s="447" t="s">
        <v>69</v>
      </c>
      <c r="AV624" s="447" t="s">
        <v>69</v>
      </c>
      <c r="AW624" s="447" t="s">
        <v>69</v>
      </c>
      <c r="AX624" s="447" t="s">
        <v>90</v>
      </c>
    </row>
    <row r="625" spans="1:50" ht="180" x14ac:dyDescent="0.25">
      <c r="A625" s="439">
        <v>617</v>
      </c>
      <c r="B625" s="440" t="s">
        <v>311</v>
      </c>
      <c r="C625" s="440" t="s">
        <v>226</v>
      </c>
      <c r="D625" s="440" t="s">
        <v>106</v>
      </c>
      <c r="E625" s="440" t="s">
        <v>710</v>
      </c>
      <c r="F625" s="441">
        <v>220</v>
      </c>
      <c r="G625" s="441" t="s">
        <v>694</v>
      </c>
      <c r="H625" s="441"/>
      <c r="I625" s="542" t="s">
        <v>2223</v>
      </c>
      <c r="J625" s="544" t="s">
        <v>2223</v>
      </c>
      <c r="K625" s="439" t="s">
        <v>2224</v>
      </c>
      <c r="L625" s="440" t="s">
        <v>70</v>
      </c>
      <c r="M625" s="440" t="s">
        <v>109</v>
      </c>
      <c r="N625" s="440" t="s">
        <v>108</v>
      </c>
      <c r="O625" s="440" t="s">
        <v>73</v>
      </c>
      <c r="P625" s="440" t="s">
        <v>111</v>
      </c>
      <c r="Q625" s="440" t="s">
        <v>112</v>
      </c>
      <c r="R625" s="441" t="s">
        <v>83</v>
      </c>
      <c r="S625" s="440" t="s">
        <v>140</v>
      </c>
      <c r="T625" s="440" t="s">
        <v>78</v>
      </c>
      <c r="U625" s="440" t="s">
        <v>78</v>
      </c>
      <c r="V625" s="443" t="s">
        <v>2225</v>
      </c>
      <c r="W625" s="444">
        <f t="shared" si="60"/>
        <v>7</v>
      </c>
      <c r="X625" s="444" t="str">
        <f t="shared" si="61"/>
        <v>ALTA</v>
      </c>
      <c r="Y625" s="448" t="s">
        <v>2226</v>
      </c>
      <c r="Z625" s="443" t="s">
        <v>2153</v>
      </c>
      <c r="AA625" s="440" t="s">
        <v>201</v>
      </c>
      <c r="AB625" s="440" t="s">
        <v>201</v>
      </c>
      <c r="AC625" s="439" t="s">
        <v>226</v>
      </c>
      <c r="AD625" s="543">
        <v>43617</v>
      </c>
      <c r="AE625" s="446" t="s">
        <v>82</v>
      </c>
      <c r="AF625" s="447" t="s">
        <v>69</v>
      </c>
      <c r="AG625" s="447" t="s">
        <v>69</v>
      </c>
      <c r="AH625" s="447" t="s">
        <v>69</v>
      </c>
      <c r="AI625" s="478" t="s">
        <v>114</v>
      </c>
      <c r="AJ625" s="472">
        <v>43644</v>
      </c>
      <c r="AK625" s="447" t="s">
        <v>389</v>
      </c>
      <c r="AL625" s="447" t="s">
        <v>1152</v>
      </c>
      <c r="AM625" s="447" t="s">
        <v>69</v>
      </c>
      <c r="AN625" s="447" t="s">
        <v>1152</v>
      </c>
      <c r="AO625" s="447" t="s">
        <v>69</v>
      </c>
      <c r="AP625" s="447" t="s">
        <v>1152</v>
      </c>
      <c r="AQ625" s="447" t="s">
        <v>69</v>
      </c>
      <c r="AR625" s="446" t="s">
        <v>87</v>
      </c>
      <c r="AS625" s="446" t="s">
        <v>87</v>
      </c>
      <c r="AT625" s="447" t="s">
        <v>69</v>
      </c>
      <c r="AU625" s="447" t="s">
        <v>69</v>
      </c>
      <c r="AV625" s="447" t="s">
        <v>69</v>
      </c>
      <c r="AW625" s="447" t="s">
        <v>69</v>
      </c>
      <c r="AX625" s="447" t="s">
        <v>90</v>
      </c>
    </row>
    <row r="626" spans="1:50" ht="60" x14ac:dyDescent="0.25">
      <c r="A626" s="439">
        <v>618</v>
      </c>
      <c r="B626" s="452" t="s">
        <v>315</v>
      </c>
      <c r="C626" s="443" t="s">
        <v>238</v>
      </c>
      <c r="D626" s="452" t="s">
        <v>106</v>
      </c>
      <c r="E626" s="452" t="s">
        <v>496</v>
      </c>
      <c r="F626" s="441">
        <f>IFERROR(VLOOKUP(E626,[23]TablaRetencion!A$1:B$22,2,FALSE),"")</f>
        <v>280</v>
      </c>
      <c r="G626" s="441" t="s">
        <v>461</v>
      </c>
      <c r="H626" s="441">
        <f>IFERROR(VLOOKUP(G626,[23]TablaRetencion!H$1:I$90,2,FALSE),"")</f>
        <v>60</v>
      </c>
      <c r="I626" s="545" t="s">
        <v>2079</v>
      </c>
      <c r="J626" s="451" t="s">
        <v>2080</v>
      </c>
      <c r="K626" s="451" t="s">
        <v>2081</v>
      </c>
      <c r="L626" s="452" t="s">
        <v>70</v>
      </c>
      <c r="M626" s="449" t="s">
        <v>151</v>
      </c>
      <c r="N626" s="452" t="s">
        <v>124</v>
      </c>
      <c r="O626" s="452" t="s">
        <v>2082</v>
      </c>
      <c r="P626" s="449" t="s">
        <v>111</v>
      </c>
      <c r="Q626" s="452" t="s">
        <v>112</v>
      </c>
      <c r="R626" s="453" t="s">
        <v>76</v>
      </c>
      <c r="S626" s="449" t="s">
        <v>140</v>
      </c>
      <c r="T626" s="449" t="s">
        <v>79</v>
      </c>
      <c r="U626" s="449" t="s">
        <v>141</v>
      </c>
      <c r="V626" s="452" t="s">
        <v>2083</v>
      </c>
      <c r="W626" s="444">
        <f t="shared" ref="W626:W638" si="62">VLOOKUP(S626,Confidencialidad,2,0)+VLOOKUP(T626,Integridad,2,0)+VLOOKUP(U626,Disponibilidad,2,0)</f>
        <v>4</v>
      </c>
      <c r="X626" s="444" t="str">
        <f t="shared" si="61"/>
        <v>MEDIO</v>
      </c>
      <c r="Y626" s="451" t="s">
        <v>2084</v>
      </c>
      <c r="Z626" s="452" t="s">
        <v>496</v>
      </c>
      <c r="AA626" s="452" t="s">
        <v>2085</v>
      </c>
      <c r="AB626" s="452" t="s">
        <v>2085</v>
      </c>
      <c r="AC626" s="451" t="s">
        <v>2086</v>
      </c>
      <c r="AD626" s="530">
        <v>42786</v>
      </c>
      <c r="AE626" s="454" t="s">
        <v>82</v>
      </c>
      <c r="AF626" s="455" t="s">
        <v>69</v>
      </c>
      <c r="AG626" s="455" t="s">
        <v>69</v>
      </c>
      <c r="AH626" s="455" t="s">
        <v>69</v>
      </c>
      <c r="AI626" s="455" t="s">
        <v>114</v>
      </c>
      <c r="AJ626" s="530">
        <v>42786</v>
      </c>
      <c r="AK626" s="455" t="s">
        <v>389</v>
      </c>
      <c r="AL626" s="455" t="s">
        <v>1152</v>
      </c>
      <c r="AM626" s="455" t="s">
        <v>69</v>
      </c>
      <c r="AN626" s="455" t="s">
        <v>1152</v>
      </c>
      <c r="AO626" s="455" t="s">
        <v>69</v>
      </c>
      <c r="AP626" s="455" t="s">
        <v>1152</v>
      </c>
      <c r="AQ626" s="455" t="s">
        <v>69</v>
      </c>
      <c r="AR626" s="454" t="s">
        <v>87</v>
      </c>
      <c r="AS626" s="454" t="s">
        <v>87</v>
      </c>
      <c r="AT626" s="455" t="s">
        <v>69</v>
      </c>
      <c r="AU626" s="455" t="s">
        <v>89</v>
      </c>
      <c r="AV626" s="455" t="s">
        <v>69</v>
      </c>
      <c r="AW626" s="447" t="s">
        <v>2087</v>
      </c>
      <c r="AX626" s="455" t="s">
        <v>90</v>
      </c>
    </row>
    <row r="627" spans="1:50" ht="45" x14ac:dyDescent="0.25">
      <c r="A627" s="439">
        <v>619</v>
      </c>
      <c r="B627" s="452" t="s">
        <v>315</v>
      </c>
      <c r="C627" s="443" t="s">
        <v>238</v>
      </c>
      <c r="D627" s="452" t="s">
        <v>106</v>
      </c>
      <c r="E627" s="452" t="s">
        <v>496</v>
      </c>
      <c r="F627" s="441">
        <f>IFERROR(VLOOKUP(E627,[23]TablaRetencion!A$1:B$22,2,FALSE),"")</f>
        <v>280</v>
      </c>
      <c r="G627" s="441" t="s">
        <v>461</v>
      </c>
      <c r="H627" s="441">
        <f>IFERROR(VLOOKUP(G627,[23]TablaRetencion!H$1:I$90,2,FALSE),"")</f>
        <v>60</v>
      </c>
      <c r="I627" s="545" t="s">
        <v>2079</v>
      </c>
      <c r="J627" s="451" t="s">
        <v>2088</v>
      </c>
      <c r="K627" s="451" t="s">
        <v>2089</v>
      </c>
      <c r="L627" s="452" t="s">
        <v>70</v>
      </c>
      <c r="M627" s="449" t="s">
        <v>151</v>
      </c>
      <c r="N627" s="452" t="s">
        <v>124</v>
      </c>
      <c r="O627" s="452" t="s">
        <v>2082</v>
      </c>
      <c r="P627" s="449" t="s">
        <v>111</v>
      </c>
      <c r="Q627" s="452" t="s">
        <v>112</v>
      </c>
      <c r="R627" s="453" t="s">
        <v>76</v>
      </c>
      <c r="S627" s="449" t="s">
        <v>140</v>
      </c>
      <c r="T627" s="449" t="s">
        <v>79</v>
      </c>
      <c r="U627" s="449" t="s">
        <v>141</v>
      </c>
      <c r="V627" s="452" t="s">
        <v>2090</v>
      </c>
      <c r="W627" s="444">
        <f t="shared" si="62"/>
        <v>4</v>
      </c>
      <c r="X627" s="444" t="str">
        <f t="shared" si="61"/>
        <v>MEDIO</v>
      </c>
      <c r="Y627" s="451" t="s">
        <v>2084</v>
      </c>
      <c r="Z627" s="452" t="s">
        <v>496</v>
      </c>
      <c r="AA627" s="452" t="s">
        <v>2085</v>
      </c>
      <c r="AB627" s="452" t="s">
        <v>2085</v>
      </c>
      <c r="AC627" s="451" t="s">
        <v>2086</v>
      </c>
      <c r="AD627" s="530">
        <v>42751</v>
      </c>
      <c r="AE627" s="454" t="s">
        <v>82</v>
      </c>
      <c r="AF627" s="455" t="s">
        <v>69</v>
      </c>
      <c r="AG627" s="455" t="s">
        <v>69</v>
      </c>
      <c r="AH627" s="455" t="s">
        <v>69</v>
      </c>
      <c r="AI627" s="455" t="s">
        <v>114</v>
      </c>
      <c r="AJ627" s="530">
        <v>42751</v>
      </c>
      <c r="AK627" s="455" t="s">
        <v>389</v>
      </c>
      <c r="AL627" s="455" t="s">
        <v>1152</v>
      </c>
      <c r="AM627" s="455" t="s">
        <v>69</v>
      </c>
      <c r="AN627" s="455" t="s">
        <v>1152</v>
      </c>
      <c r="AO627" s="455" t="s">
        <v>69</v>
      </c>
      <c r="AP627" s="455" t="s">
        <v>1152</v>
      </c>
      <c r="AQ627" s="455" t="s">
        <v>69</v>
      </c>
      <c r="AR627" s="454" t="s">
        <v>87</v>
      </c>
      <c r="AS627" s="454" t="s">
        <v>87</v>
      </c>
      <c r="AT627" s="455" t="s">
        <v>69</v>
      </c>
      <c r="AU627" s="455" t="s">
        <v>89</v>
      </c>
      <c r="AV627" s="455" t="s">
        <v>69</v>
      </c>
      <c r="AW627" s="447" t="s">
        <v>2087</v>
      </c>
      <c r="AX627" s="455" t="s">
        <v>90</v>
      </c>
    </row>
    <row r="628" spans="1:50" ht="60" x14ac:dyDescent="0.25">
      <c r="A628" s="439">
        <v>620</v>
      </c>
      <c r="B628" s="452" t="s">
        <v>315</v>
      </c>
      <c r="C628" s="443" t="s">
        <v>238</v>
      </c>
      <c r="D628" s="452" t="s">
        <v>106</v>
      </c>
      <c r="E628" s="452" t="s">
        <v>496</v>
      </c>
      <c r="F628" s="441">
        <f>IFERROR(VLOOKUP(E628,[23]TablaRetencion!A$1:B$22,2,FALSE),"")</f>
        <v>280</v>
      </c>
      <c r="G628" s="441" t="s">
        <v>461</v>
      </c>
      <c r="H628" s="441">
        <f>IFERROR(VLOOKUP(G628,[23]TablaRetencion!H$1:I$90,2,FALSE),"")</f>
        <v>60</v>
      </c>
      <c r="I628" s="545" t="s">
        <v>2091</v>
      </c>
      <c r="J628" s="451" t="s">
        <v>2092</v>
      </c>
      <c r="K628" s="451" t="s">
        <v>2093</v>
      </c>
      <c r="L628" s="452" t="s">
        <v>70</v>
      </c>
      <c r="M628" s="449" t="s">
        <v>151</v>
      </c>
      <c r="N628" s="452" t="s">
        <v>124</v>
      </c>
      <c r="O628" s="452" t="s">
        <v>2082</v>
      </c>
      <c r="P628" s="449" t="s">
        <v>111</v>
      </c>
      <c r="Q628" s="452" t="s">
        <v>112</v>
      </c>
      <c r="R628" s="453" t="s">
        <v>76</v>
      </c>
      <c r="S628" s="449" t="s">
        <v>140</v>
      </c>
      <c r="T628" s="449" t="s">
        <v>79</v>
      </c>
      <c r="U628" s="449" t="s">
        <v>141</v>
      </c>
      <c r="V628" s="452" t="s">
        <v>2094</v>
      </c>
      <c r="W628" s="444">
        <f t="shared" si="62"/>
        <v>4</v>
      </c>
      <c r="X628" s="444" t="str">
        <f t="shared" si="61"/>
        <v>MEDIO</v>
      </c>
      <c r="Y628" s="451" t="s">
        <v>2084</v>
      </c>
      <c r="Z628" s="452" t="s">
        <v>496</v>
      </c>
      <c r="AA628" s="452" t="s">
        <v>2085</v>
      </c>
      <c r="AB628" s="452" t="s">
        <v>2085</v>
      </c>
      <c r="AC628" s="451" t="s">
        <v>2086</v>
      </c>
      <c r="AD628" s="530">
        <v>42830</v>
      </c>
      <c r="AE628" s="454" t="s">
        <v>82</v>
      </c>
      <c r="AF628" s="455" t="s">
        <v>69</v>
      </c>
      <c r="AG628" s="455" t="s">
        <v>69</v>
      </c>
      <c r="AH628" s="455" t="s">
        <v>69</v>
      </c>
      <c r="AI628" s="455" t="s">
        <v>114</v>
      </c>
      <c r="AJ628" s="530">
        <v>42830</v>
      </c>
      <c r="AK628" s="455" t="s">
        <v>389</v>
      </c>
      <c r="AL628" s="455" t="s">
        <v>1152</v>
      </c>
      <c r="AM628" s="455" t="s">
        <v>69</v>
      </c>
      <c r="AN628" s="455" t="s">
        <v>1152</v>
      </c>
      <c r="AO628" s="455" t="s">
        <v>69</v>
      </c>
      <c r="AP628" s="455" t="s">
        <v>1152</v>
      </c>
      <c r="AQ628" s="455" t="s">
        <v>69</v>
      </c>
      <c r="AR628" s="454" t="s">
        <v>87</v>
      </c>
      <c r="AS628" s="454" t="s">
        <v>87</v>
      </c>
      <c r="AT628" s="455" t="s">
        <v>69</v>
      </c>
      <c r="AU628" s="455" t="s">
        <v>89</v>
      </c>
      <c r="AV628" s="455" t="s">
        <v>69</v>
      </c>
      <c r="AW628" s="447" t="s">
        <v>2087</v>
      </c>
      <c r="AX628" s="455" t="s">
        <v>90</v>
      </c>
    </row>
    <row r="629" spans="1:50" ht="45" x14ac:dyDescent="0.25">
      <c r="A629" s="439">
        <v>621</v>
      </c>
      <c r="B629" s="452" t="s">
        <v>315</v>
      </c>
      <c r="C629" s="443" t="s">
        <v>238</v>
      </c>
      <c r="D629" s="452" t="s">
        <v>106</v>
      </c>
      <c r="E629" s="452" t="s">
        <v>496</v>
      </c>
      <c r="F629" s="441">
        <f>IFERROR(VLOOKUP(E629,[23]TablaRetencion!A$1:B$22,2,FALSE),"")</f>
        <v>280</v>
      </c>
      <c r="G629" s="441" t="s">
        <v>411</v>
      </c>
      <c r="H629" s="441">
        <f>IFERROR(VLOOKUP(G629,[23]TablaRetencion!H$1:I$90,2,FALSE),"")</f>
        <v>67</v>
      </c>
      <c r="I629" s="545" t="s">
        <v>2095</v>
      </c>
      <c r="J629" s="451" t="s">
        <v>2096</v>
      </c>
      <c r="K629" s="451" t="s">
        <v>2097</v>
      </c>
      <c r="L629" s="452" t="s">
        <v>70</v>
      </c>
      <c r="M629" s="449" t="s">
        <v>151</v>
      </c>
      <c r="N629" s="452" t="s">
        <v>124</v>
      </c>
      <c r="O629" s="452" t="s">
        <v>2082</v>
      </c>
      <c r="P629" s="449" t="s">
        <v>111</v>
      </c>
      <c r="Q629" s="452" t="s">
        <v>112</v>
      </c>
      <c r="R629" s="453" t="s">
        <v>76</v>
      </c>
      <c r="S629" s="449" t="s">
        <v>140</v>
      </c>
      <c r="T629" s="449" t="s">
        <v>79</v>
      </c>
      <c r="U629" s="449" t="s">
        <v>141</v>
      </c>
      <c r="V629" s="452" t="s">
        <v>2098</v>
      </c>
      <c r="W629" s="444">
        <f t="shared" si="62"/>
        <v>4</v>
      </c>
      <c r="X629" s="444" t="str">
        <f t="shared" si="61"/>
        <v>MEDIO</v>
      </c>
      <c r="Y629" s="451" t="s">
        <v>2084</v>
      </c>
      <c r="Z629" s="452" t="s">
        <v>496</v>
      </c>
      <c r="AA629" s="452" t="s">
        <v>2085</v>
      </c>
      <c r="AB629" s="452" t="s">
        <v>2085</v>
      </c>
      <c r="AC629" s="451" t="s">
        <v>2086</v>
      </c>
      <c r="AD629" s="530">
        <v>43055</v>
      </c>
      <c r="AE629" s="454" t="s">
        <v>82</v>
      </c>
      <c r="AF629" s="455" t="s">
        <v>69</v>
      </c>
      <c r="AG629" s="455" t="s">
        <v>69</v>
      </c>
      <c r="AH629" s="455" t="s">
        <v>69</v>
      </c>
      <c r="AI629" s="455" t="s">
        <v>114</v>
      </c>
      <c r="AJ629" s="530">
        <v>43055</v>
      </c>
      <c r="AK629" s="455" t="s">
        <v>389</v>
      </c>
      <c r="AL629" s="455" t="s">
        <v>1152</v>
      </c>
      <c r="AM629" s="455" t="s">
        <v>69</v>
      </c>
      <c r="AN629" s="455" t="s">
        <v>1152</v>
      </c>
      <c r="AO629" s="455" t="s">
        <v>69</v>
      </c>
      <c r="AP629" s="455" t="s">
        <v>1152</v>
      </c>
      <c r="AQ629" s="455" t="s">
        <v>69</v>
      </c>
      <c r="AR629" s="454" t="s">
        <v>87</v>
      </c>
      <c r="AS629" s="454" t="s">
        <v>87</v>
      </c>
      <c r="AT629" s="455" t="s">
        <v>69</v>
      </c>
      <c r="AU629" s="455" t="s">
        <v>89</v>
      </c>
      <c r="AV629" s="455" t="s">
        <v>69</v>
      </c>
      <c r="AW629" s="447" t="s">
        <v>2087</v>
      </c>
      <c r="AX629" s="455" t="s">
        <v>90</v>
      </c>
    </row>
    <row r="630" spans="1:50" ht="60" x14ac:dyDescent="0.25">
      <c r="A630" s="439">
        <v>622</v>
      </c>
      <c r="B630" s="452" t="s">
        <v>315</v>
      </c>
      <c r="C630" s="443" t="s">
        <v>238</v>
      </c>
      <c r="D630" s="452" t="s">
        <v>106</v>
      </c>
      <c r="E630" s="452" t="s">
        <v>496</v>
      </c>
      <c r="F630" s="441">
        <f>IFERROR(VLOOKUP(E630,[23]TablaRetencion!A$1:B$22,2,FALSE),"")</f>
        <v>280</v>
      </c>
      <c r="G630" s="441" t="s">
        <v>398</v>
      </c>
      <c r="H630" s="441">
        <f>IFERROR(VLOOKUP(G630,[23]TablaRetencion!H$1:I$90,2,FALSE),"")</f>
        <v>2</v>
      </c>
      <c r="I630" s="545" t="s">
        <v>853</v>
      </c>
      <c r="J630" s="451" t="s">
        <v>2099</v>
      </c>
      <c r="K630" s="451" t="s">
        <v>2100</v>
      </c>
      <c r="L630" s="452" t="s">
        <v>70</v>
      </c>
      <c r="M630" s="449" t="s">
        <v>71</v>
      </c>
      <c r="N630" s="452" t="s">
        <v>124</v>
      </c>
      <c r="O630" s="452" t="s">
        <v>188</v>
      </c>
      <c r="P630" s="449" t="s">
        <v>111</v>
      </c>
      <c r="Q630" s="452" t="s">
        <v>126</v>
      </c>
      <c r="R630" s="453" t="s">
        <v>76</v>
      </c>
      <c r="S630" s="449" t="s">
        <v>140</v>
      </c>
      <c r="T630" s="449" t="s">
        <v>79</v>
      </c>
      <c r="U630" s="449" t="s">
        <v>79</v>
      </c>
      <c r="V630" s="452" t="s">
        <v>2101</v>
      </c>
      <c r="W630" s="444">
        <v>4</v>
      </c>
      <c r="X630" s="444" t="s">
        <v>1424</v>
      </c>
      <c r="Y630" s="451" t="s">
        <v>2084</v>
      </c>
      <c r="Z630" s="452" t="s">
        <v>496</v>
      </c>
      <c r="AA630" s="452" t="s">
        <v>168</v>
      </c>
      <c r="AB630" s="452" t="s">
        <v>168</v>
      </c>
      <c r="AC630" s="451" t="s">
        <v>2086</v>
      </c>
      <c r="AD630" s="530">
        <v>43101</v>
      </c>
      <c r="AE630" s="454" t="s">
        <v>82</v>
      </c>
      <c r="AF630" s="455" t="s">
        <v>69</v>
      </c>
      <c r="AG630" s="455" t="s">
        <v>69</v>
      </c>
      <c r="AH630" s="455" t="s">
        <v>69</v>
      </c>
      <c r="AI630" s="455" t="s">
        <v>114</v>
      </c>
      <c r="AJ630" s="530">
        <v>43101</v>
      </c>
      <c r="AK630" s="455" t="s">
        <v>389</v>
      </c>
      <c r="AL630" s="455" t="s">
        <v>1152</v>
      </c>
      <c r="AM630" s="455" t="s">
        <v>69</v>
      </c>
      <c r="AN630" s="455" t="s">
        <v>1152</v>
      </c>
      <c r="AO630" s="455" t="s">
        <v>69</v>
      </c>
      <c r="AP630" s="455" t="s">
        <v>1152</v>
      </c>
      <c r="AQ630" s="455" t="s">
        <v>69</v>
      </c>
      <c r="AR630" s="454" t="s">
        <v>87</v>
      </c>
      <c r="AS630" s="454" t="s">
        <v>87</v>
      </c>
      <c r="AT630" s="455" t="s">
        <v>69</v>
      </c>
      <c r="AU630" s="455" t="s">
        <v>89</v>
      </c>
      <c r="AV630" s="455" t="s">
        <v>69</v>
      </c>
      <c r="AW630" s="447" t="s">
        <v>2087</v>
      </c>
      <c r="AX630" s="455" t="s">
        <v>90</v>
      </c>
    </row>
    <row r="631" spans="1:50" ht="45" x14ac:dyDescent="0.25">
      <c r="A631" s="439">
        <v>623</v>
      </c>
      <c r="B631" s="452" t="s">
        <v>315</v>
      </c>
      <c r="C631" s="443" t="s">
        <v>243</v>
      </c>
      <c r="D631" s="452" t="s">
        <v>106</v>
      </c>
      <c r="E631" s="452" t="s">
        <v>496</v>
      </c>
      <c r="F631" s="441">
        <f>IFERROR(VLOOKUP(E631,[23]TablaRetencion!A$1:B$22,2,FALSE),"")</f>
        <v>280</v>
      </c>
      <c r="G631" s="441" t="s">
        <v>461</v>
      </c>
      <c r="H631" s="441">
        <f>IFERROR(VLOOKUP(G631,[23]TablaRetencion!H$1:I$90,2,FALSE),"")</f>
        <v>60</v>
      </c>
      <c r="I631" s="545" t="s">
        <v>2079</v>
      </c>
      <c r="J631" s="451" t="s">
        <v>2102</v>
      </c>
      <c r="K631" s="451" t="s">
        <v>2103</v>
      </c>
      <c r="L631" s="452" t="s">
        <v>70</v>
      </c>
      <c r="M631" s="449" t="s">
        <v>151</v>
      </c>
      <c r="N631" s="452" t="s">
        <v>124</v>
      </c>
      <c r="O631" s="452" t="s">
        <v>2082</v>
      </c>
      <c r="P631" s="449" t="s">
        <v>111</v>
      </c>
      <c r="Q631" s="452" t="s">
        <v>112</v>
      </c>
      <c r="R631" s="453" t="s">
        <v>76</v>
      </c>
      <c r="S631" s="449" t="s">
        <v>140</v>
      </c>
      <c r="T631" s="449" t="s">
        <v>79</v>
      </c>
      <c r="U631" s="449" t="s">
        <v>141</v>
      </c>
      <c r="V631" s="452" t="s">
        <v>2104</v>
      </c>
      <c r="W631" s="444">
        <f>VLOOKUP(S631,Confidencialidad,2,0)+VLOOKUP(T631,Integridad,2,0)+VLOOKUP(U631,Disponibilidad,2,0)</f>
        <v>4</v>
      </c>
      <c r="X631" s="444" t="str">
        <f>IF(AND(W631&gt;=7), "ALTA", IF(AND(W631&lt;7, W631&gt;3), "MEDIO", IF(AND(W631&lt;=3), "BAJA", " ")))</f>
        <v>MEDIO</v>
      </c>
      <c r="Y631" s="451" t="s">
        <v>2084</v>
      </c>
      <c r="Z631" s="452" t="s">
        <v>496</v>
      </c>
      <c r="AA631" s="452" t="s">
        <v>2085</v>
      </c>
      <c r="AB631" s="452" t="s">
        <v>2085</v>
      </c>
      <c r="AC631" s="451" t="s">
        <v>2086</v>
      </c>
      <c r="AD631" s="530">
        <v>43700</v>
      </c>
      <c r="AE631" s="454" t="s">
        <v>82</v>
      </c>
      <c r="AF631" s="455" t="s">
        <v>69</v>
      </c>
      <c r="AG631" s="455" t="s">
        <v>69</v>
      </c>
      <c r="AH631" s="455" t="s">
        <v>69</v>
      </c>
      <c r="AI631" s="455" t="s">
        <v>114</v>
      </c>
      <c r="AJ631" s="530">
        <v>43700</v>
      </c>
      <c r="AK631" s="455" t="s">
        <v>389</v>
      </c>
      <c r="AL631" s="455" t="s">
        <v>1152</v>
      </c>
      <c r="AM631" s="455" t="s">
        <v>69</v>
      </c>
      <c r="AN631" s="455" t="s">
        <v>1152</v>
      </c>
      <c r="AO631" s="455" t="s">
        <v>69</v>
      </c>
      <c r="AP631" s="455" t="s">
        <v>1152</v>
      </c>
      <c r="AQ631" s="455" t="s">
        <v>69</v>
      </c>
      <c r="AR631" s="454" t="s">
        <v>87</v>
      </c>
      <c r="AS631" s="454" t="s">
        <v>87</v>
      </c>
      <c r="AT631" s="455" t="s">
        <v>69</v>
      </c>
      <c r="AU631" s="455" t="s">
        <v>89</v>
      </c>
      <c r="AV631" s="455" t="s">
        <v>69</v>
      </c>
      <c r="AW631" s="447" t="s">
        <v>2087</v>
      </c>
      <c r="AX631" s="455" t="s">
        <v>90</v>
      </c>
    </row>
    <row r="632" spans="1:50" ht="90" x14ac:dyDescent="0.25">
      <c r="A632" s="439">
        <v>624</v>
      </c>
      <c r="B632" s="452" t="s">
        <v>315</v>
      </c>
      <c r="C632" s="443" t="s">
        <v>243</v>
      </c>
      <c r="D632" s="452" t="s">
        <v>106</v>
      </c>
      <c r="E632" s="452" t="s">
        <v>496</v>
      </c>
      <c r="F632" s="441">
        <f>IFERROR(VLOOKUP(E632,[23]TablaRetencion!A$1:B$22,2,FALSE),"")</f>
        <v>280</v>
      </c>
      <c r="G632" s="441" t="s">
        <v>473</v>
      </c>
      <c r="H632" s="441">
        <f>IFERROR(VLOOKUP(G632,[23]TablaRetencion!H$1:I$90,2,FALSE),"")</f>
        <v>72</v>
      </c>
      <c r="I632" s="545" t="s">
        <v>2105</v>
      </c>
      <c r="J632" s="451" t="s">
        <v>2106</v>
      </c>
      <c r="K632" s="451" t="s">
        <v>2107</v>
      </c>
      <c r="L632" s="452" t="s">
        <v>70</v>
      </c>
      <c r="M632" s="449" t="s">
        <v>151</v>
      </c>
      <c r="N632" s="452" t="s">
        <v>124</v>
      </c>
      <c r="O632" s="452" t="s">
        <v>205</v>
      </c>
      <c r="P632" s="449" t="s">
        <v>111</v>
      </c>
      <c r="Q632" s="452" t="s">
        <v>112</v>
      </c>
      <c r="R632" s="453" t="s">
        <v>76</v>
      </c>
      <c r="S632" s="449" t="s">
        <v>140</v>
      </c>
      <c r="T632" s="449" t="s">
        <v>79</v>
      </c>
      <c r="U632" s="449" t="s">
        <v>141</v>
      </c>
      <c r="V632" s="452" t="s">
        <v>2108</v>
      </c>
      <c r="W632" s="444">
        <f t="shared" si="62"/>
        <v>4</v>
      </c>
      <c r="X632" s="444" t="str">
        <f t="shared" si="61"/>
        <v>MEDIO</v>
      </c>
      <c r="Y632" s="451" t="s">
        <v>2084</v>
      </c>
      <c r="Z632" s="452" t="s">
        <v>496</v>
      </c>
      <c r="AA632" s="452" t="s">
        <v>2085</v>
      </c>
      <c r="AB632" s="452" t="s">
        <v>2085</v>
      </c>
      <c r="AC632" s="451" t="s">
        <v>2086</v>
      </c>
      <c r="AD632" s="530">
        <v>42668</v>
      </c>
      <c r="AE632" s="454" t="s">
        <v>82</v>
      </c>
      <c r="AF632" s="455" t="s">
        <v>69</v>
      </c>
      <c r="AG632" s="455" t="s">
        <v>69</v>
      </c>
      <c r="AH632" s="455" t="s">
        <v>69</v>
      </c>
      <c r="AI632" s="455" t="s">
        <v>114</v>
      </c>
      <c r="AJ632" s="530">
        <v>42668</v>
      </c>
      <c r="AK632" s="455" t="s">
        <v>389</v>
      </c>
      <c r="AL632" s="455" t="s">
        <v>1152</v>
      </c>
      <c r="AM632" s="455" t="s">
        <v>69</v>
      </c>
      <c r="AN632" s="455" t="s">
        <v>1152</v>
      </c>
      <c r="AO632" s="455" t="s">
        <v>69</v>
      </c>
      <c r="AP632" s="455" t="s">
        <v>1152</v>
      </c>
      <c r="AQ632" s="455" t="s">
        <v>69</v>
      </c>
      <c r="AR632" s="454" t="s">
        <v>87</v>
      </c>
      <c r="AS632" s="454" t="s">
        <v>87</v>
      </c>
      <c r="AT632" s="455" t="s">
        <v>69</v>
      </c>
      <c r="AU632" s="455" t="s">
        <v>89</v>
      </c>
      <c r="AV632" s="455" t="s">
        <v>69</v>
      </c>
      <c r="AW632" s="447" t="s">
        <v>2087</v>
      </c>
      <c r="AX632" s="455" t="s">
        <v>90</v>
      </c>
    </row>
    <row r="633" spans="1:50" ht="30" x14ac:dyDescent="0.25">
      <c r="A633" s="439">
        <v>625</v>
      </c>
      <c r="B633" s="452" t="s">
        <v>315</v>
      </c>
      <c r="C633" s="443" t="s">
        <v>243</v>
      </c>
      <c r="D633" s="452" t="s">
        <v>106</v>
      </c>
      <c r="E633" s="452" t="s">
        <v>496</v>
      </c>
      <c r="F633" s="441">
        <f>IFERROR(VLOOKUP(E633,[23]TablaRetencion!A$1:B$22,2,FALSE),"")</f>
        <v>280</v>
      </c>
      <c r="G633" s="441" t="s">
        <v>398</v>
      </c>
      <c r="H633" s="441">
        <f>IFERROR(VLOOKUP(G633,[23]TablaRetencion!H$1:I$90,2,FALSE),"")</f>
        <v>2</v>
      </c>
      <c r="I633" s="545" t="s">
        <v>853</v>
      </c>
      <c r="J633" s="451" t="s">
        <v>2109</v>
      </c>
      <c r="K633" s="451" t="s">
        <v>2109</v>
      </c>
      <c r="L633" s="452" t="s">
        <v>70</v>
      </c>
      <c r="M633" s="449" t="s">
        <v>109</v>
      </c>
      <c r="N633" s="452" t="s">
        <v>108</v>
      </c>
      <c r="O633" s="452" t="s">
        <v>152</v>
      </c>
      <c r="P633" s="449" t="s">
        <v>111</v>
      </c>
      <c r="Q633" s="452" t="s">
        <v>75</v>
      </c>
      <c r="R633" s="453" t="s">
        <v>83</v>
      </c>
      <c r="S633" s="449" t="s">
        <v>140</v>
      </c>
      <c r="T633" s="449" t="s">
        <v>79</v>
      </c>
      <c r="U633" s="449" t="s">
        <v>79</v>
      </c>
      <c r="V633" s="452" t="s">
        <v>2101</v>
      </c>
      <c r="W633" s="444">
        <v>4</v>
      </c>
      <c r="X633" s="444" t="s">
        <v>1424</v>
      </c>
      <c r="Y633" s="451" t="s">
        <v>2084</v>
      </c>
      <c r="Z633" s="452" t="s">
        <v>496</v>
      </c>
      <c r="AA633" s="452" t="s">
        <v>168</v>
      </c>
      <c r="AB633" s="452" t="s">
        <v>168</v>
      </c>
      <c r="AC633" s="451" t="s">
        <v>2086</v>
      </c>
      <c r="AD633" s="530"/>
      <c r="AE633" s="454" t="s">
        <v>82</v>
      </c>
      <c r="AF633" s="455" t="s">
        <v>69</v>
      </c>
      <c r="AG633" s="455" t="s">
        <v>69</v>
      </c>
      <c r="AH633" s="455" t="s">
        <v>69</v>
      </c>
      <c r="AI633" s="455" t="s">
        <v>114</v>
      </c>
      <c r="AJ633" s="530"/>
      <c r="AK633" s="455" t="s">
        <v>389</v>
      </c>
      <c r="AL633" s="455" t="s">
        <v>1152</v>
      </c>
      <c r="AM633" s="455" t="s">
        <v>69</v>
      </c>
      <c r="AN633" s="455" t="s">
        <v>1152</v>
      </c>
      <c r="AO633" s="455" t="s">
        <v>69</v>
      </c>
      <c r="AP633" s="455" t="s">
        <v>1152</v>
      </c>
      <c r="AQ633" s="455" t="s">
        <v>69</v>
      </c>
      <c r="AR633" s="454" t="s">
        <v>87</v>
      </c>
      <c r="AS633" s="454" t="s">
        <v>87</v>
      </c>
      <c r="AT633" s="455" t="s">
        <v>69</v>
      </c>
      <c r="AU633" s="455" t="s">
        <v>89</v>
      </c>
      <c r="AV633" s="455" t="s">
        <v>69</v>
      </c>
      <c r="AW633" s="447" t="s">
        <v>2087</v>
      </c>
      <c r="AX633" s="455" t="s">
        <v>90</v>
      </c>
    </row>
    <row r="634" spans="1:50" ht="90" x14ac:dyDescent="0.25">
      <c r="A634" s="439">
        <v>626</v>
      </c>
      <c r="B634" s="452" t="s">
        <v>315</v>
      </c>
      <c r="C634" s="443" t="s">
        <v>243</v>
      </c>
      <c r="D634" s="452" t="s">
        <v>106</v>
      </c>
      <c r="E634" s="452" t="s">
        <v>496</v>
      </c>
      <c r="F634" s="441">
        <f>IFERROR(VLOOKUP(E634,[23]TablaRetencion!A$1:B$22,2,FALSE),"")</f>
        <v>280</v>
      </c>
      <c r="G634" s="441" t="s">
        <v>501</v>
      </c>
      <c r="H634" s="441">
        <v>4</v>
      </c>
      <c r="I634" s="545" t="s">
        <v>855</v>
      </c>
      <c r="J634" s="451" t="s">
        <v>2110</v>
      </c>
      <c r="K634" s="451" t="s">
        <v>2110</v>
      </c>
      <c r="L634" s="452" t="s">
        <v>70</v>
      </c>
      <c r="M634" s="449" t="s">
        <v>151</v>
      </c>
      <c r="N634" s="452" t="s">
        <v>124</v>
      </c>
      <c r="O634" s="452" t="s">
        <v>205</v>
      </c>
      <c r="P634" s="449" t="s">
        <v>111</v>
      </c>
      <c r="Q634" s="452" t="s">
        <v>112</v>
      </c>
      <c r="R634" s="453" t="s">
        <v>76</v>
      </c>
      <c r="S634" s="449" t="s">
        <v>140</v>
      </c>
      <c r="T634" s="449" t="s">
        <v>79</v>
      </c>
      <c r="U634" s="449" t="s">
        <v>79</v>
      </c>
      <c r="V634" s="452" t="s">
        <v>2111</v>
      </c>
      <c r="W634" s="444">
        <v>4</v>
      </c>
      <c r="X634" s="444" t="s">
        <v>1424</v>
      </c>
      <c r="Y634" s="451" t="s">
        <v>2084</v>
      </c>
      <c r="Z634" s="452" t="s">
        <v>496</v>
      </c>
      <c r="AA634" s="452" t="s">
        <v>2085</v>
      </c>
      <c r="AB634" s="452" t="s">
        <v>2085</v>
      </c>
      <c r="AC634" s="451" t="s">
        <v>2086</v>
      </c>
      <c r="AD634" s="531" t="s">
        <v>2112</v>
      </c>
      <c r="AE634" s="454" t="s">
        <v>82</v>
      </c>
      <c r="AF634" s="455" t="s">
        <v>69</v>
      </c>
      <c r="AG634" s="455" t="s">
        <v>69</v>
      </c>
      <c r="AH634" s="455" t="s">
        <v>69</v>
      </c>
      <c r="AI634" s="455" t="s">
        <v>114</v>
      </c>
      <c r="AJ634" s="531" t="s">
        <v>2112</v>
      </c>
      <c r="AK634" s="455" t="s">
        <v>389</v>
      </c>
      <c r="AL634" s="455" t="s">
        <v>1152</v>
      </c>
      <c r="AM634" s="455" t="s">
        <v>69</v>
      </c>
      <c r="AN634" s="455" t="s">
        <v>1152</v>
      </c>
      <c r="AO634" s="455" t="s">
        <v>69</v>
      </c>
      <c r="AP634" s="455" t="s">
        <v>1152</v>
      </c>
      <c r="AQ634" s="455" t="s">
        <v>69</v>
      </c>
      <c r="AR634" s="454" t="s">
        <v>87</v>
      </c>
      <c r="AS634" s="454" t="s">
        <v>87</v>
      </c>
      <c r="AT634" s="455" t="s">
        <v>69</v>
      </c>
      <c r="AU634" s="455" t="s">
        <v>89</v>
      </c>
      <c r="AV634" s="455" t="s">
        <v>69</v>
      </c>
      <c r="AW634" s="447" t="s">
        <v>2087</v>
      </c>
      <c r="AX634" s="455" t="s">
        <v>90</v>
      </c>
    </row>
    <row r="635" spans="1:50" ht="60" x14ac:dyDescent="0.25">
      <c r="A635" s="439">
        <v>627</v>
      </c>
      <c r="B635" s="452" t="s">
        <v>315</v>
      </c>
      <c r="C635" s="443" t="s">
        <v>239</v>
      </c>
      <c r="D635" s="452" t="s">
        <v>106</v>
      </c>
      <c r="E635" s="452" t="s">
        <v>496</v>
      </c>
      <c r="F635" s="441">
        <f>IFERROR(VLOOKUP(E635,[23]TablaRetencion!A$1:B$22,2,FALSE),"")</f>
        <v>280</v>
      </c>
      <c r="G635" s="441" t="s">
        <v>461</v>
      </c>
      <c r="H635" s="441">
        <f>IFERROR(VLOOKUP(G635,[23]TablaRetencion!H$1:I$90,2,FALSE),"")</f>
        <v>60</v>
      </c>
      <c r="I635" s="545" t="s">
        <v>2079</v>
      </c>
      <c r="J635" s="451" t="s">
        <v>2113</v>
      </c>
      <c r="K635" s="532" t="s">
        <v>2114</v>
      </c>
      <c r="L635" s="452" t="s">
        <v>70</v>
      </c>
      <c r="M635" s="449" t="s">
        <v>151</v>
      </c>
      <c r="N635" s="452" t="s">
        <v>2115</v>
      </c>
      <c r="O635" s="452" t="s">
        <v>205</v>
      </c>
      <c r="P635" s="449" t="s">
        <v>111</v>
      </c>
      <c r="Q635" s="452" t="s">
        <v>2116</v>
      </c>
      <c r="R635" s="453" t="s">
        <v>76</v>
      </c>
      <c r="S635" s="449" t="s">
        <v>140</v>
      </c>
      <c r="T635" s="449" t="s">
        <v>79</v>
      </c>
      <c r="U635" s="449" t="s">
        <v>141</v>
      </c>
      <c r="V635" s="452" t="s">
        <v>2117</v>
      </c>
      <c r="W635" s="444">
        <f>VLOOKUP(S635,Confidencialidad,2,0)+VLOOKUP(T635,Integridad,2,0)+VLOOKUP(U635,Disponibilidad,2,0)</f>
        <v>4</v>
      </c>
      <c r="X635" s="444" t="str">
        <f>IF(AND(W635&gt;=7), "ALTA", IF(AND(W635&lt;7, W635&gt;3), "MEDIO", IF(AND(W635&lt;=3), "BAJA", " ")))</f>
        <v>MEDIO</v>
      </c>
      <c r="Y635" s="451" t="s">
        <v>2084</v>
      </c>
      <c r="Z635" s="452" t="s">
        <v>496</v>
      </c>
      <c r="AA635" s="452" t="s">
        <v>2085</v>
      </c>
      <c r="AB635" s="452" t="s">
        <v>2085</v>
      </c>
      <c r="AC635" s="451" t="s">
        <v>2086</v>
      </c>
      <c r="AD635" s="530">
        <v>43147</v>
      </c>
      <c r="AE635" s="454" t="s">
        <v>82</v>
      </c>
      <c r="AF635" s="455" t="s">
        <v>69</v>
      </c>
      <c r="AG635" s="455" t="s">
        <v>69</v>
      </c>
      <c r="AH635" s="455" t="s">
        <v>69</v>
      </c>
      <c r="AI635" s="455" t="s">
        <v>114</v>
      </c>
      <c r="AJ635" s="530">
        <v>43147</v>
      </c>
      <c r="AK635" s="455" t="s">
        <v>389</v>
      </c>
      <c r="AL635" s="455" t="s">
        <v>1152</v>
      </c>
      <c r="AM635" s="455" t="s">
        <v>69</v>
      </c>
      <c r="AN635" s="455" t="s">
        <v>1152</v>
      </c>
      <c r="AO635" s="455" t="s">
        <v>69</v>
      </c>
      <c r="AP635" s="455" t="s">
        <v>1152</v>
      </c>
      <c r="AQ635" s="455" t="s">
        <v>69</v>
      </c>
      <c r="AR635" s="454" t="s">
        <v>87</v>
      </c>
      <c r="AS635" s="454" t="s">
        <v>87</v>
      </c>
      <c r="AT635" s="455" t="s">
        <v>69</v>
      </c>
      <c r="AU635" s="455" t="s">
        <v>89</v>
      </c>
      <c r="AV635" s="455" t="s">
        <v>69</v>
      </c>
      <c r="AW635" s="447" t="s">
        <v>2087</v>
      </c>
      <c r="AX635" s="455" t="s">
        <v>90</v>
      </c>
    </row>
    <row r="636" spans="1:50" ht="60" x14ac:dyDescent="0.25">
      <c r="A636" s="439">
        <v>628</v>
      </c>
      <c r="B636" s="452" t="s">
        <v>315</v>
      </c>
      <c r="C636" s="443" t="s">
        <v>239</v>
      </c>
      <c r="D636" s="452" t="s">
        <v>106</v>
      </c>
      <c r="E636" s="452" t="s">
        <v>496</v>
      </c>
      <c r="F636" s="441">
        <f>IFERROR(VLOOKUP(E636,[23]TablaRetencion!A$1:B$22,2,FALSE),"")</f>
        <v>280</v>
      </c>
      <c r="G636" s="441" t="s">
        <v>461</v>
      </c>
      <c r="H636" s="441">
        <f>IFERROR(VLOOKUP(G636,[23]TablaRetencion!H$1:I$90,2,FALSE),"")</f>
        <v>60</v>
      </c>
      <c r="I636" s="545" t="s">
        <v>2079</v>
      </c>
      <c r="J636" s="451" t="s">
        <v>2118</v>
      </c>
      <c r="K636" s="451" t="s">
        <v>2119</v>
      </c>
      <c r="L636" s="452" t="s">
        <v>70</v>
      </c>
      <c r="M636" s="449" t="s">
        <v>151</v>
      </c>
      <c r="N636" s="452" t="s">
        <v>2115</v>
      </c>
      <c r="O636" s="452" t="s">
        <v>205</v>
      </c>
      <c r="P636" s="449" t="s">
        <v>111</v>
      </c>
      <c r="Q636" s="452" t="s">
        <v>2116</v>
      </c>
      <c r="R636" s="453" t="s">
        <v>76</v>
      </c>
      <c r="S636" s="449" t="s">
        <v>140</v>
      </c>
      <c r="T636" s="449" t="s">
        <v>79</v>
      </c>
      <c r="U636" s="449" t="s">
        <v>141</v>
      </c>
      <c r="V636" s="452" t="s">
        <v>2120</v>
      </c>
      <c r="W636" s="444">
        <f>VLOOKUP(S636,Confidencialidad,2,0)+VLOOKUP(T636,Integridad,2,0)+VLOOKUP(U636,Disponibilidad,2,0)</f>
        <v>4</v>
      </c>
      <c r="X636" s="444" t="str">
        <f>IF(AND(W636&gt;=7), "ALTA", IF(AND(W636&lt;7, W636&gt;3), "MEDIO", IF(AND(W636&lt;=3), "BAJA", " ")))</f>
        <v>MEDIO</v>
      </c>
      <c r="Y636" s="451" t="s">
        <v>2084</v>
      </c>
      <c r="Z636" s="452" t="s">
        <v>496</v>
      </c>
      <c r="AA636" s="452" t="s">
        <v>2085</v>
      </c>
      <c r="AB636" s="452" t="s">
        <v>2085</v>
      </c>
      <c r="AC636" s="451" t="s">
        <v>2086</v>
      </c>
      <c r="AD636" s="530">
        <v>43133</v>
      </c>
      <c r="AE636" s="454" t="s">
        <v>82</v>
      </c>
      <c r="AF636" s="455" t="s">
        <v>69</v>
      </c>
      <c r="AG636" s="455" t="s">
        <v>69</v>
      </c>
      <c r="AH636" s="455" t="s">
        <v>69</v>
      </c>
      <c r="AI636" s="455" t="s">
        <v>114</v>
      </c>
      <c r="AJ636" s="530">
        <v>43133</v>
      </c>
      <c r="AK636" s="455" t="s">
        <v>389</v>
      </c>
      <c r="AL636" s="455" t="s">
        <v>1152</v>
      </c>
      <c r="AM636" s="455" t="s">
        <v>69</v>
      </c>
      <c r="AN636" s="455" t="s">
        <v>1152</v>
      </c>
      <c r="AO636" s="455" t="s">
        <v>69</v>
      </c>
      <c r="AP636" s="455" t="s">
        <v>1152</v>
      </c>
      <c r="AQ636" s="455" t="s">
        <v>69</v>
      </c>
      <c r="AR636" s="454" t="s">
        <v>87</v>
      </c>
      <c r="AS636" s="454" t="s">
        <v>87</v>
      </c>
      <c r="AT636" s="455" t="s">
        <v>69</v>
      </c>
      <c r="AU636" s="455" t="s">
        <v>89</v>
      </c>
      <c r="AV636" s="455" t="s">
        <v>69</v>
      </c>
      <c r="AW636" s="447" t="s">
        <v>2087</v>
      </c>
      <c r="AX636" s="455" t="s">
        <v>90</v>
      </c>
    </row>
    <row r="637" spans="1:50" ht="60" x14ac:dyDescent="0.25">
      <c r="A637" s="439">
        <v>629</v>
      </c>
      <c r="B637" s="452" t="s">
        <v>315</v>
      </c>
      <c r="C637" s="443" t="s">
        <v>239</v>
      </c>
      <c r="D637" s="452" t="s">
        <v>106</v>
      </c>
      <c r="E637" s="452" t="s">
        <v>496</v>
      </c>
      <c r="F637" s="441">
        <f>IFERROR(VLOOKUP(E637,[23]TablaRetencion!A$1:B$22,2,FALSE),"")</f>
        <v>280</v>
      </c>
      <c r="G637" s="441" t="s">
        <v>473</v>
      </c>
      <c r="H637" s="441">
        <f>IFERROR(VLOOKUP(G637,[23]TablaRetencion!H$1:I$90,2,FALSE),"")</f>
        <v>72</v>
      </c>
      <c r="I637" s="545" t="s">
        <v>2121</v>
      </c>
      <c r="J637" s="451" t="s">
        <v>2122</v>
      </c>
      <c r="K637" s="451" t="s">
        <v>2123</v>
      </c>
      <c r="L637" s="452" t="s">
        <v>70</v>
      </c>
      <c r="M637" s="449" t="s">
        <v>151</v>
      </c>
      <c r="N637" s="452" t="s">
        <v>2115</v>
      </c>
      <c r="O637" s="452" t="s">
        <v>205</v>
      </c>
      <c r="P637" s="449" t="s">
        <v>111</v>
      </c>
      <c r="Q637" s="452" t="s">
        <v>2116</v>
      </c>
      <c r="R637" s="453" t="s">
        <v>76</v>
      </c>
      <c r="S637" s="449" t="s">
        <v>140</v>
      </c>
      <c r="T637" s="449" t="s">
        <v>79</v>
      </c>
      <c r="U637" s="449" t="s">
        <v>141</v>
      </c>
      <c r="V637" s="452" t="s">
        <v>2124</v>
      </c>
      <c r="W637" s="444">
        <f t="shared" si="62"/>
        <v>4</v>
      </c>
      <c r="X637" s="444" t="str">
        <f t="shared" si="61"/>
        <v>MEDIO</v>
      </c>
      <c r="Y637" s="451" t="s">
        <v>2084</v>
      </c>
      <c r="Z637" s="452" t="s">
        <v>496</v>
      </c>
      <c r="AA637" s="452" t="s">
        <v>2085</v>
      </c>
      <c r="AB637" s="452" t="s">
        <v>2085</v>
      </c>
      <c r="AC637" s="451" t="s">
        <v>2086</v>
      </c>
      <c r="AD637" s="530">
        <v>42842</v>
      </c>
      <c r="AE637" s="454" t="s">
        <v>82</v>
      </c>
      <c r="AF637" s="455" t="s">
        <v>69</v>
      </c>
      <c r="AG637" s="455" t="s">
        <v>69</v>
      </c>
      <c r="AH637" s="455" t="s">
        <v>69</v>
      </c>
      <c r="AI637" s="455" t="s">
        <v>114</v>
      </c>
      <c r="AJ637" s="530">
        <v>42842</v>
      </c>
      <c r="AK637" s="455" t="s">
        <v>389</v>
      </c>
      <c r="AL637" s="455" t="s">
        <v>1152</v>
      </c>
      <c r="AM637" s="455" t="s">
        <v>69</v>
      </c>
      <c r="AN637" s="455" t="s">
        <v>1152</v>
      </c>
      <c r="AO637" s="455" t="s">
        <v>69</v>
      </c>
      <c r="AP637" s="455" t="s">
        <v>1152</v>
      </c>
      <c r="AQ637" s="455" t="s">
        <v>69</v>
      </c>
      <c r="AR637" s="454" t="s">
        <v>87</v>
      </c>
      <c r="AS637" s="454" t="s">
        <v>87</v>
      </c>
      <c r="AT637" s="455" t="s">
        <v>69</v>
      </c>
      <c r="AU637" s="455" t="s">
        <v>89</v>
      </c>
      <c r="AV637" s="455" t="s">
        <v>69</v>
      </c>
      <c r="AW637" s="447" t="s">
        <v>2087</v>
      </c>
      <c r="AX637" s="455" t="s">
        <v>90</v>
      </c>
    </row>
    <row r="638" spans="1:50" ht="90" x14ac:dyDescent="0.25">
      <c r="A638" s="439">
        <v>630</v>
      </c>
      <c r="B638" s="452" t="s">
        <v>315</v>
      </c>
      <c r="C638" s="443" t="s">
        <v>239</v>
      </c>
      <c r="D638" s="452" t="s">
        <v>106</v>
      </c>
      <c r="E638" s="452" t="s">
        <v>496</v>
      </c>
      <c r="F638" s="441">
        <f>IFERROR(VLOOKUP(E638,[23]TablaRetencion!A$1:B$22,2,FALSE),"")</f>
        <v>280</v>
      </c>
      <c r="G638" s="441" t="s">
        <v>473</v>
      </c>
      <c r="H638" s="441">
        <f>IFERROR(VLOOKUP(G638,[23]TablaRetencion!H$1:I$90,2,FALSE),"")</f>
        <v>72</v>
      </c>
      <c r="I638" s="545" t="s">
        <v>870</v>
      </c>
      <c r="J638" s="451" t="s">
        <v>2125</v>
      </c>
      <c r="K638" s="451" t="s">
        <v>2126</v>
      </c>
      <c r="L638" s="452" t="s">
        <v>70</v>
      </c>
      <c r="M638" s="449" t="s">
        <v>151</v>
      </c>
      <c r="N638" s="452" t="s">
        <v>124</v>
      </c>
      <c r="O638" s="452" t="s">
        <v>205</v>
      </c>
      <c r="P638" s="449" t="s">
        <v>111</v>
      </c>
      <c r="Q638" s="452" t="s">
        <v>2116</v>
      </c>
      <c r="R638" s="453" t="s">
        <v>76</v>
      </c>
      <c r="S638" s="449" t="s">
        <v>140</v>
      </c>
      <c r="T638" s="449" t="s">
        <v>79</v>
      </c>
      <c r="U638" s="449" t="s">
        <v>141</v>
      </c>
      <c r="V638" s="452" t="s">
        <v>2127</v>
      </c>
      <c r="W638" s="444">
        <f t="shared" si="62"/>
        <v>4</v>
      </c>
      <c r="X638" s="444" t="str">
        <f t="shared" si="61"/>
        <v>MEDIO</v>
      </c>
      <c r="Y638" s="451" t="s">
        <v>2084</v>
      </c>
      <c r="Z638" s="452" t="s">
        <v>496</v>
      </c>
      <c r="AA638" s="452" t="s">
        <v>2085</v>
      </c>
      <c r="AB638" s="452" t="s">
        <v>2085</v>
      </c>
      <c r="AC638" s="451" t="s">
        <v>2086</v>
      </c>
      <c r="AD638" s="530">
        <v>43049</v>
      </c>
      <c r="AE638" s="454" t="s">
        <v>82</v>
      </c>
      <c r="AF638" s="455" t="s">
        <v>69</v>
      </c>
      <c r="AG638" s="455" t="s">
        <v>69</v>
      </c>
      <c r="AH638" s="455" t="s">
        <v>69</v>
      </c>
      <c r="AI638" s="455" t="s">
        <v>114</v>
      </c>
      <c r="AJ638" s="530">
        <v>43049</v>
      </c>
      <c r="AK638" s="455" t="s">
        <v>389</v>
      </c>
      <c r="AL638" s="455" t="s">
        <v>1152</v>
      </c>
      <c r="AM638" s="455" t="s">
        <v>69</v>
      </c>
      <c r="AN638" s="455" t="s">
        <v>1152</v>
      </c>
      <c r="AO638" s="455" t="s">
        <v>69</v>
      </c>
      <c r="AP638" s="455" t="s">
        <v>1152</v>
      </c>
      <c r="AQ638" s="455" t="s">
        <v>69</v>
      </c>
      <c r="AR638" s="454" t="s">
        <v>87</v>
      </c>
      <c r="AS638" s="454" t="s">
        <v>87</v>
      </c>
      <c r="AT638" s="455" t="s">
        <v>69</v>
      </c>
      <c r="AU638" s="455" t="s">
        <v>89</v>
      </c>
      <c r="AV638" s="455" t="s">
        <v>69</v>
      </c>
      <c r="AW638" s="447" t="s">
        <v>2087</v>
      </c>
      <c r="AX638" s="455" t="s">
        <v>90</v>
      </c>
    </row>
    <row r="639" spans="1:50" ht="105" x14ac:dyDescent="0.25">
      <c r="A639" s="439">
        <v>631</v>
      </c>
      <c r="B639" s="452" t="s">
        <v>315</v>
      </c>
      <c r="C639" s="443" t="s">
        <v>239</v>
      </c>
      <c r="D639" s="452" t="s">
        <v>106</v>
      </c>
      <c r="E639" s="452" t="s">
        <v>496</v>
      </c>
      <c r="F639" s="441">
        <f>IFERROR(VLOOKUP(E639,[23]TablaRetencion!A$1:B$22,2,FALSE),"")</f>
        <v>280</v>
      </c>
      <c r="G639" s="441" t="s">
        <v>504</v>
      </c>
      <c r="H639" s="441">
        <f>IFERROR(VLOOKUP(G639,[23]TablaRetencion!H$1:I$90,2,FALSE),"")</f>
        <v>42</v>
      </c>
      <c r="I639" s="545" t="s">
        <v>2128</v>
      </c>
      <c r="J639" s="451" t="s">
        <v>2129</v>
      </c>
      <c r="K639" s="451" t="s">
        <v>2130</v>
      </c>
      <c r="L639" s="452" t="s">
        <v>70</v>
      </c>
      <c r="M639" s="449" t="s">
        <v>151</v>
      </c>
      <c r="N639" s="452" t="s">
        <v>124</v>
      </c>
      <c r="O639" s="452" t="s">
        <v>205</v>
      </c>
      <c r="P639" s="449" t="s">
        <v>111</v>
      </c>
      <c r="Q639" s="452" t="s">
        <v>2116</v>
      </c>
      <c r="R639" s="453" t="s">
        <v>76</v>
      </c>
      <c r="S639" s="449" t="s">
        <v>140</v>
      </c>
      <c r="T639" s="449" t="s">
        <v>79</v>
      </c>
      <c r="U639" s="449" t="s">
        <v>141</v>
      </c>
      <c r="V639" s="452" t="s">
        <v>2131</v>
      </c>
      <c r="W639" s="444">
        <f>VLOOKUP(S639,Confidencialidad,2,0)+VLOOKUP(T639,Integridad,2,0)+VLOOKUP(U639,Disponibilidad,2,0)</f>
        <v>4</v>
      </c>
      <c r="X639" s="444" t="str">
        <f>IF(AND(W639&gt;=7), "ALTA", IF(AND(W639&lt;7, W639&gt;3), "MEDIO", IF(AND(W639&lt;=3), "BAJA", " ")))</f>
        <v>MEDIO</v>
      </c>
      <c r="Y639" s="451" t="s">
        <v>2084</v>
      </c>
      <c r="Z639" s="452" t="s">
        <v>496</v>
      </c>
      <c r="AA639" s="452" t="s">
        <v>2085</v>
      </c>
      <c r="AB639" s="452" t="s">
        <v>2085</v>
      </c>
      <c r="AC639" s="451" t="s">
        <v>2086</v>
      </c>
      <c r="AD639" s="530">
        <v>43287</v>
      </c>
      <c r="AE639" s="454" t="s">
        <v>82</v>
      </c>
      <c r="AF639" s="455" t="s">
        <v>69</v>
      </c>
      <c r="AG639" s="455" t="s">
        <v>69</v>
      </c>
      <c r="AH639" s="455" t="s">
        <v>69</v>
      </c>
      <c r="AI639" s="455" t="s">
        <v>114</v>
      </c>
      <c r="AJ639" s="533">
        <v>43258</v>
      </c>
      <c r="AK639" s="455" t="s">
        <v>389</v>
      </c>
      <c r="AL639" s="455" t="s">
        <v>1152</v>
      </c>
      <c r="AM639" s="455" t="s">
        <v>69</v>
      </c>
      <c r="AN639" s="455" t="s">
        <v>1152</v>
      </c>
      <c r="AO639" s="455" t="s">
        <v>69</v>
      </c>
      <c r="AP639" s="455" t="s">
        <v>1152</v>
      </c>
      <c r="AQ639" s="455" t="s">
        <v>69</v>
      </c>
      <c r="AR639" s="454" t="s">
        <v>87</v>
      </c>
      <c r="AS639" s="454" t="s">
        <v>87</v>
      </c>
      <c r="AT639" s="455" t="s">
        <v>69</v>
      </c>
      <c r="AU639" s="455" t="s">
        <v>89</v>
      </c>
      <c r="AV639" s="455" t="s">
        <v>69</v>
      </c>
      <c r="AW639" s="447" t="s">
        <v>2087</v>
      </c>
      <c r="AX639" s="455" t="s">
        <v>90</v>
      </c>
    </row>
    <row r="640" spans="1:50" ht="30" x14ac:dyDescent="0.25">
      <c r="A640" s="439">
        <v>632</v>
      </c>
      <c r="B640" s="452" t="s">
        <v>315</v>
      </c>
      <c r="C640" s="443" t="s">
        <v>239</v>
      </c>
      <c r="D640" s="452" t="s">
        <v>106</v>
      </c>
      <c r="E640" s="452" t="s">
        <v>496</v>
      </c>
      <c r="F640" s="441">
        <f>IFERROR(VLOOKUP(E640,[23]TablaRetencion!A$1:B$22,2,FALSE),"")</f>
        <v>280</v>
      </c>
      <c r="G640" s="441" t="s">
        <v>398</v>
      </c>
      <c r="H640" s="441">
        <f>IFERROR(VLOOKUP(G640,[23]TablaRetencion!H$1:I$90,2,FALSE),"")</f>
        <v>2</v>
      </c>
      <c r="I640" s="545" t="s">
        <v>849</v>
      </c>
      <c r="J640" s="451" t="s">
        <v>2132</v>
      </c>
      <c r="K640" s="451" t="s">
        <v>2132</v>
      </c>
      <c r="L640" s="452" t="s">
        <v>70</v>
      </c>
      <c r="M640" s="449" t="s">
        <v>151</v>
      </c>
      <c r="N640" s="452" t="s">
        <v>124</v>
      </c>
      <c r="O640" s="452" t="s">
        <v>205</v>
      </c>
      <c r="P640" s="449" t="s">
        <v>111</v>
      </c>
      <c r="Q640" s="452" t="s">
        <v>2116</v>
      </c>
      <c r="R640" s="453" t="s">
        <v>76</v>
      </c>
      <c r="S640" s="449" t="s">
        <v>140</v>
      </c>
      <c r="T640" s="449" t="s">
        <v>79</v>
      </c>
      <c r="U640" s="449" t="s">
        <v>79</v>
      </c>
      <c r="V640" s="452" t="s">
        <v>2101</v>
      </c>
      <c r="W640" s="444">
        <v>4</v>
      </c>
      <c r="X640" s="444" t="s">
        <v>1424</v>
      </c>
      <c r="Y640" s="451" t="s">
        <v>2084</v>
      </c>
      <c r="Z640" s="452" t="s">
        <v>496</v>
      </c>
      <c r="AA640" s="452" t="s">
        <v>168</v>
      </c>
      <c r="AB640" s="452" t="s">
        <v>168</v>
      </c>
      <c r="AC640" s="451" t="s">
        <v>2086</v>
      </c>
      <c r="AD640" s="530"/>
      <c r="AE640" s="454" t="s">
        <v>82</v>
      </c>
      <c r="AF640" s="455" t="s">
        <v>69</v>
      </c>
      <c r="AG640" s="455" t="s">
        <v>69</v>
      </c>
      <c r="AH640" s="455" t="s">
        <v>69</v>
      </c>
      <c r="AI640" s="455" t="s">
        <v>114</v>
      </c>
      <c r="AJ640" s="530"/>
      <c r="AK640" s="455" t="s">
        <v>389</v>
      </c>
      <c r="AL640" s="455" t="s">
        <v>1152</v>
      </c>
      <c r="AM640" s="455" t="s">
        <v>69</v>
      </c>
      <c r="AN640" s="455" t="s">
        <v>1152</v>
      </c>
      <c r="AO640" s="455" t="s">
        <v>69</v>
      </c>
      <c r="AP640" s="455" t="s">
        <v>1152</v>
      </c>
      <c r="AQ640" s="455" t="s">
        <v>69</v>
      </c>
      <c r="AR640" s="454" t="s">
        <v>87</v>
      </c>
      <c r="AS640" s="454" t="s">
        <v>87</v>
      </c>
      <c r="AT640" s="455" t="s">
        <v>69</v>
      </c>
      <c r="AU640" s="455" t="s">
        <v>89</v>
      </c>
      <c r="AV640" s="455" t="s">
        <v>69</v>
      </c>
      <c r="AW640" s="447" t="s">
        <v>2087</v>
      </c>
      <c r="AX640" s="455" t="s">
        <v>90</v>
      </c>
    </row>
    <row r="641" spans="1:50" ht="30" x14ac:dyDescent="0.25">
      <c r="A641" s="439">
        <v>633</v>
      </c>
      <c r="B641" s="452" t="s">
        <v>315</v>
      </c>
      <c r="C641" s="443" t="s">
        <v>239</v>
      </c>
      <c r="D641" s="452" t="s">
        <v>106</v>
      </c>
      <c r="E641" s="452" t="s">
        <v>496</v>
      </c>
      <c r="F641" s="441">
        <f>IFERROR(VLOOKUP(E641,[23]TablaRetencion!A$1:B$22,2,FALSE),"")</f>
        <v>280</v>
      </c>
      <c r="G641" s="441" t="s">
        <v>398</v>
      </c>
      <c r="H641" s="441">
        <f>IFERROR(VLOOKUP(G641,[23]TablaRetencion!H$1:I$90,2,FALSE),"")</f>
        <v>2</v>
      </c>
      <c r="I641" s="545" t="s">
        <v>850</v>
      </c>
      <c r="J641" s="451" t="s">
        <v>2132</v>
      </c>
      <c r="K641" s="451" t="s">
        <v>2132</v>
      </c>
      <c r="L641" s="452" t="s">
        <v>70</v>
      </c>
      <c r="M641" s="449" t="s">
        <v>151</v>
      </c>
      <c r="N641" s="452" t="s">
        <v>124</v>
      </c>
      <c r="O641" s="452" t="s">
        <v>205</v>
      </c>
      <c r="P641" s="449" t="s">
        <v>111</v>
      </c>
      <c r="Q641" s="452" t="s">
        <v>2116</v>
      </c>
      <c r="R641" s="453" t="s">
        <v>76</v>
      </c>
      <c r="S641" s="449" t="s">
        <v>140</v>
      </c>
      <c r="T641" s="449" t="s">
        <v>79</v>
      </c>
      <c r="U641" s="449" t="s">
        <v>79</v>
      </c>
      <c r="V641" s="452" t="s">
        <v>2101</v>
      </c>
      <c r="W641" s="444">
        <v>4</v>
      </c>
      <c r="X641" s="444" t="s">
        <v>1424</v>
      </c>
      <c r="Y641" s="451" t="s">
        <v>2084</v>
      </c>
      <c r="Z641" s="452" t="s">
        <v>496</v>
      </c>
      <c r="AA641" s="452" t="s">
        <v>168</v>
      </c>
      <c r="AB641" s="452" t="s">
        <v>168</v>
      </c>
      <c r="AC641" s="451" t="s">
        <v>2086</v>
      </c>
      <c r="AD641" s="530"/>
      <c r="AE641" s="454" t="s">
        <v>82</v>
      </c>
      <c r="AF641" s="455" t="s">
        <v>69</v>
      </c>
      <c r="AG641" s="455" t="s">
        <v>69</v>
      </c>
      <c r="AH641" s="455" t="s">
        <v>69</v>
      </c>
      <c r="AI641" s="455" t="s">
        <v>114</v>
      </c>
      <c r="AJ641" s="530"/>
      <c r="AK641" s="455" t="s">
        <v>389</v>
      </c>
      <c r="AL641" s="455" t="s">
        <v>1152</v>
      </c>
      <c r="AM641" s="455" t="s">
        <v>69</v>
      </c>
      <c r="AN641" s="455" t="s">
        <v>1152</v>
      </c>
      <c r="AO641" s="455" t="s">
        <v>69</v>
      </c>
      <c r="AP641" s="455" t="s">
        <v>1152</v>
      </c>
      <c r="AQ641" s="455" t="s">
        <v>69</v>
      </c>
      <c r="AR641" s="454" t="s">
        <v>87</v>
      </c>
      <c r="AS641" s="454" t="s">
        <v>87</v>
      </c>
      <c r="AT641" s="455" t="s">
        <v>69</v>
      </c>
      <c r="AU641" s="455" t="s">
        <v>89</v>
      </c>
      <c r="AV641" s="455" t="s">
        <v>69</v>
      </c>
      <c r="AW641" s="447" t="s">
        <v>2087</v>
      </c>
      <c r="AX641" s="455" t="s">
        <v>90</v>
      </c>
    </row>
    <row r="642" spans="1:50" ht="30" x14ac:dyDescent="0.25">
      <c r="A642" s="439">
        <v>634</v>
      </c>
      <c r="B642" s="452" t="s">
        <v>315</v>
      </c>
      <c r="C642" s="443" t="s">
        <v>239</v>
      </c>
      <c r="D642" s="452" t="s">
        <v>106</v>
      </c>
      <c r="E642" s="452" t="s">
        <v>496</v>
      </c>
      <c r="F642" s="441">
        <f>IFERROR(VLOOKUP(E642,[23]TablaRetencion!A$1:B$22,2,FALSE),"")</f>
        <v>280</v>
      </c>
      <c r="G642" s="441" t="s">
        <v>398</v>
      </c>
      <c r="H642" s="441">
        <f>IFERROR(VLOOKUP(G642,[23]TablaRetencion!H$1:I$90,2,FALSE),"")</f>
        <v>2</v>
      </c>
      <c r="I642" s="545" t="s">
        <v>853</v>
      </c>
      <c r="J642" s="451" t="s">
        <v>2132</v>
      </c>
      <c r="K642" s="451" t="s">
        <v>2132</v>
      </c>
      <c r="L642" s="452" t="s">
        <v>70</v>
      </c>
      <c r="M642" s="449" t="s">
        <v>151</v>
      </c>
      <c r="N642" s="452" t="s">
        <v>124</v>
      </c>
      <c r="O642" s="452" t="s">
        <v>205</v>
      </c>
      <c r="P642" s="449" t="s">
        <v>111</v>
      </c>
      <c r="Q642" s="452" t="s">
        <v>2116</v>
      </c>
      <c r="R642" s="453" t="s">
        <v>76</v>
      </c>
      <c r="S642" s="449" t="s">
        <v>140</v>
      </c>
      <c r="T642" s="449" t="s">
        <v>79</v>
      </c>
      <c r="U642" s="449" t="s">
        <v>79</v>
      </c>
      <c r="V642" s="452" t="s">
        <v>2101</v>
      </c>
      <c r="W642" s="444">
        <v>4</v>
      </c>
      <c r="X642" s="444" t="s">
        <v>1424</v>
      </c>
      <c r="Y642" s="451" t="s">
        <v>2084</v>
      </c>
      <c r="Z642" s="452" t="s">
        <v>496</v>
      </c>
      <c r="AA642" s="452" t="s">
        <v>168</v>
      </c>
      <c r="AB642" s="452" t="s">
        <v>168</v>
      </c>
      <c r="AC642" s="451" t="s">
        <v>2086</v>
      </c>
      <c r="AD642" s="530"/>
      <c r="AE642" s="454" t="s">
        <v>82</v>
      </c>
      <c r="AF642" s="455" t="s">
        <v>69</v>
      </c>
      <c r="AG642" s="455" t="s">
        <v>69</v>
      </c>
      <c r="AH642" s="455" t="s">
        <v>69</v>
      </c>
      <c r="AI642" s="455" t="s">
        <v>114</v>
      </c>
      <c r="AJ642" s="530"/>
      <c r="AK642" s="455" t="s">
        <v>389</v>
      </c>
      <c r="AL642" s="455" t="s">
        <v>1152</v>
      </c>
      <c r="AM642" s="455" t="s">
        <v>69</v>
      </c>
      <c r="AN642" s="455" t="s">
        <v>1152</v>
      </c>
      <c r="AO642" s="455" t="s">
        <v>69</v>
      </c>
      <c r="AP642" s="455" t="s">
        <v>1152</v>
      </c>
      <c r="AQ642" s="455" t="s">
        <v>69</v>
      </c>
      <c r="AR642" s="454" t="s">
        <v>87</v>
      </c>
      <c r="AS642" s="454" t="s">
        <v>87</v>
      </c>
      <c r="AT642" s="455" t="s">
        <v>69</v>
      </c>
      <c r="AU642" s="455" t="s">
        <v>89</v>
      </c>
      <c r="AV642" s="455" t="s">
        <v>69</v>
      </c>
      <c r="AW642" s="447" t="s">
        <v>2087</v>
      </c>
      <c r="AX642" s="455" t="s">
        <v>90</v>
      </c>
    </row>
    <row r="643" spans="1:50" ht="30" x14ac:dyDescent="0.25">
      <c r="A643" s="439">
        <v>635</v>
      </c>
      <c r="B643" s="452" t="s">
        <v>315</v>
      </c>
      <c r="C643" s="443" t="s">
        <v>241</v>
      </c>
      <c r="D643" s="452" t="s">
        <v>106</v>
      </c>
      <c r="E643" s="452" t="s">
        <v>496</v>
      </c>
      <c r="F643" s="441">
        <f>IFERROR(VLOOKUP(E643,[23]TablaRetencion!A$1:B$22,2,FALSE),"")</f>
        <v>280</v>
      </c>
      <c r="G643" s="441" t="s">
        <v>398</v>
      </c>
      <c r="H643" s="441">
        <f>IFERROR(VLOOKUP(G643,[23]TablaRetencion!H$1:I$90,2,FALSE),"")</f>
        <v>2</v>
      </c>
      <c r="I643" s="545" t="s">
        <v>851</v>
      </c>
      <c r="J643" s="451" t="s">
        <v>2133</v>
      </c>
      <c r="K643" s="451" t="s">
        <v>2133</v>
      </c>
      <c r="L643" s="452" t="s">
        <v>70</v>
      </c>
      <c r="M643" s="449" t="s">
        <v>151</v>
      </c>
      <c r="N643" s="452" t="s">
        <v>124</v>
      </c>
      <c r="O643" s="452" t="s">
        <v>205</v>
      </c>
      <c r="P643" s="449" t="s">
        <v>111</v>
      </c>
      <c r="Q643" s="452" t="s">
        <v>2116</v>
      </c>
      <c r="R643" s="453" t="s">
        <v>76</v>
      </c>
      <c r="S643" s="449" t="s">
        <v>140</v>
      </c>
      <c r="T643" s="449" t="s">
        <v>79</v>
      </c>
      <c r="U643" s="449" t="s">
        <v>79</v>
      </c>
      <c r="V643" s="452" t="s">
        <v>2101</v>
      </c>
      <c r="W643" s="444">
        <v>4</v>
      </c>
      <c r="X643" s="444" t="s">
        <v>1424</v>
      </c>
      <c r="Y643" s="451" t="s">
        <v>2084</v>
      </c>
      <c r="Z643" s="452" t="s">
        <v>496</v>
      </c>
      <c r="AA643" s="452" t="s">
        <v>168</v>
      </c>
      <c r="AB643" s="452" t="s">
        <v>168</v>
      </c>
      <c r="AC643" s="451" t="s">
        <v>2086</v>
      </c>
      <c r="AD643" s="530"/>
      <c r="AE643" s="454" t="s">
        <v>82</v>
      </c>
      <c r="AF643" s="455" t="s">
        <v>69</v>
      </c>
      <c r="AG643" s="455" t="s">
        <v>69</v>
      </c>
      <c r="AH643" s="455" t="s">
        <v>69</v>
      </c>
      <c r="AI643" s="455" t="s">
        <v>114</v>
      </c>
      <c r="AJ643" s="530"/>
      <c r="AK643" s="455" t="s">
        <v>389</v>
      </c>
      <c r="AL643" s="455" t="s">
        <v>1152</v>
      </c>
      <c r="AM643" s="455" t="s">
        <v>69</v>
      </c>
      <c r="AN643" s="455" t="s">
        <v>1152</v>
      </c>
      <c r="AO643" s="455" t="s">
        <v>69</v>
      </c>
      <c r="AP643" s="455" t="s">
        <v>1152</v>
      </c>
      <c r="AQ643" s="455" t="s">
        <v>69</v>
      </c>
      <c r="AR643" s="454" t="s">
        <v>87</v>
      </c>
      <c r="AS643" s="454" t="s">
        <v>87</v>
      </c>
      <c r="AT643" s="455" t="s">
        <v>69</v>
      </c>
      <c r="AU643" s="455" t="s">
        <v>89</v>
      </c>
      <c r="AV643" s="455" t="s">
        <v>69</v>
      </c>
      <c r="AW643" s="447" t="s">
        <v>2087</v>
      </c>
      <c r="AX643" s="455" t="s">
        <v>90</v>
      </c>
    </row>
    <row r="644" spans="1:50" ht="45" x14ac:dyDescent="0.25">
      <c r="A644" s="439">
        <v>636</v>
      </c>
      <c r="B644" s="452" t="s">
        <v>315</v>
      </c>
      <c r="C644" s="443" t="s">
        <v>240</v>
      </c>
      <c r="D644" s="452" t="s">
        <v>106</v>
      </c>
      <c r="E644" s="452" t="s">
        <v>496</v>
      </c>
      <c r="F644" s="441">
        <f>IFERROR(VLOOKUP(E644,[23]TablaRetencion!A$1:B$22,2,FALSE),"")</f>
        <v>280</v>
      </c>
      <c r="G644" s="441" t="s">
        <v>406</v>
      </c>
      <c r="H644" s="441">
        <f>IFERROR(VLOOKUP(G644,[23]TablaRetencion!H$1:I$90,2,FALSE),"")</f>
        <v>50</v>
      </c>
      <c r="I644" s="545" t="s">
        <v>2134</v>
      </c>
      <c r="J644" s="451" t="s">
        <v>2135</v>
      </c>
      <c r="K644" s="451" t="s">
        <v>2135</v>
      </c>
      <c r="L644" s="452" t="s">
        <v>70</v>
      </c>
      <c r="M644" s="449" t="s">
        <v>151</v>
      </c>
      <c r="N644" s="452" t="s">
        <v>2115</v>
      </c>
      <c r="O644" s="452" t="s">
        <v>194</v>
      </c>
      <c r="P644" s="449" t="s">
        <v>111</v>
      </c>
      <c r="Q644" s="452" t="s">
        <v>2116</v>
      </c>
      <c r="R644" s="453" t="s">
        <v>76</v>
      </c>
      <c r="S644" s="449" t="s">
        <v>140</v>
      </c>
      <c r="T644" s="449" t="s">
        <v>79</v>
      </c>
      <c r="U644" s="449" t="s">
        <v>141</v>
      </c>
      <c r="V644" s="452" t="s">
        <v>2131</v>
      </c>
      <c r="W644" s="444">
        <f>VLOOKUP(S644,Confidencialidad,2,0)+VLOOKUP(T644,Integridad,2,0)+VLOOKUP(U644,Disponibilidad,2,0)</f>
        <v>4</v>
      </c>
      <c r="X644" s="444" t="str">
        <f>IF(AND(W644&gt;=7), "ALTA", IF(AND(W644&lt;7, W644&gt;3), "MEDIO", IF(AND(W644&lt;=3), "BAJA", " ")))</f>
        <v>MEDIO</v>
      </c>
      <c r="Y644" s="451" t="s">
        <v>2084</v>
      </c>
      <c r="Z644" s="452" t="s">
        <v>496</v>
      </c>
      <c r="AA644" s="452" t="s">
        <v>2136</v>
      </c>
      <c r="AB644" s="452" t="s">
        <v>2136</v>
      </c>
      <c r="AC644" s="451" t="s">
        <v>2086</v>
      </c>
      <c r="AD644" s="530"/>
      <c r="AE644" s="454" t="s">
        <v>82</v>
      </c>
      <c r="AF644" s="455" t="s">
        <v>69</v>
      </c>
      <c r="AG644" s="455" t="s">
        <v>69</v>
      </c>
      <c r="AH644" s="455" t="s">
        <v>69</v>
      </c>
      <c r="AI644" s="455" t="s">
        <v>114</v>
      </c>
      <c r="AJ644" s="530"/>
      <c r="AK644" s="455" t="s">
        <v>389</v>
      </c>
      <c r="AL644" s="455" t="s">
        <v>1152</v>
      </c>
      <c r="AM644" s="455" t="s">
        <v>69</v>
      </c>
      <c r="AN644" s="455" t="s">
        <v>1152</v>
      </c>
      <c r="AO644" s="455" t="s">
        <v>69</v>
      </c>
      <c r="AP644" s="455" t="s">
        <v>1152</v>
      </c>
      <c r="AQ644" s="455" t="s">
        <v>69</v>
      </c>
      <c r="AR644" s="454" t="s">
        <v>87</v>
      </c>
      <c r="AS644" s="454" t="s">
        <v>87</v>
      </c>
      <c r="AT644" s="455" t="s">
        <v>69</v>
      </c>
      <c r="AU644" s="455" t="s">
        <v>89</v>
      </c>
      <c r="AV644" s="455" t="s">
        <v>69</v>
      </c>
      <c r="AW644" s="447" t="s">
        <v>2087</v>
      </c>
      <c r="AX644" s="455" t="s">
        <v>90</v>
      </c>
    </row>
    <row r="645" spans="1:50" ht="30" x14ac:dyDescent="0.25">
      <c r="A645" s="439">
        <v>637</v>
      </c>
      <c r="B645" s="452" t="s">
        <v>315</v>
      </c>
      <c r="C645" s="443" t="s">
        <v>243</v>
      </c>
      <c r="D645" s="452" t="s">
        <v>106</v>
      </c>
      <c r="E645" s="452" t="s">
        <v>496</v>
      </c>
      <c r="F645" s="441">
        <f>IFERROR(VLOOKUP(E645,[23]TablaRetencion!A$1:B$22,2,FALSE),"")</f>
        <v>280</v>
      </c>
      <c r="G645" s="441" t="s">
        <v>398</v>
      </c>
      <c r="H645" s="441">
        <f>IFERROR(VLOOKUP(G645,[23]TablaRetencion!H$1:I$90,2,FALSE),"")</f>
        <v>2</v>
      </c>
      <c r="I645" s="545" t="s">
        <v>855</v>
      </c>
      <c r="J645" s="451" t="s">
        <v>2137</v>
      </c>
      <c r="K645" s="451" t="s">
        <v>2137</v>
      </c>
      <c r="L645" s="452" t="s">
        <v>70</v>
      </c>
      <c r="M645" s="449" t="s">
        <v>151</v>
      </c>
      <c r="N645" s="452" t="s">
        <v>2115</v>
      </c>
      <c r="O645" s="452" t="s">
        <v>205</v>
      </c>
      <c r="P645" s="449" t="s">
        <v>111</v>
      </c>
      <c r="Q645" s="452" t="s">
        <v>2116</v>
      </c>
      <c r="R645" s="453" t="s">
        <v>76</v>
      </c>
      <c r="S645" s="449" t="s">
        <v>140</v>
      </c>
      <c r="T645" s="449" t="s">
        <v>79</v>
      </c>
      <c r="U645" s="449" t="s">
        <v>141</v>
      </c>
      <c r="V645" s="452" t="s">
        <v>2138</v>
      </c>
      <c r="W645" s="444">
        <v>4</v>
      </c>
      <c r="X645" s="444" t="str">
        <f>IF(AND(W645&gt;=7), "ALTA", IF(AND(W645&lt;7, W645&gt;3), "MEDIO", IF(AND(W645&lt;=3), "BAJA", " ")))</f>
        <v>MEDIO</v>
      </c>
      <c r="Y645" s="451" t="s">
        <v>2084</v>
      </c>
      <c r="Z645" s="452" t="s">
        <v>496</v>
      </c>
      <c r="AA645" s="452" t="s">
        <v>2136</v>
      </c>
      <c r="AB645" s="452" t="s">
        <v>2136</v>
      </c>
      <c r="AC645" s="451" t="s">
        <v>2086</v>
      </c>
      <c r="AD645" s="531" t="s">
        <v>2112</v>
      </c>
      <c r="AE645" s="454" t="s">
        <v>82</v>
      </c>
      <c r="AF645" s="455" t="s">
        <v>69</v>
      </c>
      <c r="AG645" s="455" t="s">
        <v>69</v>
      </c>
      <c r="AH645" s="455" t="s">
        <v>69</v>
      </c>
      <c r="AI645" s="455" t="s">
        <v>114</v>
      </c>
      <c r="AJ645" s="531" t="s">
        <v>2112</v>
      </c>
      <c r="AK645" s="455" t="s">
        <v>389</v>
      </c>
      <c r="AL645" s="455" t="s">
        <v>1152</v>
      </c>
      <c r="AM645" s="455" t="s">
        <v>69</v>
      </c>
      <c r="AN645" s="455" t="s">
        <v>1152</v>
      </c>
      <c r="AO645" s="455" t="s">
        <v>69</v>
      </c>
      <c r="AP645" s="455" t="s">
        <v>1152</v>
      </c>
      <c r="AQ645" s="455" t="s">
        <v>69</v>
      </c>
      <c r="AR645" s="454" t="s">
        <v>87</v>
      </c>
      <c r="AS645" s="454" t="s">
        <v>87</v>
      </c>
      <c r="AT645" s="455" t="s">
        <v>69</v>
      </c>
      <c r="AU645" s="455" t="s">
        <v>89</v>
      </c>
      <c r="AV645" s="455" t="s">
        <v>69</v>
      </c>
      <c r="AW645" s="447" t="s">
        <v>2087</v>
      </c>
      <c r="AX645" s="455" t="s">
        <v>90</v>
      </c>
    </row>
    <row r="646" spans="1:50" ht="30" x14ac:dyDescent="0.25">
      <c r="A646" s="439">
        <v>638</v>
      </c>
      <c r="B646" s="452" t="s">
        <v>315</v>
      </c>
      <c r="C646" s="443" t="s">
        <v>243</v>
      </c>
      <c r="D646" s="452" t="s">
        <v>106</v>
      </c>
      <c r="E646" s="452" t="s">
        <v>496</v>
      </c>
      <c r="F646" s="441">
        <f>IFERROR(VLOOKUP(E646,[23]TablaRetencion!A$1:B$22,2,FALSE),"")</f>
        <v>280</v>
      </c>
      <c r="G646" s="441" t="s">
        <v>398</v>
      </c>
      <c r="H646" s="441">
        <f>IFERROR(VLOOKUP(G646,[23]TablaRetencion!H$1:I$90,2,FALSE),"")</f>
        <v>2</v>
      </c>
      <c r="I646" s="545" t="s">
        <v>855</v>
      </c>
      <c r="J646" s="451" t="s">
        <v>2139</v>
      </c>
      <c r="K646" s="451" t="s">
        <v>2140</v>
      </c>
      <c r="L646" s="452" t="s">
        <v>70</v>
      </c>
      <c r="M646" s="449" t="s">
        <v>151</v>
      </c>
      <c r="N646" s="452" t="s">
        <v>2115</v>
      </c>
      <c r="O646" s="452" t="s">
        <v>205</v>
      </c>
      <c r="P646" s="449" t="s">
        <v>111</v>
      </c>
      <c r="Q646" s="452" t="s">
        <v>2116</v>
      </c>
      <c r="R646" s="453" t="s">
        <v>76</v>
      </c>
      <c r="S646" s="449" t="s">
        <v>140</v>
      </c>
      <c r="T646" s="449" t="s">
        <v>79</v>
      </c>
      <c r="U646" s="449" t="s">
        <v>141</v>
      </c>
      <c r="V646" s="452" t="s">
        <v>2138</v>
      </c>
      <c r="W646" s="444">
        <v>4</v>
      </c>
      <c r="X646" s="444" t="str">
        <f>IF(AND(W646&gt;=7), "ALTA", IF(AND(W646&lt;7, W646&gt;3), "MEDIO", IF(AND(W646&lt;=3), "BAJA", " ")))</f>
        <v>MEDIO</v>
      </c>
      <c r="Y646" s="451" t="s">
        <v>2084</v>
      </c>
      <c r="Z646" s="452" t="s">
        <v>496</v>
      </c>
      <c r="AA646" s="452" t="s">
        <v>2136</v>
      </c>
      <c r="AB646" s="452" t="s">
        <v>2136</v>
      </c>
      <c r="AC646" s="451" t="s">
        <v>2086</v>
      </c>
      <c r="AD646" s="531" t="s">
        <v>2112</v>
      </c>
      <c r="AE646" s="454" t="s">
        <v>82</v>
      </c>
      <c r="AF646" s="455" t="s">
        <v>69</v>
      </c>
      <c r="AG646" s="455" t="s">
        <v>69</v>
      </c>
      <c r="AH646" s="455" t="s">
        <v>69</v>
      </c>
      <c r="AI646" s="455" t="s">
        <v>114</v>
      </c>
      <c r="AJ646" s="531" t="s">
        <v>2112</v>
      </c>
      <c r="AK646" s="455" t="s">
        <v>389</v>
      </c>
      <c r="AL646" s="455" t="s">
        <v>1152</v>
      </c>
      <c r="AM646" s="455" t="s">
        <v>69</v>
      </c>
      <c r="AN646" s="455" t="s">
        <v>1152</v>
      </c>
      <c r="AO646" s="455" t="s">
        <v>69</v>
      </c>
      <c r="AP646" s="455" t="s">
        <v>1152</v>
      </c>
      <c r="AQ646" s="455" t="s">
        <v>69</v>
      </c>
      <c r="AR646" s="454" t="s">
        <v>87</v>
      </c>
      <c r="AS646" s="454" t="s">
        <v>87</v>
      </c>
      <c r="AT646" s="455" t="s">
        <v>69</v>
      </c>
      <c r="AU646" s="455" t="s">
        <v>89</v>
      </c>
      <c r="AV646" s="455" t="s">
        <v>69</v>
      </c>
      <c r="AW646" s="447" t="s">
        <v>2087</v>
      </c>
      <c r="AX646" s="455" t="s">
        <v>90</v>
      </c>
    </row>
    <row r="647" spans="1:50" ht="30" x14ac:dyDescent="0.25">
      <c r="A647" s="439">
        <v>639</v>
      </c>
      <c r="B647" s="452" t="s">
        <v>315</v>
      </c>
      <c r="C647" s="443" t="s">
        <v>238</v>
      </c>
      <c r="D647" s="452" t="s">
        <v>106</v>
      </c>
      <c r="E647" s="452" t="s">
        <v>496</v>
      </c>
      <c r="F647" s="441">
        <f>IFERROR(VLOOKUP(E647,[23]TablaRetencion!A$1:B$22,2,FALSE),"")</f>
        <v>280</v>
      </c>
      <c r="G647" s="441" t="s">
        <v>398</v>
      </c>
      <c r="H647" s="441">
        <f>IFERROR(VLOOKUP(G647,[23]TablaRetencion!H$1:I$90,2,FALSE),"")</f>
        <v>2</v>
      </c>
      <c r="I647" s="545" t="s">
        <v>854</v>
      </c>
      <c r="J647" s="451" t="s">
        <v>2141</v>
      </c>
      <c r="K647" s="451" t="s">
        <v>2141</v>
      </c>
      <c r="L647" s="452" t="s">
        <v>70</v>
      </c>
      <c r="M647" s="449" t="s">
        <v>109</v>
      </c>
      <c r="N647" s="452" t="s">
        <v>108</v>
      </c>
      <c r="O647" s="452" t="s">
        <v>185</v>
      </c>
      <c r="P647" s="449" t="s">
        <v>111</v>
      </c>
      <c r="Q647" s="452" t="s">
        <v>2116</v>
      </c>
      <c r="R647" s="453" t="s">
        <v>89</v>
      </c>
      <c r="S647" s="449" t="s">
        <v>127</v>
      </c>
      <c r="T647" s="449" t="s">
        <v>79</v>
      </c>
      <c r="U647" s="449" t="s">
        <v>141</v>
      </c>
      <c r="V647" s="452" t="s">
        <v>2142</v>
      </c>
      <c r="W647" s="444">
        <v>4</v>
      </c>
      <c r="X647" s="444" t="str">
        <f t="shared" si="61"/>
        <v>MEDIO</v>
      </c>
      <c r="Y647" s="451" t="s">
        <v>2084</v>
      </c>
      <c r="Z647" s="452" t="s">
        <v>496</v>
      </c>
      <c r="AA647" s="452" t="s">
        <v>2136</v>
      </c>
      <c r="AB647" s="452" t="s">
        <v>2136</v>
      </c>
      <c r="AC647" s="451" t="s">
        <v>2086</v>
      </c>
      <c r="AD647" s="531">
        <v>43138</v>
      </c>
      <c r="AE647" s="454" t="s">
        <v>82</v>
      </c>
      <c r="AF647" s="455" t="s">
        <v>69</v>
      </c>
      <c r="AG647" s="455" t="s">
        <v>69</v>
      </c>
      <c r="AH647" s="455" t="s">
        <v>69</v>
      </c>
      <c r="AI647" s="455" t="s">
        <v>114</v>
      </c>
      <c r="AJ647" s="531">
        <v>43138</v>
      </c>
      <c r="AK647" s="455" t="s">
        <v>389</v>
      </c>
      <c r="AL647" s="455" t="s">
        <v>1152</v>
      </c>
      <c r="AM647" s="455" t="s">
        <v>69</v>
      </c>
      <c r="AN647" s="455" t="s">
        <v>1152</v>
      </c>
      <c r="AO647" s="455" t="s">
        <v>69</v>
      </c>
      <c r="AP647" s="455" t="s">
        <v>1152</v>
      </c>
      <c r="AQ647" s="455" t="s">
        <v>69</v>
      </c>
      <c r="AR647" s="454" t="s">
        <v>87</v>
      </c>
      <c r="AS647" s="454" t="s">
        <v>87</v>
      </c>
      <c r="AT647" s="455" t="s">
        <v>69</v>
      </c>
      <c r="AU647" s="455" t="s">
        <v>89</v>
      </c>
      <c r="AV647" s="455" t="s">
        <v>69</v>
      </c>
      <c r="AW647" s="447" t="s">
        <v>2087</v>
      </c>
      <c r="AX647" s="455" t="s">
        <v>90</v>
      </c>
    </row>
    <row r="648" spans="1:50" ht="30" x14ac:dyDescent="0.25">
      <c r="A648" s="439">
        <v>640</v>
      </c>
      <c r="B648" s="452" t="s">
        <v>315</v>
      </c>
      <c r="C648" s="443" t="s">
        <v>238</v>
      </c>
      <c r="D648" s="452" t="s">
        <v>106</v>
      </c>
      <c r="E648" s="452" t="s">
        <v>496</v>
      </c>
      <c r="F648" s="441">
        <f>IFERROR(VLOOKUP(E648,[23]TablaRetencion!A$1:B$22,2,FALSE),"")</f>
        <v>280</v>
      </c>
      <c r="G648" s="441" t="s">
        <v>411</v>
      </c>
      <c r="H648" s="441">
        <f>IFERROR(VLOOKUP(G648,[23]TablaRetencion!H$1:I$90,2,FALSE),"")</f>
        <v>67</v>
      </c>
      <c r="I648" s="545" t="s">
        <v>854</v>
      </c>
      <c r="J648" s="451" t="s">
        <v>2143</v>
      </c>
      <c r="K648" s="451" t="s">
        <v>2144</v>
      </c>
      <c r="L648" s="452" t="s">
        <v>70</v>
      </c>
      <c r="M648" s="449" t="s">
        <v>109</v>
      </c>
      <c r="N648" s="452" t="s">
        <v>108</v>
      </c>
      <c r="O648" s="452" t="s">
        <v>185</v>
      </c>
      <c r="P648" s="449" t="s">
        <v>111</v>
      </c>
      <c r="Q648" s="452" t="s">
        <v>2116</v>
      </c>
      <c r="R648" s="453" t="s">
        <v>89</v>
      </c>
      <c r="S648" s="449" t="s">
        <v>127</v>
      </c>
      <c r="T648" s="449" t="s">
        <v>79</v>
      </c>
      <c r="U648" s="449" t="s">
        <v>141</v>
      </c>
      <c r="V648" s="452" t="s">
        <v>2145</v>
      </c>
      <c r="W648" s="444">
        <v>4</v>
      </c>
      <c r="X648" s="444" t="str">
        <f t="shared" si="61"/>
        <v>MEDIO</v>
      </c>
      <c r="Y648" s="451" t="s">
        <v>2084</v>
      </c>
      <c r="Z648" s="452" t="s">
        <v>496</v>
      </c>
      <c r="AA648" s="452" t="s">
        <v>2136</v>
      </c>
      <c r="AB648" s="452" t="s">
        <v>2136</v>
      </c>
      <c r="AC648" s="451" t="s">
        <v>2086</v>
      </c>
      <c r="AD648" s="531">
        <v>43138</v>
      </c>
      <c r="AE648" s="454" t="s">
        <v>82</v>
      </c>
      <c r="AF648" s="455" t="s">
        <v>69</v>
      </c>
      <c r="AG648" s="455" t="s">
        <v>69</v>
      </c>
      <c r="AH648" s="455" t="s">
        <v>69</v>
      </c>
      <c r="AI648" s="455" t="s">
        <v>114</v>
      </c>
      <c r="AJ648" s="531">
        <v>43138</v>
      </c>
      <c r="AK648" s="455" t="s">
        <v>389</v>
      </c>
      <c r="AL648" s="455" t="s">
        <v>1152</v>
      </c>
      <c r="AM648" s="455" t="s">
        <v>69</v>
      </c>
      <c r="AN648" s="455" t="s">
        <v>1152</v>
      </c>
      <c r="AO648" s="455" t="s">
        <v>69</v>
      </c>
      <c r="AP648" s="455" t="s">
        <v>1152</v>
      </c>
      <c r="AQ648" s="455" t="s">
        <v>69</v>
      </c>
      <c r="AR648" s="454" t="s">
        <v>87</v>
      </c>
      <c r="AS648" s="454" t="s">
        <v>87</v>
      </c>
      <c r="AT648" s="455" t="s">
        <v>69</v>
      </c>
      <c r="AU648" s="455" t="s">
        <v>89</v>
      </c>
      <c r="AV648" s="455" t="s">
        <v>69</v>
      </c>
      <c r="AW648" s="447" t="s">
        <v>2087</v>
      </c>
      <c r="AX648" s="455" t="s">
        <v>90</v>
      </c>
    </row>
    <row r="649" spans="1:50" ht="30" x14ac:dyDescent="0.25">
      <c r="A649" s="439">
        <v>641</v>
      </c>
      <c r="B649" s="452" t="s">
        <v>315</v>
      </c>
      <c r="C649" s="443" t="s">
        <v>238</v>
      </c>
      <c r="D649" s="452" t="s">
        <v>106</v>
      </c>
      <c r="E649" s="452" t="s">
        <v>496</v>
      </c>
      <c r="F649" s="441">
        <f>IFERROR(VLOOKUP(E649,[23]TablaRetencion!A$1:B$22,2,FALSE),"")</f>
        <v>280</v>
      </c>
      <c r="G649" s="441" t="s">
        <v>406</v>
      </c>
      <c r="H649" s="441">
        <f>IFERROR(VLOOKUP(G649,[23]TablaRetencion!H$1:I$90,2,FALSE),"")</f>
        <v>50</v>
      </c>
      <c r="I649" s="545" t="s">
        <v>859</v>
      </c>
      <c r="J649" s="451" t="s">
        <v>1793</v>
      </c>
      <c r="K649" s="451" t="s">
        <v>2146</v>
      </c>
      <c r="L649" s="452" t="s">
        <v>70</v>
      </c>
      <c r="M649" s="449" t="s">
        <v>151</v>
      </c>
      <c r="N649" s="452" t="s">
        <v>124</v>
      </c>
      <c r="O649" s="452" t="s">
        <v>205</v>
      </c>
      <c r="P649" s="449" t="s">
        <v>111</v>
      </c>
      <c r="Q649" s="452" t="s">
        <v>2116</v>
      </c>
      <c r="R649" s="453" t="s">
        <v>89</v>
      </c>
      <c r="S649" s="449" t="s">
        <v>127</v>
      </c>
      <c r="T649" s="449" t="s">
        <v>79</v>
      </c>
      <c r="U649" s="449" t="s">
        <v>141</v>
      </c>
      <c r="V649" s="452" t="s">
        <v>2147</v>
      </c>
      <c r="W649" s="444">
        <v>4</v>
      </c>
      <c r="X649" s="444" t="str">
        <f t="shared" si="61"/>
        <v>MEDIO</v>
      </c>
      <c r="Y649" s="451" t="s">
        <v>2084</v>
      </c>
      <c r="Z649" s="452" t="s">
        <v>496</v>
      </c>
      <c r="AA649" s="452" t="s">
        <v>2136</v>
      </c>
      <c r="AB649" s="452" t="s">
        <v>2136</v>
      </c>
      <c r="AC649" s="451" t="s">
        <v>2086</v>
      </c>
      <c r="AD649" s="531">
        <v>43100</v>
      </c>
      <c r="AE649" s="454" t="s">
        <v>82</v>
      </c>
      <c r="AF649" s="455" t="s">
        <v>69</v>
      </c>
      <c r="AG649" s="455" t="s">
        <v>69</v>
      </c>
      <c r="AH649" s="455" t="s">
        <v>69</v>
      </c>
      <c r="AI649" s="455" t="s">
        <v>114</v>
      </c>
      <c r="AJ649" s="531">
        <v>43100</v>
      </c>
      <c r="AK649" s="455" t="s">
        <v>389</v>
      </c>
      <c r="AL649" s="455" t="s">
        <v>1152</v>
      </c>
      <c r="AM649" s="455" t="s">
        <v>69</v>
      </c>
      <c r="AN649" s="455" t="s">
        <v>1152</v>
      </c>
      <c r="AO649" s="455" t="s">
        <v>69</v>
      </c>
      <c r="AP649" s="455" t="s">
        <v>1152</v>
      </c>
      <c r="AQ649" s="455" t="s">
        <v>69</v>
      </c>
      <c r="AR649" s="454" t="s">
        <v>87</v>
      </c>
      <c r="AS649" s="454" t="s">
        <v>87</v>
      </c>
      <c r="AT649" s="455" t="s">
        <v>69</v>
      </c>
      <c r="AU649" s="455" t="s">
        <v>89</v>
      </c>
      <c r="AV649" s="455" t="s">
        <v>69</v>
      </c>
      <c r="AW649" s="447" t="s">
        <v>2087</v>
      </c>
      <c r="AX649" s="455" t="s">
        <v>90</v>
      </c>
    </row>
    <row r="650" spans="1:50" ht="122.25" customHeight="1" x14ac:dyDescent="0.25">
      <c r="A650" s="439">
        <v>642</v>
      </c>
      <c r="B650" s="449" t="s">
        <v>311</v>
      </c>
      <c r="C650" s="449" t="s">
        <v>228</v>
      </c>
      <c r="D650" s="449" t="s">
        <v>106</v>
      </c>
      <c r="E650" s="449" t="s">
        <v>710</v>
      </c>
      <c r="F650" s="418">
        <f>IFERROR(VLOOKUP(E650,[24]TablaRetencion!A$1:B$22,2,FALSE),"")</f>
        <v>220</v>
      </c>
      <c r="G650" s="418" t="s">
        <v>398</v>
      </c>
      <c r="H650" s="418">
        <f>IFERROR(VLOOKUP(G650,[24]TablaRetencion!H$1:I$90,2,FALSE),"")</f>
        <v>2</v>
      </c>
      <c r="I650" s="450" t="s">
        <v>770</v>
      </c>
      <c r="J650" s="451" t="s">
        <v>304</v>
      </c>
      <c r="K650" s="451" t="s">
        <v>2227</v>
      </c>
      <c r="L650" s="449" t="s">
        <v>70</v>
      </c>
      <c r="M650" s="449" t="s">
        <v>109</v>
      </c>
      <c r="N650" s="449" t="s">
        <v>108</v>
      </c>
      <c r="O650" s="449" t="s">
        <v>73</v>
      </c>
      <c r="P650" s="449" t="s">
        <v>111</v>
      </c>
      <c r="Q650" s="449" t="s">
        <v>75</v>
      </c>
      <c r="R650" s="418" t="s">
        <v>83</v>
      </c>
      <c r="S650" s="449" t="s">
        <v>140</v>
      </c>
      <c r="T650" s="449" t="s">
        <v>79</v>
      </c>
      <c r="U650" s="449" t="s">
        <v>79</v>
      </c>
      <c r="V650" s="443" t="s">
        <v>2151</v>
      </c>
      <c r="W650" s="453">
        <f t="shared" ref="W650:W651" si="63">VLOOKUP(S650,Confidencialidad,2,0)+VLOOKUP(T650,Integridad,2,0)+VLOOKUP(U650,Disponibilidad,2,0)</f>
        <v>5</v>
      </c>
      <c r="X650" s="453" t="str">
        <f>IF(AND(W650&gt;=7), "ALTA", IF(AND(W650&lt;7, W650&gt;3), "MEDIO", IF(AND(W650&lt;=3), "BAJA", " ")))</f>
        <v>MEDIO</v>
      </c>
      <c r="Y650" s="546" t="s">
        <v>2228</v>
      </c>
      <c r="Z650" s="443" t="s">
        <v>2153</v>
      </c>
      <c r="AA650" s="449" t="s">
        <v>201</v>
      </c>
      <c r="AB650" s="449" t="s">
        <v>201</v>
      </c>
      <c r="AC650" s="451" t="s">
        <v>2229</v>
      </c>
      <c r="AD650" s="547" t="s">
        <v>2230</v>
      </c>
      <c r="AE650" s="454" t="s">
        <v>82</v>
      </c>
      <c r="AF650" s="455" t="s">
        <v>69</v>
      </c>
      <c r="AG650" s="455" t="s">
        <v>69</v>
      </c>
      <c r="AH650" s="455" t="s">
        <v>69</v>
      </c>
      <c r="AI650" s="455" t="s">
        <v>114</v>
      </c>
      <c r="AJ650" s="533">
        <v>43466</v>
      </c>
      <c r="AK650" s="455" t="s">
        <v>389</v>
      </c>
      <c r="AL650" s="455" t="s">
        <v>1152</v>
      </c>
      <c r="AM650" s="455" t="s">
        <v>69</v>
      </c>
      <c r="AN650" s="455" t="s">
        <v>1152</v>
      </c>
      <c r="AO650" s="455" t="s">
        <v>69</v>
      </c>
      <c r="AP650" s="455" t="s">
        <v>1152</v>
      </c>
      <c r="AQ650" s="455" t="s">
        <v>69</v>
      </c>
      <c r="AR650" s="454" t="s">
        <v>87</v>
      </c>
      <c r="AS650" s="454" t="s">
        <v>87</v>
      </c>
      <c r="AT650" s="455" t="s">
        <v>69</v>
      </c>
      <c r="AU650" s="455" t="s">
        <v>89</v>
      </c>
      <c r="AV650" s="455" t="s">
        <v>69</v>
      </c>
      <c r="AW650" s="447" t="s">
        <v>69</v>
      </c>
      <c r="AX650" s="455" t="s">
        <v>90</v>
      </c>
    </row>
    <row r="651" spans="1:50" ht="180" x14ac:dyDescent="0.25">
      <c r="A651" s="439">
        <v>643</v>
      </c>
      <c r="B651" s="449" t="s">
        <v>311</v>
      </c>
      <c r="C651" s="449" t="s">
        <v>228</v>
      </c>
      <c r="D651" s="449" t="s">
        <v>106</v>
      </c>
      <c r="E651" s="449" t="s">
        <v>710</v>
      </c>
      <c r="F651" s="418">
        <f>IFERROR(VLOOKUP(E651,[24]TablaRetencion!A$1:B$22,2,FALSE),"")</f>
        <v>220</v>
      </c>
      <c r="G651" s="418" t="s">
        <v>398</v>
      </c>
      <c r="H651" s="418">
        <v>2</v>
      </c>
      <c r="I651" s="450" t="s">
        <v>768</v>
      </c>
      <c r="J651" s="451" t="s">
        <v>304</v>
      </c>
      <c r="K651" s="451" t="s">
        <v>2227</v>
      </c>
      <c r="L651" s="449" t="s">
        <v>70</v>
      </c>
      <c r="M651" s="449" t="s">
        <v>109</v>
      </c>
      <c r="N651" s="449" t="s">
        <v>108</v>
      </c>
      <c r="O651" s="449" t="s">
        <v>73</v>
      </c>
      <c r="P651" s="449" t="s">
        <v>111</v>
      </c>
      <c r="Q651" s="449" t="s">
        <v>75</v>
      </c>
      <c r="R651" s="418" t="s">
        <v>83</v>
      </c>
      <c r="S651" s="449" t="s">
        <v>140</v>
      </c>
      <c r="T651" s="449" t="s">
        <v>79</v>
      </c>
      <c r="U651" s="449" t="s">
        <v>79</v>
      </c>
      <c r="V651" s="443" t="s">
        <v>2151</v>
      </c>
      <c r="W651" s="453">
        <f t="shared" si="63"/>
        <v>5</v>
      </c>
      <c r="X651" s="453" t="str">
        <f>IF(AND(W651&gt;=7), "ALTA", IF(AND(W651&lt;7, W651&gt;3), "MEDIO", IF(AND(W651&lt;=3), "BAJA", " ")))</f>
        <v>MEDIO</v>
      </c>
      <c r="Y651" s="546" t="s">
        <v>2228</v>
      </c>
      <c r="Z651" s="443" t="s">
        <v>2153</v>
      </c>
      <c r="AA651" s="449" t="s">
        <v>201</v>
      </c>
      <c r="AB651" s="449" t="s">
        <v>201</v>
      </c>
      <c r="AC651" s="451" t="s">
        <v>2229</v>
      </c>
      <c r="AD651" s="530">
        <v>43124</v>
      </c>
      <c r="AE651" s="454" t="s">
        <v>82</v>
      </c>
      <c r="AF651" s="455" t="s">
        <v>69</v>
      </c>
      <c r="AG651" s="455" t="s">
        <v>69</v>
      </c>
      <c r="AH651" s="455" t="s">
        <v>69</v>
      </c>
      <c r="AI651" s="455" t="s">
        <v>114</v>
      </c>
      <c r="AJ651" s="533">
        <v>43466</v>
      </c>
      <c r="AK651" s="455" t="s">
        <v>389</v>
      </c>
      <c r="AL651" s="455" t="s">
        <v>1152</v>
      </c>
      <c r="AM651" s="455" t="s">
        <v>69</v>
      </c>
      <c r="AN651" s="455" t="s">
        <v>1152</v>
      </c>
      <c r="AO651" s="455" t="s">
        <v>69</v>
      </c>
      <c r="AP651" s="455" t="s">
        <v>1152</v>
      </c>
      <c r="AQ651" s="455" t="s">
        <v>69</v>
      </c>
      <c r="AR651" s="454" t="s">
        <v>87</v>
      </c>
      <c r="AS651" s="454" t="s">
        <v>87</v>
      </c>
      <c r="AT651" s="455" t="s">
        <v>69</v>
      </c>
      <c r="AU651" s="455" t="s">
        <v>89</v>
      </c>
      <c r="AV651" s="455" t="s">
        <v>69</v>
      </c>
      <c r="AW651" s="447" t="s">
        <v>69</v>
      </c>
      <c r="AX651" s="455" t="s">
        <v>90</v>
      </c>
    </row>
    <row r="652" spans="1:50" ht="180" x14ac:dyDescent="0.25">
      <c r="A652" s="439">
        <v>644</v>
      </c>
      <c r="B652" s="449" t="s">
        <v>311</v>
      </c>
      <c r="C652" s="449" t="s">
        <v>228</v>
      </c>
      <c r="D652" s="449" t="s">
        <v>106</v>
      </c>
      <c r="E652" s="449" t="s">
        <v>710</v>
      </c>
      <c r="F652" s="418">
        <f>IFERROR(VLOOKUP(E652,[24]TablaRetencion!A$1:B$22,2,FALSE),"")</f>
        <v>220</v>
      </c>
      <c r="G652" s="418" t="s">
        <v>406</v>
      </c>
      <c r="H652" s="418">
        <v>2</v>
      </c>
      <c r="I652" s="450" t="s">
        <v>777</v>
      </c>
      <c r="J652" s="451" t="s">
        <v>2231</v>
      </c>
      <c r="K652" s="451" t="s">
        <v>2232</v>
      </c>
      <c r="L652" s="449" t="s">
        <v>70</v>
      </c>
      <c r="M652" s="461" t="s">
        <v>151</v>
      </c>
      <c r="N652" s="461" t="s">
        <v>72</v>
      </c>
      <c r="O652" s="461" t="s">
        <v>203</v>
      </c>
      <c r="P652" s="461" t="s">
        <v>111</v>
      </c>
      <c r="Q652" s="461" t="s">
        <v>75</v>
      </c>
      <c r="R652" s="463" t="s">
        <v>83</v>
      </c>
      <c r="S652" s="461" t="s">
        <v>127</v>
      </c>
      <c r="T652" s="461" t="s">
        <v>79</v>
      </c>
      <c r="U652" s="461" t="s">
        <v>79</v>
      </c>
      <c r="V652" s="462" t="s">
        <v>2233</v>
      </c>
      <c r="W652" s="453">
        <v>10</v>
      </c>
      <c r="X652" s="453" t="s">
        <v>1424</v>
      </c>
      <c r="Y652" s="548" t="s">
        <v>2234</v>
      </c>
      <c r="Z652" s="443" t="s">
        <v>2153</v>
      </c>
      <c r="AA652" s="449" t="s">
        <v>174</v>
      </c>
      <c r="AB652" s="449" t="s">
        <v>168</v>
      </c>
      <c r="AC652" s="451" t="s">
        <v>2229</v>
      </c>
      <c r="AD652" s="530">
        <v>42370</v>
      </c>
      <c r="AE652" s="454" t="s">
        <v>82</v>
      </c>
      <c r="AF652" s="455" t="s">
        <v>1175</v>
      </c>
      <c r="AG652" s="455" t="s">
        <v>1171</v>
      </c>
      <c r="AH652" s="455" t="s">
        <v>1171</v>
      </c>
      <c r="AI652" s="455" t="s">
        <v>84</v>
      </c>
      <c r="AJ652" s="549">
        <v>43466</v>
      </c>
      <c r="AK652" s="455" t="s">
        <v>389</v>
      </c>
      <c r="AL652" s="455" t="s">
        <v>1152</v>
      </c>
      <c r="AM652" s="455" t="s">
        <v>156</v>
      </c>
      <c r="AN652" s="455" t="s">
        <v>163</v>
      </c>
      <c r="AO652" s="455" t="s">
        <v>163</v>
      </c>
      <c r="AP652" s="455" t="s">
        <v>29</v>
      </c>
      <c r="AQ652" s="455" t="s">
        <v>1153</v>
      </c>
      <c r="AR652" s="454" t="s">
        <v>87</v>
      </c>
      <c r="AS652" s="454" t="s">
        <v>87</v>
      </c>
      <c r="AT652" s="455" t="s">
        <v>88</v>
      </c>
      <c r="AU652" s="455" t="s">
        <v>89</v>
      </c>
      <c r="AV652" s="455" t="s">
        <v>69</v>
      </c>
      <c r="AW652" s="447" t="s">
        <v>107</v>
      </c>
      <c r="AX652" s="455" t="s">
        <v>90</v>
      </c>
    </row>
    <row r="653" spans="1:50" ht="180" x14ac:dyDescent="0.25">
      <c r="A653" s="439">
        <v>645</v>
      </c>
      <c r="B653" s="449" t="s">
        <v>311</v>
      </c>
      <c r="C653" s="449" t="s">
        <v>228</v>
      </c>
      <c r="D653" s="449" t="s">
        <v>106</v>
      </c>
      <c r="E653" s="449" t="s">
        <v>710</v>
      </c>
      <c r="F653" s="418">
        <f>IFERROR(VLOOKUP(E653,[24]TablaRetencion!A$1:B$22,2,FALSE),"")</f>
        <v>220</v>
      </c>
      <c r="G653" s="418" t="s">
        <v>406</v>
      </c>
      <c r="H653" s="418">
        <v>3</v>
      </c>
      <c r="I653" s="450" t="s">
        <v>777</v>
      </c>
      <c r="J653" s="451" t="s">
        <v>2235</v>
      </c>
      <c r="K653" s="451" t="s">
        <v>2236</v>
      </c>
      <c r="L653" s="449" t="s">
        <v>70</v>
      </c>
      <c r="M653" s="461" t="s">
        <v>151</v>
      </c>
      <c r="N653" s="461" t="s">
        <v>72</v>
      </c>
      <c r="O653" s="461" t="s">
        <v>203</v>
      </c>
      <c r="P653" s="461" t="s">
        <v>111</v>
      </c>
      <c r="Q653" s="461" t="s">
        <v>75</v>
      </c>
      <c r="R653" s="463" t="s">
        <v>83</v>
      </c>
      <c r="S653" s="461" t="s">
        <v>127</v>
      </c>
      <c r="T653" s="461" t="s">
        <v>79</v>
      </c>
      <c r="U653" s="461" t="s">
        <v>79</v>
      </c>
      <c r="V653" s="462" t="s">
        <v>2233</v>
      </c>
      <c r="W653" s="453">
        <v>11</v>
      </c>
      <c r="X653" s="453" t="s">
        <v>1424</v>
      </c>
      <c r="Y653" s="548" t="s">
        <v>2234</v>
      </c>
      <c r="Z653" s="443" t="s">
        <v>2153</v>
      </c>
      <c r="AA653" s="449" t="s">
        <v>174</v>
      </c>
      <c r="AB653" s="449" t="s">
        <v>168</v>
      </c>
      <c r="AC653" s="451" t="s">
        <v>2229</v>
      </c>
      <c r="AD653" s="530">
        <v>42736</v>
      </c>
      <c r="AE653" s="454" t="s">
        <v>82</v>
      </c>
      <c r="AF653" s="455" t="s">
        <v>1175</v>
      </c>
      <c r="AG653" s="455" t="s">
        <v>1171</v>
      </c>
      <c r="AH653" s="455" t="s">
        <v>1171</v>
      </c>
      <c r="AI653" s="455" t="s">
        <v>84</v>
      </c>
      <c r="AJ653" s="533">
        <v>43466</v>
      </c>
      <c r="AK653" s="455" t="s">
        <v>389</v>
      </c>
      <c r="AL653" s="455" t="s">
        <v>1152</v>
      </c>
      <c r="AM653" s="455" t="s">
        <v>156</v>
      </c>
      <c r="AN653" s="455" t="s">
        <v>163</v>
      </c>
      <c r="AO653" s="455" t="s">
        <v>163</v>
      </c>
      <c r="AP653" s="455" t="s">
        <v>2237</v>
      </c>
      <c r="AQ653" s="455" t="s">
        <v>1153</v>
      </c>
      <c r="AR653" s="454" t="s">
        <v>87</v>
      </c>
      <c r="AS653" s="454" t="s">
        <v>87</v>
      </c>
      <c r="AT653" s="455" t="s">
        <v>88</v>
      </c>
      <c r="AU653" s="455" t="s">
        <v>89</v>
      </c>
      <c r="AV653" s="455" t="s">
        <v>69</v>
      </c>
      <c r="AW653" s="447" t="s">
        <v>107</v>
      </c>
      <c r="AX653" s="455" t="s">
        <v>90</v>
      </c>
    </row>
    <row r="654" spans="1:50" ht="180" x14ac:dyDescent="0.25">
      <c r="A654" s="439">
        <v>646</v>
      </c>
      <c r="B654" s="449" t="s">
        <v>311</v>
      </c>
      <c r="C654" s="449" t="s">
        <v>228</v>
      </c>
      <c r="D654" s="449" t="s">
        <v>106</v>
      </c>
      <c r="E654" s="449" t="s">
        <v>710</v>
      </c>
      <c r="F654" s="418">
        <f>IFERROR(VLOOKUP(E654,[24]TablaRetencion!A$1:B$22,2,FALSE),"")</f>
        <v>220</v>
      </c>
      <c r="G654" s="418" t="s">
        <v>406</v>
      </c>
      <c r="H654" s="418">
        <v>4</v>
      </c>
      <c r="I654" s="450" t="s">
        <v>776</v>
      </c>
      <c r="J654" s="451" t="s">
        <v>2238</v>
      </c>
      <c r="K654" s="451" t="s">
        <v>2239</v>
      </c>
      <c r="L654" s="449" t="s">
        <v>70</v>
      </c>
      <c r="M654" s="461" t="s">
        <v>151</v>
      </c>
      <c r="N654" s="461" t="s">
        <v>72</v>
      </c>
      <c r="O654" s="461" t="s">
        <v>203</v>
      </c>
      <c r="P654" s="461" t="s">
        <v>111</v>
      </c>
      <c r="Q654" s="461" t="s">
        <v>75</v>
      </c>
      <c r="R654" s="463" t="s">
        <v>83</v>
      </c>
      <c r="S654" s="461" t="s">
        <v>127</v>
      </c>
      <c r="T654" s="461" t="s">
        <v>79</v>
      </c>
      <c r="U654" s="461" t="s">
        <v>79</v>
      </c>
      <c r="V654" s="462" t="s">
        <v>2233</v>
      </c>
      <c r="W654" s="453">
        <v>12</v>
      </c>
      <c r="X654" s="453" t="s">
        <v>1424</v>
      </c>
      <c r="Y654" s="548" t="s">
        <v>2234</v>
      </c>
      <c r="Z654" s="443" t="s">
        <v>2153</v>
      </c>
      <c r="AA654" s="449" t="s">
        <v>174</v>
      </c>
      <c r="AB654" s="449" t="s">
        <v>168</v>
      </c>
      <c r="AC654" s="451" t="s">
        <v>2229</v>
      </c>
      <c r="AD654" s="530">
        <v>42736</v>
      </c>
      <c r="AE654" s="454" t="s">
        <v>82</v>
      </c>
      <c r="AF654" s="455" t="s">
        <v>1175</v>
      </c>
      <c r="AG654" s="455" t="s">
        <v>1171</v>
      </c>
      <c r="AH654" s="455" t="s">
        <v>1171</v>
      </c>
      <c r="AI654" s="455" t="s">
        <v>84</v>
      </c>
      <c r="AJ654" s="533">
        <v>43466</v>
      </c>
      <c r="AK654" s="455" t="s">
        <v>389</v>
      </c>
      <c r="AL654" s="455" t="s">
        <v>1152</v>
      </c>
      <c r="AM654" s="455" t="s">
        <v>156</v>
      </c>
      <c r="AN654" s="455" t="s">
        <v>163</v>
      </c>
      <c r="AO654" s="455" t="s">
        <v>163</v>
      </c>
      <c r="AP654" s="455" t="s">
        <v>2240</v>
      </c>
      <c r="AQ654" s="455" t="s">
        <v>1153</v>
      </c>
      <c r="AR654" s="454" t="s">
        <v>87</v>
      </c>
      <c r="AS654" s="454" t="s">
        <v>87</v>
      </c>
      <c r="AT654" s="455" t="s">
        <v>88</v>
      </c>
      <c r="AU654" s="455" t="s">
        <v>89</v>
      </c>
      <c r="AV654" s="455" t="s">
        <v>69</v>
      </c>
      <c r="AW654" s="447" t="s">
        <v>107</v>
      </c>
      <c r="AX654" s="455" t="s">
        <v>90</v>
      </c>
    </row>
    <row r="655" spans="1:50" ht="180" x14ac:dyDescent="0.25">
      <c r="A655" s="439">
        <v>647</v>
      </c>
      <c r="B655" s="449" t="s">
        <v>311</v>
      </c>
      <c r="C655" s="449" t="s">
        <v>228</v>
      </c>
      <c r="D655" s="449" t="s">
        <v>106</v>
      </c>
      <c r="E655" s="449" t="s">
        <v>710</v>
      </c>
      <c r="F655" s="418">
        <f>IFERROR(VLOOKUP(E655,[24]TablaRetencion!A$1:B$22,2,FALSE),"")</f>
        <v>220</v>
      </c>
      <c r="G655" s="418" t="s">
        <v>406</v>
      </c>
      <c r="H655" s="418">
        <v>5</v>
      </c>
      <c r="I655" s="450" t="s">
        <v>777</v>
      </c>
      <c r="J655" s="451" t="s">
        <v>2241</v>
      </c>
      <c r="K655" s="451" t="s">
        <v>2242</v>
      </c>
      <c r="L655" s="449" t="s">
        <v>70</v>
      </c>
      <c r="M655" s="461" t="s">
        <v>151</v>
      </c>
      <c r="N655" s="461" t="s">
        <v>72</v>
      </c>
      <c r="O655" s="461" t="s">
        <v>203</v>
      </c>
      <c r="P655" s="461" t="s">
        <v>111</v>
      </c>
      <c r="Q655" s="461" t="s">
        <v>75</v>
      </c>
      <c r="R655" s="463" t="s">
        <v>83</v>
      </c>
      <c r="S655" s="461" t="s">
        <v>127</v>
      </c>
      <c r="T655" s="461" t="s">
        <v>79</v>
      </c>
      <c r="U655" s="461" t="s">
        <v>79</v>
      </c>
      <c r="V655" s="462" t="s">
        <v>2233</v>
      </c>
      <c r="W655" s="453">
        <v>13</v>
      </c>
      <c r="X655" s="453" t="s">
        <v>1424</v>
      </c>
      <c r="Y655" s="548" t="s">
        <v>2234</v>
      </c>
      <c r="Z655" s="443" t="s">
        <v>2153</v>
      </c>
      <c r="AA655" s="449" t="s">
        <v>174</v>
      </c>
      <c r="AB655" s="449" t="s">
        <v>168</v>
      </c>
      <c r="AC655" s="451" t="s">
        <v>2229</v>
      </c>
      <c r="AD655" s="530">
        <v>43101</v>
      </c>
      <c r="AE655" s="454" t="s">
        <v>82</v>
      </c>
      <c r="AF655" s="455" t="s">
        <v>1175</v>
      </c>
      <c r="AG655" s="455" t="s">
        <v>1171</v>
      </c>
      <c r="AH655" s="455" t="s">
        <v>1171</v>
      </c>
      <c r="AI655" s="455" t="s">
        <v>84</v>
      </c>
      <c r="AJ655" s="549">
        <v>43466</v>
      </c>
      <c r="AK655" s="455" t="s">
        <v>389</v>
      </c>
      <c r="AL655" s="455" t="s">
        <v>1152</v>
      </c>
      <c r="AM655" s="455" t="s">
        <v>156</v>
      </c>
      <c r="AN655" s="455" t="s">
        <v>163</v>
      </c>
      <c r="AO655" s="455" t="s">
        <v>163</v>
      </c>
      <c r="AP655" s="455" t="s">
        <v>2243</v>
      </c>
      <c r="AQ655" s="455" t="s">
        <v>1153</v>
      </c>
      <c r="AR655" s="454" t="s">
        <v>87</v>
      </c>
      <c r="AS655" s="454" t="s">
        <v>87</v>
      </c>
      <c r="AT655" s="455" t="s">
        <v>88</v>
      </c>
      <c r="AU655" s="455" t="s">
        <v>89</v>
      </c>
      <c r="AV655" s="455" t="s">
        <v>69</v>
      </c>
      <c r="AW655" s="447" t="s">
        <v>107</v>
      </c>
      <c r="AX655" s="455" t="s">
        <v>90</v>
      </c>
    </row>
    <row r="656" spans="1:50" ht="180" x14ac:dyDescent="0.25">
      <c r="A656" s="439">
        <v>648</v>
      </c>
      <c r="B656" s="449" t="s">
        <v>311</v>
      </c>
      <c r="C656" s="449" t="s">
        <v>228</v>
      </c>
      <c r="D656" s="449" t="s">
        <v>106</v>
      </c>
      <c r="E656" s="449" t="s">
        <v>710</v>
      </c>
      <c r="F656" s="418">
        <f>IFERROR(VLOOKUP(E656,[24]TablaRetencion!A$1:B$22,2,FALSE),"")</f>
        <v>220</v>
      </c>
      <c r="G656" s="418" t="s">
        <v>406</v>
      </c>
      <c r="H656" s="418">
        <v>6</v>
      </c>
      <c r="I656" s="450" t="s">
        <v>777</v>
      </c>
      <c r="J656" s="451" t="s">
        <v>2244</v>
      </c>
      <c r="K656" s="451" t="s">
        <v>2245</v>
      </c>
      <c r="L656" s="449" t="s">
        <v>70</v>
      </c>
      <c r="M656" s="461" t="s">
        <v>151</v>
      </c>
      <c r="N656" s="461" t="s">
        <v>72</v>
      </c>
      <c r="O656" s="461" t="s">
        <v>203</v>
      </c>
      <c r="P656" s="461" t="s">
        <v>111</v>
      </c>
      <c r="Q656" s="461" t="s">
        <v>75</v>
      </c>
      <c r="R656" s="463" t="s">
        <v>83</v>
      </c>
      <c r="S656" s="461" t="s">
        <v>127</v>
      </c>
      <c r="T656" s="461" t="s">
        <v>79</v>
      </c>
      <c r="U656" s="461" t="s">
        <v>79</v>
      </c>
      <c r="V656" s="462" t="s">
        <v>2233</v>
      </c>
      <c r="W656" s="453">
        <v>14</v>
      </c>
      <c r="X656" s="453" t="s">
        <v>1424</v>
      </c>
      <c r="Y656" s="548" t="s">
        <v>2234</v>
      </c>
      <c r="Z656" s="443" t="s">
        <v>2153</v>
      </c>
      <c r="AA656" s="449" t="s">
        <v>174</v>
      </c>
      <c r="AB656" s="449" t="s">
        <v>168</v>
      </c>
      <c r="AC656" s="451" t="s">
        <v>2229</v>
      </c>
      <c r="AD656" s="530">
        <v>42736</v>
      </c>
      <c r="AE656" s="454" t="s">
        <v>82</v>
      </c>
      <c r="AF656" s="455" t="s">
        <v>1175</v>
      </c>
      <c r="AG656" s="455" t="s">
        <v>1171</v>
      </c>
      <c r="AH656" s="455" t="s">
        <v>1171</v>
      </c>
      <c r="AI656" s="455" t="s">
        <v>84</v>
      </c>
      <c r="AJ656" s="533">
        <v>43466</v>
      </c>
      <c r="AK656" s="455" t="s">
        <v>389</v>
      </c>
      <c r="AL656" s="455" t="s">
        <v>1152</v>
      </c>
      <c r="AM656" s="455" t="s">
        <v>156</v>
      </c>
      <c r="AN656" s="455" t="s">
        <v>163</v>
      </c>
      <c r="AO656" s="455" t="s">
        <v>163</v>
      </c>
      <c r="AP656" s="455" t="s">
        <v>2246</v>
      </c>
      <c r="AQ656" s="455" t="s">
        <v>1153</v>
      </c>
      <c r="AR656" s="454" t="s">
        <v>87</v>
      </c>
      <c r="AS656" s="454" t="s">
        <v>87</v>
      </c>
      <c r="AT656" s="455" t="s">
        <v>88</v>
      </c>
      <c r="AU656" s="455" t="s">
        <v>89</v>
      </c>
      <c r="AV656" s="455" t="s">
        <v>69</v>
      </c>
      <c r="AW656" s="447" t="s">
        <v>107</v>
      </c>
      <c r="AX656" s="455" t="s">
        <v>90</v>
      </c>
    </row>
    <row r="657" spans="1:50" ht="180" x14ac:dyDescent="0.25">
      <c r="A657" s="439">
        <v>649</v>
      </c>
      <c r="B657" s="449" t="s">
        <v>311</v>
      </c>
      <c r="C657" s="449" t="s">
        <v>228</v>
      </c>
      <c r="D657" s="449" t="s">
        <v>106</v>
      </c>
      <c r="E657" s="449" t="s">
        <v>710</v>
      </c>
      <c r="F657" s="418">
        <f>IFERROR(VLOOKUP(E657,[24]TablaRetencion!A$1:B$22,2,FALSE),"")</f>
        <v>220</v>
      </c>
      <c r="G657" s="418" t="s">
        <v>406</v>
      </c>
      <c r="H657" s="418">
        <v>7</v>
      </c>
      <c r="I657" s="450" t="s">
        <v>777</v>
      </c>
      <c r="J657" s="451" t="s">
        <v>2247</v>
      </c>
      <c r="K657" s="451" t="s">
        <v>2248</v>
      </c>
      <c r="L657" s="449" t="s">
        <v>70</v>
      </c>
      <c r="M657" s="461" t="s">
        <v>151</v>
      </c>
      <c r="N657" s="461" t="s">
        <v>72</v>
      </c>
      <c r="O657" s="461" t="s">
        <v>203</v>
      </c>
      <c r="P657" s="461" t="s">
        <v>111</v>
      </c>
      <c r="Q657" s="461" t="s">
        <v>75</v>
      </c>
      <c r="R657" s="463" t="s">
        <v>83</v>
      </c>
      <c r="S657" s="461" t="s">
        <v>127</v>
      </c>
      <c r="T657" s="461" t="s">
        <v>79</v>
      </c>
      <c r="U657" s="461" t="s">
        <v>79</v>
      </c>
      <c r="V657" s="462" t="s">
        <v>2233</v>
      </c>
      <c r="W657" s="453">
        <v>15</v>
      </c>
      <c r="X657" s="453" t="s">
        <v>1424</v>
      </c>
      <c r="Y657" s="548" t="s">
        <v>2234</v>
      </c>
      <c r="Z657" s="443" t="s">
        <v>2153</v>
      </c>
      <c r="AA657" s="449" t="s">
        <v>174</v>
      </c>
      <c r="AB657" s="449" t="s">
        <v>168</v>
      </c>
      <c r="AC657" s="451" t="s">
        <v>2229</v>
      </c>
      <c r="AD657" s="530">
        <v>42736</v>
      </c>
      <c r="AE657" s="454" t="s">
        <v>82</v>
      </c>
      <c r="AF657" s="455" t="s">
        <v>1175</v>
      </c>
      <c r="AG657" s="455" t="s">
        <v>1171</v>
      </c>
      <c r="AH657" s="455" t="s">
        <v>1171</v>
      </c>
      <c r="AI657" s="455" t="s">
        <v>84</v>
      </c>
      <c r="AJ657" s="533">
        <v>43466</v>
      </c>
      <c r="AK657" s="455" t="s">
        <v>389</v>
      </c>
      <c r="AL657" s="455" t="s">
        <v>1152</v>
      </c>
      <c r="AM657" s="455" t="s">
        <v>156</v>
      </c>
      <c r="AN657" s="455" t="s">
        <v>163</v>
      </c>
      <c r="AO657" s="455" t="s">
        <v>163</v>
      </c>
      <c r="AP657" s="455" t="s">
        <v>2249</v>
      </c>
      <c r="AQ657" s="455" t="s">
        <v>1153</v>
      </c>
      <c r="AR657" s="454" t="s">
        <v>87</v>
      </c>
      <c r="AS657" s="454" t="s">
        <v>87</v>
      </c>
      <c r="AT657" s="455" t="s">
        <v>88</v>
      </c>
      <c r="AU657" s="455" t="s">
        <v>89</v>
      </c>
      <c r="AV657" s="455" t="s">
        <v>69</v>
      </c>
      <c r="AW657" s="447" t="s">
        <v>107</v>
      </c>
      <c r="AX657" s="455" t="s">
        <v>90</v>
      </c>
    </row>
    <row r="658" spans="1:50" ht="180" x14ac:dyDescent="0.25">
      <c r="A658" s="439">
        <v>650</v>
      </c>
      <c r="B658" s="449" t="s">
        <v>311</v>
      </c>
      <c r="C658" s="449" t="s">
        <v>228</v>
      </c>
      <c r="D658" s="449" t="s">
        <v>106</v>
      </c>
      <c r="E658" s="449" t="s">
        <v>710</v>
      </c>
      <c r="F658" s="418">
        <f>IFERROR(VLOOKUP(E658,[24]TablaRetencion!A$1:B$22,2,FALSE),"")</f>
        <v>220</v>
      </c>
      <c r="G658" s="418" t="s">
        <v>406</v>
      </c>
      <c r="H658" s="418">
        <v>8</v>
      </c>
      <c r="I658" s="450" t="s">
        <v>777</v>
      </c>
      <c r="J658" s="451" t="s">
        <v>2250</v>
      </c>
      <c r="K658" s="451" t="s">
        <v>2251</v>
      </c>
      <c r="L658" s="449" t="s">
        <v>70</v>
      </c>
      <c r="M658" s="461" t="s">
        <v>151</v>
      </c>
      <c r="N658" s="461" t="s">
        <v>72</v>
      </c>
      <c r="O658" s="461" t="s">
        <v>203</v>
      </c>
      <c r="P658" s="461" t="s">
        <v>111</v>
      </c>
      <c r="Q658" s="461" t="s">
        <v>75</v>
      </c>
      <c r="R658" s="463" t="s">
        <v>83</v>
      </c>
      <c r="S658" s="461" t="s">
        <v>127</v>
      </c>
      <c r="T658" s="461" t="s">
        <v>79</v>
      </c>
      <c r="U658" s="461" t="s">
        <v>79</v>
      </c>
      <c r="V658" s="462" t="s">
        <v>2233</v>
      </c>
      <c r="W658" s="453">
        <v>16</v>
      </c>
      <c r="X658" s="453" t="s">
        <v>1424</v>
      </c>
      <c r="Y658" s="548" t="s">
        <v>2234</v>
      </c>
      <c r="Z658" s="443" t="s">
        <v>2153</v>
      </c>
      <c r="AA658" s="449" t="s">
        <v>174</v>
      </c>
      <c r="AB658" s="449" t="s">
        <v>168</v>
      </c>
      <c r="AC658" s="451" t="s">
        <v>2229</v>
      </c>
      <c r="AD658" s="530">
        <v>42736</v>
      </c>
      <c r="AE658" s="454" t="s">
        <v>82</v>
      </c>
      <c r="AF658" s="455" t="s">
        <v>1175</v>
      </c>
      <c r="AG658" s="455" t="s">
        <v>1171</v>
      </c>
      <c r="AH658" s="455" t="s">
        <v>1171</v>
      </c>
      <c r="AI658" s="455" t="s">
        <v>84</v>
      </c>
      <c r="AJ658" s="549">
        <v>43466</v>
      </c>
      <c r="AK658" s="455" t="s">
        <v>389</v>
      </c>
      <c r="AL658" s="455" t="s">
        <v>1152</v>
      </c>
      <c r="AM658" s="455" t="s">
        <v>156</v>
      </c>
      <c r="AN658" s="455" t="s">
        <v>163</v>
      </c>
      <c r="AO658" s="455" t="s">
        <v>163</v>
      </c>
      <c r="AP658" s="455" t="s">
        <v>2252</v>
      </c>
      <c r="AQ658" s="455" t="s">
        <v>1153</v>
      </c>
      <c r="AR658" s="454" t="s">
        <v>87</v>
      </c>
      <c r="AS658" s="454" t="s">
        <v>87</v>
      </c>
      <c r="AT658" s="455" t="s">
        <v>88</v>
      </c>
      <c r="AU658" s="455" t="s">
        <v>89</v>
      </c>
      <c r="AV658" s="455" t="s">
        <v>69</v>
      </c>
      <c r="AW658" s="447" t="s">
        <v>107</v>
      </c>
      <c r="AX658" s="455" t="s">
        <v>90</v>
      </c>
    </row>
    <row r="659" spans="1:50" ht="180" x14ac:dyDescent="0.25">
      <c r="A659" s="439">
        <v>651</v>
      </c>
      <c r="B659" s="449" t="s">
        <v>311</v>
      </c>
      <c r="C659" s="449" t="s">
        <v>228</v>
      </c>
      <c r="D659" s="449" t="s">
        <v>106</v>
      </c>
      <c r="E659" s="449" t="s">
        <v>710</v>
      </c>
      <c r="F659" s="418">
        <f>IFERROR(VLOOKUP(E659,[24]TablaRetencion!A$1:B$22,2,FALSE),"")</f>
        <v>220</v>
      </c>
      <c r="G659" s="418" t="s">
        <v>406</v>
      </c>
      <c r="H659" s="418">
        <v>9</v>
      </c>
      <c r="I659" s="450" t="s">
        <v>777</v>
      </c>
      <c r="J659" s="451" t="s">
        <v>2253</v>
      </c>
      <c r="K659" s="451" t="s">
        <v>2254</v>
      </c>
      <c r="L659" s="449" t="s">
        <v>70</v>
      </c>
      <c r="M659" s="461" t="s">
        <v>151</v>
      </c>
      <c r="N659" s="461" t="s">
        <v>72</v>
      </c>
      <c r="O659" s="461" t="s">
        <v>203</v>
      </c>
      <c r="P659" s="461" t="s">
        <v>111</v>
      </c>
      <c r="Q659" s="461" t="s">
        <v>75</v>
      </c>
      <c r="R659" s="463" t="s">
        <v>83</v>
      </c>
      <c r="S659" s="461" t="s">
        <v>127</v>
      </c>
      <c r="T659" s="461" t="s">
        <v>79</v>
      </c>
      <c r="U659" s="461" t="s">
        <v>79</v>
      </c>
      <c r="V659" s="462" t="s">
        <v>2233</v>
      </c>
      <c r="W659" s="453">
        <v>17</v>
      </c>
      <c r="X659" s="453" t="s">
        <v>1424</v>
      </c>
      <c r="Y659" s="548" t="s">
        <v>2234</v>
      </c>
      <c r="Z659" s="443" t="s">
        <v>2153</v>
      </c>
      <c r="AA659" s="449" t="s">
        <v>174</v>
      </c>
      <c r="AB659" s="449" t="s">
        <v>168</v>
      </c>
      <c r="AC659" s="451" t="s">
        <v>2229</v>
      </c>
      <c r="AD659" s="530">
        <v>42736</v>
      </c>
      <c r="AE659" s="454" t="s">
        <v>82</v>
      </c>
      <c r="AF659" s="455" t="s">
        <v>1175</v>
      </c>
      <c r="AG659" s="455" t="s">
        <v>1171</v>
      </c>
      <c r="AH659" s="455" t="s">
        <v>1171</v>
      </c>
      <c r="AI659" s="455" t="s">
        <v>84</v>
      </c>
      <c r="AJ659" s="533">
        <v>43466</v>
      </c>
      <c r="AK659" s="455" t="s">
        <v>389</v>
      </c>
      <c r="AL659" s="455" t="s">
        <v>1152</v>
      </c>
      <c r="AM659" s="455" t="s">
        <v>156</v>
      </c>
      <c r="AN659" s="455" t="s">
        <v>163</v>
      </c>
      <c r="AO659" s="455" t="s">
        <v>163</v>
      </c>
      <c r="AP659" s="455" t="s">
        <v>2255</v>
      </c>
      <c r="AQ659" s="455" t="s">
        <v>1153</v>
      </c>
      <c r="AR659" s="454" t="s">
        <v>87</v>
      </c>
      <c r="AS659" s="454" t="s">
        <v>87</v>
      </c>
      <c r="AT659" s="455" t="s">
        <v>88</v>
      </c>
      <c r="AU659" s="455" t="s">
        <v>89</v>
      </c>
      <c r="AV659" s="455" t="s">
        <v>69</v>
      </c>
      <c r="AW659" s="447" t="s">
        <v>107</v>
      </c>
      <c r="AX659" s="455" t="s">
        <v>90</v>
      </c>
    </row>
    <row r="660" spans="1:50" ht="180" x14ac:dyDescent="0.25">
      <c r="A660" s="439">
        <v>652</v>
      </c>
      <c r="B660" s="449" t="s">
        <v>311</v>
      </c>
      <c r="C660" s="449" t="s">
        <v>228</v>
      </c>
      <c r="D660" s="449" t="s">
        <v>106</v>
      </c>
      <c r="E660" s="449" t="s">
        <v>710</v>
      </c>
      <c r="F660" s="418">
        <f>IFERROR(VLOOKUP(E660,[24]TablaRetencion!A$1:B$22,2,FALSE),"")</f>
        <v>220</v>
      </c>
      <c r="G660" s="418" t="s">
        <v>406</v>
      </c>
      <c r="H660" s="418">
        <v>10</v>
      </c>
      <c r="I660" s="450" t="s">
        <v>777</v>
      </c>
      <c r="J660" s="451" t="s">
        <v>2256</v>
      </c>
      <c r="K660" s="451" t="s">
        <v>2257</v>
      </c>
      <c r="L660" s="449" t="s">
        <v>70</v>
      </c>
      <c r="M660" s="461" t="s">
        <v>151</v>
      </c>
      <c r="N660" s="461" t="s">
        <v>72</v>
      </c>
      <c r="O660" s="461" t="s">
        <v>203</v>
      </c>
      <c r="P660" s="461" t="s">
        <v>111</v>
      </c>
      <c r="Q660" s="461" t="s">
        <v>75</v>
      </c>
      <c r="R660" s="463" t="s">
        <v>83</v>
      </c>
      <c r="S660" s="461" t="s">
        <v>127</v>
      </c>
      <c r="T660" s="461" t="s">
        <v>79</v>
      </c>
      <c r="U660" s="461" t="s">
        <v>79</v>
      </c>
      <c r="V660" s="462" t="s">
        <v>2233</v>
      </c>
      <c r="W660" s="453">
        <v>18</v>
      </c>
      <c r="X660" s="453" t="s">
        <v>1424</v>
      </c>
      <c r="Y660" s="548" t="s">
        <v>2234</v>
      </c>
      <c r="Z660" s="443" t="s">
        <v>2153</v>
      </c>
      <c r="AA660" s="449" t="s">
        <v>174</v>
      </c>
      <c r="AB660" s="449" t="s">
        <v>168</v>
      </c>
      <c r="AC660" s="451" t="s">
        <v>2229</v>
      </c>
      <c r="AD660" s="530">
        <v>42736</v>
      </c>
      <c r="AE660" s="454" t="s">
        <v>82</v>
      </c>
      <c r="AF660" s="455" t="s">
        <v>1175</v>
      </c>
      <c r="AG660" s="455" t="s">
        <v>1171</v>
      </c>
      <c r="AH660" s="455" t="s">
        <v>1171</v>
      </c>
      <c r="AI660" s="455" t="s">
        <v>84</v>
      </c>
      <c r="AJ660" s="533">
        <v>43466</v>
      </c>
      <c r="AK660" s="455" t="s">
        <v>389</v>
      </c>
      <c r="AL660" s="455" t="s">
        <v>1152</v>
      </c>
      <c r="AM660" s="455" t="s">
        <v>156</v>
      </c>
      <c r="AN660" s="455" t="s">
        <v>163</v>
      </c>
      <c r="AO660" s="455" t="s">
        <v>163</v>
      </c>
      <c r="AP660" s="455" t="s">
        <v>2258</v>
      </c>
      <c r="AQ660" s="455" t="s">
        <v>1153</v>
      </c>
      <c r="AR660" s="454" t="s">
        <v>87</v>
      </c>
      <c r="AS660" s="454" t="s">
        <v>87</v>
      </c>
      <c r="AT660" s="455" t="s">
        <v>88</v>
      </c>
      <c r="AU660" s="455" t="s">
        <v>89</v>
      </c>
      <c r="AV660" s="455" t="s">
        <v>69</v>
      </c>
      <c r="AW660" s="447" t="s">
        <v>107</v>
      </c>
      <c r="AX660" s="455" t="s">
        <v>90</v>
      </c>
    </row>
    <row r="661" spans="1:50" ht="180" x14ac:dyDescent="0.25">
      <c r="A661" s="439">
        <v>653</v>
      </c>
      <c r="B661" s="449" t="s">
        <v>311</v>
      </c>
      <c r="C661" s="449" t="s">
        <v>228</v>
      </c>
      <c r="D661" s="449" t="s">
        <v>106</v>
      </c>
      <c r="E661" s="449" t="s">
        <v>710</v>
      </c>
      <c r="F661" s="418">
        <f>IFERROR(VLOOKUP(E661,[24]TablaRetencion!A$1:B$22,2,FALSE),"")</f>
        <v>220</v>
      </c>
      <c r="G661" s="418" t="s">
        <v>406</v>
      </c>
      <c r="H661" s="418">
        <v>11</v>
      </c>
      <c r="I661" s="450" t="s">
        <v>777</v>
      </c>
      <c r="J661" s="451" t="s">
        <v>2259</v>
      </c>
      <c r="K661" s="451" t="s">
        <v>2260</v>
      </c>
      <c r="L661" s="449" t="s">
        <v>70</v>
      </c>
      <c r="M661" s="461" t="s">
        <v>151</v>
      </c>
      <c r="N661" s="461" t="s">
        <v>72</v>
      </c>
      <c r="O661" s="461" t="s">
        <v>203</v>
      </c>
      <c r="P661" s="461" t="s">
        <v>111</v>
      </c>
      <c r="Q661" s="461" t="s">
        <v>75</v>
      </c>
      <c r="R661" s="463" t="s">
        <v>83</v>
      </c>
      <c r="S661" s="461" t="s">
        <v>127</v>
      </c>
      <c r="T661" s="461" t="s">
        <v>79</v>
      </c>
      <c r="U661" s="461" t="s">
        <v>79</v>
      </c>
      <c r="V661" s="462" t="s">
        <v>2233</v>
      </c>
      <c r="W661" s="453">
        <v>19</v>
      </c>
      <c r="X661" s="453" t="s">
        <v>1424</v>
      </c>
      <c r="Y661" s="548" t="s">
        <v>2234</v>
      </c>
      <c r="Z661" s="443" t="s">
        <v>2153</v>
      </c>
      <c r="AA661" s="449" t="s">
        <v>174</v>
      </c>
      <c r="AB661" s="449" t="s">
        <v>168</v>
      </c>
      <c r="AC661" s="451" t="s">
        <v>2229</v>
      </c>
      <c r="AD661" s="530">
        <v>42736</v>
      </c>
      <c r="AE661" s="454" t="s">
        <v>82</v>
      </c>
      <c r="AF661" s="455" t="s">
        <v>1175</v>
      </c>
      <c r="AG661" s="455" t="s">
        <v>1171</v>
      </c>
      <c r="AH661" s="455" t="s">
        <v>1171</v>
      </c>
      <c r="AI661" s="455" t="s">
        <v>84</v>
      </c>
      <c r="AJ661" s="549">
        <v>43466</v>
      </c>
      <c r="AK661" s="455" t="s">
        <v>389</v>
      </c>
      <c r="AL661" s="455" t="s">
        <v>1152</v>
      </c>
      <c r="AM661" s="455" t="s">
        <v>156</v>
      </c>
      <c r="AN661" s="455" t="s">
        <v>163</v>
      </c>
      <c r="AO661" s="455" t="s">
        <v>163</v>
      </c>
      <c r="AP661" s="455" t="s">
        <v>2261</v>
      </c>
      <c r="AQ661" s="455" t="s">
        <v>1153</v>
      </c>
      <c r="AR661" s="454" t="s">
        <v>87</v>
      </c>
      <c r="AS661" s="454" t="s">
        <v>87</v>
      </c>
      <c r="AT661" s="455" t="s">
        <v>88</v>
      </c>
      <c r="AU661" s="455" t="s">
        <v>89</v>
      </c>
      <c r="AV661" s="455" t="s">
        <v>69</v>
      </c>
      <c r="AW661" s="447" t="s">
        <v>107</v>
      </c>
      <c r="AX661" s="455" t="s">
        <v>90</v>
      </c>
    </row>
    <row r="662" spans="1:50" ht="180" x14ac:dyDescent="0.25">
      <c r="A662" s="439">
        <v>654</v>
      </c>
      <c r="B662" s="449" t="s">
        <v>311</v>
      </c>
      <c r="C662" s="449" t="s">
        <v>228</v>
      </c>
      <c r="D662" s="449" t="s">
        <v>106</v>
      </c>
      <c r="E662" s="449" t="s">
        <v>710</v>
      </c>
      <c r="F662" s="418">
        <f>IFERROR(VLOOKUP(E662,[24]TablaRetencion!A$1:B$22,2,FALSE),"")</f>
        <v>220</v>
      </c>
      <c r="G662" s="418" t="s">
        <v>406</v>
      </c>
      <c r="H662" s="418">
        <v>12</v>
      </c>
      <c r="I662" s="450" t="s">
        <v>777</v>
      </c>
      <c r="J662" s="451" t="s">
        <v>2262</v>
      </c>
      <c r="K662" s="451" t="s">
        <v>2263</v>
      </c>
      <c r="L662" s="449" t="s">
        <v>70</v>
      </c>
      <c r="M662" s="461" t="s">
        <v>151</v>
      </c>
      <c r="N662" s="461" t="s">
        <v>72</v>
      </c>
      <c r="O662" s="461" t="s">
        <v>203</v>
      </c>
      <c r="P662" s="461" t="s">
        <v>111</v>
      </c>
      <c r="Q662" s="461" t="s">
        <v>75</v>
      </c>
      <c r="R662" s="463" t="s">
        <v>83</v>
      </c>
      <c r="S662" s="461" t="s">
        <v>127</v>
      </c>
      <c r="T662" s="461" t="s">
        <v>79</v>
      </c>
      <c r="U662" s="461" t="s">
        <v>79</v>
      </c>
      <c r="V662" s="462" t="s">
        <v>2233</v>
      </c>
      <c r="W662" s="453">
        <v>20</v>
      </c>
      <c r="X662" s="453" t="s">
        <v>1424</v>
      </c>
      <c r="Y662" s="548" t="s">
        <v>2234</v>
      </c>
      <c r="Z662" s="443" t="s">
        <v>2153</v>
      </c>
      <c r="AA662" s="449" t="s">
        <v>174</v>
      </c>
      <c r="AB662" s="449" t="s">
        <v>168</v>
      </c>
      <c r="AC662" s="451" t="s">
        <v>2229</v>
      </c>
      <c r="AD662" s="530">
        <v>43344</v>
      </c>
      <c r="AE662" s="454" t="s">
        <v>82</v>
      </c>
      <c r="AF662" s="455" t="s">
        <v>1175</v>
      </c>
      <c r="AG662" s="455" t="s">
        <v>1171</v>
      </c>
      <c r="AH662" s="455" t="s">
        <v>1171</v>
      </c>
      <c r="AI662" s="455" t="s">
        <v>84</v>
      </c>
      <c r="AJ662" s="533">
        <v>43466</v>
      </c>
      <c r="AK662" s="455" t="s">
        <v>389</v>
      </c>
      <c r="AL662" s="455" t="s">
        <v>1152</v>
      </c>
      <c r="AM662" s="455" t="s">
        <v>156</v>
      </c>
      <c r="AN662" s="455" t="s">
        <v>163</v>
      </c>
      <c r="AO662" s="455" t="s">
        <v>163</v>
      </c>
      <c r="AP662" s="455" t="s">
        <v>2264</v>
      </c>
      <c r="AQ662" s="455" t="s">
        <v>1153</v>
      </c>
      <c r="AR662" s="454" t="s">
        <v>87</v>
      </c>
      <c r="AS662" s="454" t="s">
        <v>87</v>
      </c>
      <c r="AT662" s="455" t="s">
        <v>88</v>
      </c>
      <c r="AU662" s="455" t="s">
        <v>89</v>
      </c>
      <c r="AV662" s="455" t="s">
        <v>69</v>
      </c>
      <c r="AW662" s="447" t="s">
        <v>107</v>
      </c>
      <c r="AX662" s="455" t="s">
        <v>90</v>
      </c>
    </row>
    <row r="663" spans="1:50" ht="135" x14ac:dyDescent="0.25">
      <c r="A663" s="439">
        <v>655</v>
      </c>
      <c r="B663" s="449" t="s">
        <v>311</v>
      </c>
      <c r="C663" s="449" t="s">
        <v>228</v>
      </c>
      <c r="D663" s="449" t="s">
        <v>106</v>
      </c>
      <c r="E663" s="449" t="s">
        <v>710</v>
      </c>
      <c r="F663" s="418">
        <f>IFERROR(VLOOKUP(E663,[24]TablaRetencion!A$1:B$22,2,FALSE),"")</f>
        <v>220</v>
      </c>
      <c r="G663" s="418" t="s">
        <v>406</v>
      </c>
      <c r="H663" s="418">
        <v>2</v>
      </c>
      <c r="I663" s="450" t="s">
        <v>773</v>
      </c>
      <c r="J663" s="456" t="s">
        <v>2265</v>
      </c>
      <c r="K663" s="451" t="s">
        <v>2266</v>
      </c>
      <c r="L663" s="449" t="s">
        <v>70</v>
      </c>
      <c r="M663" s="461" t="s">
        <v>151</v>
      </c>
      <c r="N663" s="461" t="s">
        <v>166</v>
      </c>
      <c r="O663" s="461" t="s">
        <v>203</v>
      </c>
      <c r="P663" s="461" t="s">
        <v>111</v>
      </c>
      <c r="Q663" s="461" t="s">
        <v>112</v>
      </c>
      <c r="R663" s="463" t="s">
        <v>76</v>
      </c>
      <c r="S663" s="461" t="s">
        <v>127</v>
      </c>
      <c r="T663" s="461" t="s">
        <v>79</v>
      </c>
      <c r="U663" s="461" t="s">
        <v>79</v>
      </c>
      <c r="V663" s="462" t="s">
        <v>2233</v>
      </c>
      <c r="W663" s="453">
        <v>8</v>
      </c>
      <c r="X663" s="453" t="s">
        <v>1424</v>
      </c>
      <c r="Y663" s="550" t="s">
        <v>2267</v>
      </c>
      <c r="Z663" s="443" t="s">
        <v>2153</v>
      </c>
      <c r="AA663" s="449" t="s">
        <v>168</v>
      </c>
      <c r="AB663" s="449" t="s">
        <v>168</v>
      </c>
      <c r="AC663" s="451" t="s">
        <v>2229</v>
      </c>
      <c r="AD663" s="530">
        <v>42736</v>
      </c>
      <c r="AE663" s="454" t="s">
        <v>82</v>
      </c>
      <c r="AF663" s="455" t="s">
        <v>1175</v>
      </c>
      <c r="AG663" s="455" t="s">
        <v>1171</v>
      </c>
      <c r="AH663" s="455" t="s">
        <v>1171</v>
      </c>
      <c r="AI663" s="455" t="s">
        <v>84</v>
      </c>
      <c r="AJ663" s="533">
        <v>43466</v>
      </c>
      <c r="AK663" s="455" t="s">
        <v>389</v>
      </c>
      <c r="AL663" s="455" t="s">
        <v>1152</v>
      </c>
      <c r="AM663" s="455" t="s">
        <v>156</v>
      </c>
      <c r="AN663" s="455" t="s">
        <v>163</v>
      </c>
      <c r="AO663" s="455" t="s">
        <v>163</v>
      </c>
      <c r="AP663" s="455" t="s">
        <v>2237</v>
      </c>
      <c r="AQ663" s="455" t="s">
        <v>1153</v>
      </c>
      <c r="AR663" s="454" t="s">
        <v>87</v>
      </c>
      <c r="AS663" s="454" t="s">
        <v>87</v>
      </c>
      <c r="AT663" s="455" t="s">
        <v>88</v>
      </c>
      <c r="AU663" s="455" t="s">
        <v>89</v>
      </c>
      <c r="AV663" s="455" t="s">
        <v>69</v>
      </c>
      <c r="AW663" s="447" t="s">
        <v>107</v>
      </c>
      <c r="AX663" s="455" t="s">
        <v>90</v>
      </c>
    </row>
    <row r="664" spans="1:50" ht="180" x14ac:dyDescent="0.25">
      <c r="A664" s="439">
        <v>656</v>
      </c>
      <c r="B664" s="449" t="s">
        <v>311</v>
      </c>
      <c r="C664" s="449" t="s">
        <v>228</v>
      </c>
      <c r="D664" s="449" t="s">
        <v>106</v>
      </c>
      <c r="E664" s="449" t="s">
        <v>710</v>
      </c>
      <c r="F664" s="418">
        <f>IFERROR(VLOOKUP(E664,[24]TablaRetencion!A$1:B$22,2,FALSE),"")</f>
        <v>220</v>
      </c>
      <c r="G664" s="418" t="s">
        <v>406</v>
      </c>
      <c r="H664" s="418">
        <v>3</v>
      </c>
      <c r="I664" s="450" t="s">
        <v>773</v>
      </c>
      <c r="J664" s="456" t="s">
        <v>2265</v>
      </c>
      <c r="K664" s="451" t="s">
        <v>2268</v>
      </c>
      <c r="L664" s="449" t="s">
        <v>70</v>
      </c>
      <c r="M664" s="461" t="s">
        <v>151</v>
      </c>
      <c r="N664" s="461" t="s">
        <v>166</v>
      </c>
      <c r="O664" s="461" t="s">
        <v>203</v>
      </c>
      <c r="P664" s="461" t="s">
        <v>111</v>
      </c>
      <c r="Q664" s="461" t="s">
        <v>112</v>
      </c>
      <c r="R664" s="463" t="s">
        <v>76</v>
      </c>
      <c r="S664" s="461" t="s">
        <v>127</v>
      </c>
      <c r="T664" s="461" t="s">
        <v>79</v>
      </c>
      <c r="U664" s="461" t="s">
        <v>79</v>
      </c>
      <c r="V664" s="462" t="s">
        <v>2233</v>
      </c>
      <c r="W664" s="453">
        <v>9</v>
      </c>
      <c r="X664" s="453" t="s">
        <v>1424</v>
      </c>
      <c r="Y664" s="548" t="s">
        <v>2234</v>
      </c>
      <c r="Z664" s="443" t="s">
        <v>2153</v>
      </c>
      <c r="AA664" s="449" t="s">
        <v>168</v>
      </c>
      <c r="AB664" s="449" t="s">
        <v>168</v>
      </c>
      <c r="AC664" s="451" t="s">
        <v>2229</v>
      </c>
      <c r="AD664" s="530">
        <v>43282</v>
      </c>
      <c r="AE664" s="454" t="s">
        <v>82</v>
      </c>
      <c r="AF664" s="455" t="s">
        <v>1175</v>
      </c>
      <c r="AG664" s="455" t="s">
        <v>1171</v>
      </c>
      <c r="AH664" s="455" t="s">
        <v>1171</v>
      </c>
      <c r="AI664" s="455" t="s">
        <v>84</v>
      </c>
      <c r="AJ664" s="549">
        <v>43466</v>
      </c>
      <c r="AK664" s="455" t="s">
        <v>389</v>
      </c>
      <c r="AL664" s="455" t="s">
        <v>1152</v>
      </c>
      <c r="AM664" s="455" t="s">
        <v>156</v>
      </c>
      <c r="AN664" s="455" t="s">
        <v>163</v>
      </c>
      <c r="AO664" s="455" t="s">
        <v>163</v>
      </c>
      <c r="AP664" s="455" t="s">
        <v>2240</v>
      </c>
      <c r="AQ664" s="455" t="s">
        <v>1153</v>
      </c>
      <c r="AR664" s="454" t="s">
        <v>87</v>
      </c>
      <c r="AS664" s="454" t="s">
        <v>87</v>
      </c>
      <c r="AT664" s="455" t="s">
        <v>88</v>
      </c>
      <c r="AU664" s="455" t="s">
        <v>89</v>
      </c>
      <c r="AV664" s="455" t="s">
        <v>69</v>
      </c>
      <c r="AW664" s="447" t="s">
        <v>107</v>
      </c>
      <c r="AX664" s="455" t="s">
        <v>90</v>
      </c>
    </row>
    <row r="665" spans="1:50" ht="180" x14ac:dyDescent="0.25">
      <c r="A665" s="439">
        <v>657</v>
      </c>
      <c r="B665" s="449" t="s">
        <v>311</v>
      </c>
      <c r="C665" s="449" t="s">
        <v>228</v>
      </c>
      <c r="D665" s="449" t="s">
        <v>106</v>
      </c>
      <c r="E665" s="449" t="s">
        <v>710</v>
      </c>
      <c r="F665" s="418">
        <f>IFERROR(VLOOKUP(E665,[24]TablaRetencion!A$1:B$22,2,FALSE),"")</f>
        <v>220</v>
      </c>
      <c r="G665" s="418" t="s">
        <v>406</v>
      </c>
      <c r="H665" s="418">
        <v>4</v>
      </c>
      <c r="I665" s="450" t="s">
        <v>773</v>
      </c>
      <c r="J665" s="456" t="s">
        <v>2265</v>
      </c>
      <c r="K665" s="451" t="s">
        <v>2269</v>
      </c>
      <c r="L665" s="449" t="s">
        <v>70</v>
      </c>
      <c r="M665" s="461" t="s">
        <v>151</v>
      </c>
      <c r="N665" s="461" t="s">
        <v>166</v>
      </c>
      <c r="O665" s="461" t="s">
        <v>203</v>
      </c>
      <c r="P665" s="461" t="s">
        <v>111</v>
      </c>
      <c r="Q665" s="461" t="s">
        <v>112</v>
      </c>
      <c r="R665" s="463" t="s">
        <v>76</v>
      </c>
      <c r="S665" s="461" t="s">
        <v>127</v>
      </c>
      <c r="T665" s="461" t="s">
        <v>79</v>
      </c>
      <c r="U665" s="461" t="s">
        <v>79</v>
      </c>
      <c r="V665" s="462" t="s">
        <v>2233</v>
      </c>
      <c r="W665" s="453">
        <v>10</v>
      </c>
      <c r="X665" s="453" t="s">
        <v>1424</v>
      </c>
      <c r="Y665" s="548" t="s">
        <v>2234</v>
      </c>
      <c r="Z665" s="443" t="s">
        <v>2153</v>
      </c>
      <c r="AA665" s="449" t="s">
        <v>168</v>
      </c>
      <c r="AB665" s="449" t="s">
        <v>168</v>
      </c>
      <c r="AC665" s="451" t="s">
        <v>2229</v>
      </c>
      <c r="AD665" s="530">
        <v>42736</v>
      </c>
      <c r="AE665" s="454" t="s">
        <v>82</v>
      </c>
      <c r="AF665" s="455" t="s">
        <v>1175</v>
      </c>
      <c r="AG665" s="455" t="s">
        <v>1171</v>
      </c>
      <c r="AH665" s="455" t="s">
        <v>1171</v>
      </c>
      <c r="AI665" s="455" t="s">
        <v>84</v>
      </c>
      <c r="AJ665" s="533">
        <v>43466</v>
      </c>
      <c r="AK665" s="455" t="s">
        <v>389</v>
      </c>
      <c r="AL665" s="455" t="s">
        <v>1152</v>
      </c>
      <c r="AM665" s="455" t="s">
        <v>156</v>
      </c>
      <c r="AN665" s="455" t="s">
        <v>163</v>
      </c>
      <c r="AO665" s="455" t="s">
        <v>163</v>
      </c>
      <c r="AP665" s="455" t="s">
        <v>2243</v>
      </c>
      <c r="AQ665" s="455" t="s">
        <v>1153</v>
      </c>
      <c r="AR665" s="454" t="s">
        <v>87</v>
      </c>
      <c r="AS665" s="454" t="s">
        <v>87</v>
      </c>
      <c r="AT665" s="455" t="s">
        <v>88</v>
      </c>
      <c r="AU665" s="455" t="s">
        <v>89</v>
      </c>
      <c r="AV665" s="455" t="s">
        <v>69</v>
      </c>
      <c r="AW665" s="447" t="s">
        <v>107</v>
      </c>
      <c r="AX665" s="455" t="s">
        <v>90</v>
      </c>
    </row>
    <row r="666" spans="1:50" ht="135" x14ac:dyDescent="0.25">
      <c r="A666" s="439">
        <v>658</v>
      </c>
      <c r="B666" s="449" t="s">
        <v>311</v>
      </c>
      <c r="C666" s="449" t="s">
        <v>228</v>
      </c>
      <c r="D666" s="449" t="s">
        <v>106</v>
      </c>
      <c r="E666" s="449" t="s">
        <v>710</v>
      </c>
      <c r="F666" s="418">
        <f>IFERROR(VLOOKUP(E666,[24]TablaRetencion!A$1:B$22,2,FALSE),"")</f>
        <v>220</v>
      </c>
      <c r="G666" s="418" t="s">
        <v>406</v>
      </c>
      <c r="H666" s="418">
        <v>5</v>
      </c>
      <c r="I666" s="450" t="s">
        <v>773</v>
      </c>
      <c r="J666" s="456" t="s">
        <v>2265</v>
      </c>
      <c r="K666" s="451" t="s">
        <v>2270</v>
      </c>
      <c r="L666" s="449" t="s">
        <v>70</v>
      </c>
      <c r="M666" s="461" t="s">
        <v>151</v>
      </c>
      <c r="N666" s="461" t="s">
        <v>166</v>
      </c>
      <c r="O666" s="461" t="s">
        <v>203</v>
      </c>
      <c r="P666" s="461" t="s">
        <v>111</v>
      </c>
      <c r="Q666" s="461" t="s">
        <v>112</v>
      </c>
      <c r="R666" s="463" t="s">
        <v>76</v>
      </c>
      <c r="S666" s="461" t="s">
        <v>127</v>
      </c>
      <c r="T666" s="461" t="s">
        <v>79</v>
      </c>
      <c r="U666" s="461" t="s">
        <v>79</v>
      </c>
      <c r="V666" s="462" t="s">
        <v>2233</v>
      </c>
      <c r="W666" s="453">
        <v>11</v>
      </c>
      <c r="X666" s="453" t="s">
        <v>1424</v>
      </c>
      <c r="Y666" s="550" t="s">
        <v>2271</v>
      </c>
      <c r="Z666" s="443" t="s">
        <v>2153</v>
      </c>
      <c r="AA666" s="449" t="s">
        <v>168</v>
      </c>
      <c r="AB666" s="449" t="s">
        <v>168</v>
      </c>
      <c r="AC666" s="451" t="s">
        <v>2229</v>
      </c>
      <c r="AD666" s="530">
        <v>42736</v>
      </c>
      <c r="AE666" s="454" t="s">
        <v>82</v>
      </c>
      <c r="AF666" s="455" t="s">
        <v>1175</v>
      </c>
      <c r="AG666" s="455" t="s">
        <v>1171</v>
      </c>
      <c r="AH666" s="455" t="s">
        <v>1171</v>
      </c>
      <c r="AI666" s="455" t="s">
        <v>84</v>
      </c>
      <c r="AJ666" s="533">
        <v>43466</v>
      </c>
      <c r="AK666" s="455" t="s">
        <v>389</v>
      </c>
      <c r="AL666" s="455" t="s">
        <v>1152</v>
      </c>
      <c r="AM666" s="455" t="s">
        <v>156</v>
      </c>
      <c r="AN666" s="455" t="s">
        <v>163</v>
      </c>
      <c r="AO666" s="455" t="s">
        <v>163</v>
      </c>
      <c r="AP666" s="455" t="s">
        <v>2246</v>
      </c>
      <c r="AQ666" s="455" t="s">
        <v>1153</v>
      </c>
      <c r="AR666" s="454" t="s">
        <v>87</v>
      </c>
      <c r="AS666" s="454" t="s">
        <v>87</v>
      </c>
      <c r="AT666" s="455" t="s">
        <v>88</v>
      </c>
      <c r="AU666" s="455" t="s">
        <v>89</v>
      </c>
      <c r="AV666" s="455" t="s">
        <v>69</v>
      </c>
      <c r="AW666" s="447" t="s">
        <v>107</v>
      </c>
      <c r="AX666" s="455" t="s">
        <v>90</v>
      </c>
    </row>
    <row r="667" spans="1:50" ht="180" x14ac:dyDescent="0.25">
      <c r="A667" s="439">
        <v>659</v>
      </c>
      <c r="B667" s="449" t="s">
        <v>311</v>
      </c>
      <c r="C667" s="449" t="s">
        <v>228</v>
      </c>
      <c r="D667" s="449" t="s">
        <v>106</v>
      </c>
      <c r="E667" s="449" t="s">
        <v>710</v>
      </c>
      <c r="F667" s="418">
        <f>IFERROR(VLOOKUP(E667,[24]TablaRetencion!A$1:B$22,2,FALSE),"")</f>
        <v>220</v>
      </c>
      <c r="G667" s="418" t="s">
        <v>406</v>
      </c>
      <c r="H667" s="418">
        <v>6</v>
      </c>
      <c r="I667" s="450" t="s">
        <v>773</v>
      </c>
      <c r="J667" s="456" t="s">
        <v>2265</v>
      </c>
      <c r="K667" s="451" t="s">
        <v>2272</v>
      </c>
      <c r="L667" s="449" t="s">
        <v>70</v>
      </c>
      <c r="M667" s="461" t="s">
        <v>151</v>
      </c>
      <c r="N667" s="461" t="s">
        <v>166</v>
      </c>
      <c r="O667" s="461" t="s">
        <v>203</v>
      </c>
      <c r="P667" s="461" t="s">
        <v>111</v>
      </c>
      <c r="Q667" s="461" t="s">
        <v>112</v>
      </c>
      <c r="R667" s="463" t="s">
        <v>76</v>
      </c>
      <c r="S667" s="461" t="s">
        <v>127</v>
      </c>
      <c r="T667" s="461" t="s">
        <v>79</v>
      </c>
      <c r="U667" s="461" t="s">
        <v>79</v>
      </c>
      <c r="V667" s="462" t="s">
        <v>2233</v>
      </c>
      <c r="W667" s="453">
        <v>12</v>
      </c>
      <c r="X667" s="453" t="s">
        <v>1424</v>
      </c>
      <c r="Y667" s="548" t="s">
        <v>2234</v>
      </c>
      <c r="Z667" s="443" t="s">
        <v>2153</v>
      </c>
      <c r="AA667" s="449" t="s">
        <v>168</v>
      </c>
      <c r="AB667" s="449" t="s">
        <v>168</v>
      </c>
      <c r="AC667" s="451" t="s">
        <v>2229</v>
      </c>
      <c r="AD667" s="530">
        <v>42370</v>
      </c>
      <c r="AE667" s="454" t="s">
        <v>82</v>
      </c>
      <c r="AF667" s="455" t="s">
        <v>1175</v>
      </c>
      <c r="AG667" s="455" t="s">
        <v>1171</v>
      </c>
      <c r="AH667" s="455" t="s">
        <v>1171</v>
      </c>
      <c r="AI667" s="455" t="s">
        <v>84</v>
      </c>
      <c r="AJ667" s="549">
        <v>43466</v>
      </c>
      <c r="AK667" s="455" t="s">
        <v>389</v>
      </c>
      <c r="AL667" s="455" t="s">
        <v>1152</v>
      </c>
      <c r="AM667" s="455" t="s">
        <v>156</v>
      </c>
      <c r="AN667" s="455" t="s">
        <v>163</v>
      </c>
      <c r="AO667" s="455" t="s">
        <v>163</v>
      </c>
      <c r="AP667" s="455" t="s">
        <v>2249</v>
      </c>
      <c r="AQ667" s="455" t="s">
        <v>1153</v>
      </c>
      <c r="AR667" s="454" t="s">
        <v>87</v>
      </c>
      <c r="AS667" s="454" t="s">
        <v>87</v>
      </c>
      <c r="AT667" s="455" t="s">
        <v>88</v>
      </c>
      <c r="AU667" s="455" t="s">
        <v>89</v>
      </c>
      <c r="AV667" s="455" t="s">
        <v>69</v>
      </c>
      <c r="AW667" s="447" t="s">
        <v>107</v>
      </c>
      <c r="AX667" s="455" t="s">
        <v>90</v>
      </c>
    </row>
    <row r="668" spans="1:50" ht="180" x14ac:dyDescent="0.25">
      <c r="A668" s="439">
        <v>660</v>
      </c>
      <c r="B668" s="449" t="s">
        <v>311</v>
      </c>
      <c r="C668" s="449" t="s">
        <v>228</v>
      </c>
      <c r="D668" s="449" t="s">
        <v>106</v>
      </c>
      <c r="E668" s="449" t="s">
        <v>710</v>
      </c>
      <c r="F668" s="418">
        <f>IFERROR(VLOOKUP(E668,[24]TablaRetencion!A$1:B$22,2,FALSE),"")</f>
        <v>220</v>
      </c>
      <c r="G668" s="418" t="s">
        <v>406</v>
      </c>
      <c r="H668" s="418">
        <v>7</v>
      </c>
      <c r="I668" s="450" t="s">
        <v>773</v>
      </c>
      <c r="J668" s="456" t="s">
        <v>2265</v>
      </c>
      <c r="K668" s="451" t="s">
        <v>2273</v>
      </c>
      <c r="L668" s="449" t="s">
        <v>70</v>
      </c>
      <c r="M668" s="461" t="s">
        <v>151</v>
      </c>
      <c r="N668" s="461" t="s">
        <v>166</v>
      </c>
      <c r="O668" s="461" t="s">
        <v>203</v>
      </c>
      <c r="P668" s="461" t="s">
        <v>111</v>
      </c>
      <c r="Q668" s="461" t="s">
        <v>112</v>
      </c>
      <c r="R668" s="463" t="s">
        <v>76</v>
      </c>
      <c r="S668" s="461" t="s">
        <v>127</v>
      </c>
      <c r="T668" s="461" t="s">
        <v>79</v>
      </c>
      <c r="U668" s="461" t="s">
        <v>79</v>
      </c>
      <c r="V668" s="462" t="s">
        <v>2233</v>
      </c>
      <c r="W668" s="453">
        <v>13</v>
      </c>
      <c r="X668" s="453" t="s">
        <v>1424</v>
      </c>
      <c r="Y668" s="548" t="s">
        <v>2234</v>
      </c>
      <c r="Z668" s="443" t="s">
        <v>2153</v>
      </c>
      <c r="AA668" s="449" t="s">
        <v>168</v>
      </c>
      <c r="AB668" s="449" t="s">
        <v>168</v>
      </c>
      <c r="AC668" s="451" t="s">
        <v>2229</v>
      </c>
      <c r="AD668" s="530">
        <v>43101</v>
      </c>
      <c r="AE668" s="454" t="s">
        <v>82</v>
      </c>
      <c r="AF668" s="455" t="s">
        <v>1175</v>
      </c>
      <c r="AG668" s="455" t="s">
        <v>1171</v>
      </c>
      <c r="AH668" s="455" t="s">
        <v>1171</v>
      </c>
      <c r="AI668" s="455" t="s">
        <v>84</v>
      </c>
      <c r="AJ668" s="533">
        <v>43466</v>
      </c>
      <c r="AK668" s="455" t="s">
        <v>389</v>
      </c>
      <c r="AL668" s="455" t="s">
        <v>1152</v>
      </c>
      <c r="AM668" s="455" t="s">
        <v>156</v>
      </c>
      <c r="AN668" s="455" t="s">
        <v>163</v>
      </c>
      <c r="AO668" s="455" t="s">
        <v>163</v>
      </c>
      <c r="AP668" s="455" t="s">
        <v>2252</v>
      </c>
      <c r="AQ668" s="455" t="s">
        <v>1153</v>
      </c>
      <c r="AR668" s="454" t="s">
        <v>87</v>
      </c>
      <c r="AS668" s="454" t="s">
        <v>87</v>
      </c>
      <c r="AT668" s="455" t="s">
        <v>88</v>
      </c>
      <c r="AU668" s="455" t="s">
        <v>89</v>
      </c>
      <c r="AV668" s="455" t="s">
        <v>69</v>
      </c>
      <c r="AW668" s="447" t="s">
        <v>107</v>
      </c>
      <c r="AX668" s="455" t="s">
        <v>90</v>
      </c>
    </row>
    <row r="669" spans="1:50" ht="180" x14ac:dyDescent="0.25">
      <c r="A669" s="439">
        <v>661</v>
      </c>
      <c r="B669" s="449" t="s">
        <v>311</v>
      </c>
      <c r="C669" s="449" t="s">
        <v>228</v>
      </c>
      <c r="D669" s="449" t="s">
        <v>106</v>
      </c>
      <c r="E669" s="449" t="s">
        <v>710</v>
      </c>
      <c r="F669" s="418">
        <f>IFERROR(VLOOKUP(E669,[24]TablaRetencion!A$1:B$22,2,FALSE),"")</f>
        <v>220</v>
      </c>
      <c r="G669" s="418" t="s">
        <v>406</v>
      </c>
      <c r="H669" s="418">
        <v>8</v>
      </c>
      <c r="I669" s="450" t="s">
        <v>773</v>
      </c>
      <c r="J669" s="456" t="s">
        <v>2265</v>
      </c>
      <c r="K669" s="451" t="s">
        <v>2274</v>
      </c>
      <c r="L669" s="449" t="s">
        <v>70</v>
      </c>
      <c r="M669" s="461" t="s">
        <v>151</v>
      </c>
      <c r="N669" s="461" t="s">
        <v>166</v>
      </c>
      <c r="O669" s="461" t="s">
        <v>203</v>
      </c>
      <c r="P669" s="461" t="s">
        <v>111</v>
      </c>
      <c r="Q669" s="461" t="s">
        <v>112</v>
      </c>
      <c r="R669" s="463" t="s">
        <v>76</v>
      </c>
      <c r="S669" s="461" t="s">
        <v>127</v>
      </c>
      <c r="T669" s="461" t="s">
        <v>79</v>
      </c>
      <c r="U669" s="461" t="s">
        <v>79</v>
      </c>
      <c r="V669" s="462" t="s">
        <v>2233</v>
      </c>
      <c r="W669" s="453">
        <v>14</v>
      </c>
      <c r="X669" s="453" t="s">
        <v>1424</v>
      </c>
      <c r="Y669" s="548" t="s">
        <v>2234</v>
      </c>
      <c r="Z669" s="443" t="s">
        <v>2153</v>
      </c>
      <c r="AA669" s="449" t="s">
        <v>168</v>
      </c>
      <c r="AB669" s="449" t="s">
        <v>168</v>
      </c>
      <c r="AC669" s="451" t="s">
        <v>2229</v>
      </c>
      <c r="AD669" s="530">
        <v>43101</v>
      </c>
      <c r="AE669" s="454" t="s">
        <v>82</v>
      </c>
      <c r="AF669" s="455" t="s">
        <v>1175</v>
      </c>
      <c r="AG669" s="455" t="s">
        <v>1171</v>
      </c>
      <c r="AH669" s="455" t="s">
        <v>1171</v>
      </c>
      <c r="AI669" s="455" t="s">
        <v>84</v>
      </c>
      <c r="AJ669" s="533">
        <v>43466</v>
      </c>
      <c r="AK669" s="455" t="s">
        <v>389</v>
      </c>
      <c r="AL669" s="455" t="s">
        <v>1152</v>
      </c>
      <c r="AM669" s="455" t="s">
        <v>156</v>
      </c>
      <c r="AN669" s="455" t="s">
        <v>163</v>
      </c>
      <c r="AO669" s="455" t="s">
        <v>163</v>
      </c>
      <c r="AP669" s="455" t="s">
        <v>2255</v>
      </c>
      <c r="AQ669" s="455" t="s">
        <v>1153</v>
      </c>
      <c r="AR669" s="454" t="s">
        <v>87</v>
      </c>
      <c r="AS669" s="454" t="s">
        <v>87</v>
      </c>
      <c r="AT669" s="455" t="s">
        <v>88</v>
      </c>
      <c r="AU669" s="455" t="s">
        <v>89</v>
      </c>
      <c r="AV669" s="455" t="s">
        <v>69</v>
      </c>
      <c r="AW669" s="447" t="s">
        <v>107</v>
      </c>
      <c r="AX669" s="455" t="s">
        <v>90</v>
      </c>
    </row>
    <row r="670" spans="1:50" ht="180" x14ac:dyDescent="0.25">
      <c r="A670" s="439">
        <v>662</v>
      </c>
      <c r="B670" s="449" t="s">
        <v>311</v>
      </c>
      <c r="C670" s="449" t="s">
        <v>228</v>
      </c>
      <c r="D670" s="449" t="s">
        <v>106</v>
      </c>
      <c r="E670" s="449" t="s">
        <v>710</v>
      </c>
      <c r="F670" s="418">
        <f>IFERROR(VLOOKUP(E670,[24]TablaRetencion!A$1:B$22,2,FALSE),"")</f>
        <v>220</v>
      </c>
      <c r="G670" s="418" t="s">
        <v>406</v>
      </c>
      <c r="H670" s="418">
        <v>9</v>
      </c>
      <c r="I670" s="450" t="s">
        <v>773</v>
      </c>
      <c r="J670" s="456" t="s">
        <v>2265</v>
      </c>
      <c r="K670" s="451" t="s">
        <v>2275</v>
      </c>
      <c r="L670" s="449" t="s">
        <v>70</v>
      </c>
      <c r="M670" s="461" t="s">
        <v>151</v>
      </c>
      <c r="N670" s="461" t="s">
        <v>166</v>
      </c>
      <c r="O670" s="461" t="s">
        <v>203</v>
      </c>
      <c r="P670" s="461" t="s">
        <v>111</v>
      </c>
      <c r="Q670" s="461" t="s">
        <v>112</v>
      </c>
      <c r="R670" s="463" t="s">
        <v>76</v>
      </c>
      <c r="S670" s="461" t="s">
        <v>127</v>
      </c>
      <c r="T670" s="461" t="s">
        <v>79</v>
      </c>
      <c r="U670" s="461" t="s">
        <v>79</v>
      </c>
      <c r="V670" s="462" t="s">
        <v>2233</v>
      </c>
      <c r="W670" s="453">
        <v>15</v>
      </c>
      <c r="X670" s="453" t="s">
        <v>1424</v>
      </c>
      <c r="Y670" s="548" t="s">
        <v>2234</v>
      </c>
      <c r="Z670" s="443" t="s">
        <v>2153</v>
      </c>
      <c r="AA670" s="449" t="s">
        <v>168</v>
      </c>
      <c r="AB670" s="449" t="s">
        <v>168</v>
      </c>
      <c r="AC670" s="451" t="s">
        <v>2229</v>
      </c>
      <c r="AD670" s="530">
        <v>43101</v>
      </c>
      <c r="AE670" s="454" t="s">
        <v>82</v>
      </c>
      <c r="AF670" s="455" t="s">
        <v>1175</v>
      </c>
      <c r="AG670" s="455" t="s">
        <v>1171</v>
      </c>
      <c r="AH670" s="455" t="s">
        <v>1171</v>
      </c>
      <c r="AI670" s="455" t="s">
        <v>84</v>
      </c>
      <c r="AJ670" s="549">
        <v>43466</v>
      </c>
      <c r="AK670" s="455" t="s">
        <v>389</v>
      </c>
      <c r="AL670" s="455" t="s">
        <v>1152</v>
      </c>
      <c r="AM670" s="455" t="s">
        <v>156</v>
      </c>
      <c r="AN670" s="455" t="s">
        <v>163</v>
      </c>
      <c r="AO670" s="455" t="s">
        <v>163</v>
      </c>
      <c r="AP670" s="455" t="s">
        <v>2258</v>
      </c>
      <c r="AQ670" s="455" t="s">
        <v>1153</v>
      </c>
      <c r="AR670" s="454" t="s">
        <v>87</v>
      </c>
      <c r="AS670" s="454" t="s">
        <v>87</v>
      </c>
      <c r="AT670" s="455" t="s">
        <v>88</v>
      </c>
      <c r="AU670" s="455" t="s">
        <v>89</v>
      </c>
      <c r="AV670" s="455" t="s">
        <v>69</v>
      </c>
      <c r="AW670" s="447" t="s">
        <v>107</v>
      </c>
      <c r="AX670" s="455" t="s">
        <v>90</v>
      </c>
    </row>
    <row r="671" spans="1:50" ht="180" x14ac:dyDescent="0.25">
      <c r="A671" s="439">
        <v>663</v>
      </c>
      <c r="B671" s="449" t="s">
        <v>311</v>
      </c>
      <c r="C671" s="449" t="s">
        <v>228</v>
      </c>
      <c r="D671" s="449" t="s">
        <v>106</v>
      </c>
      <c r="E671" s="449" t="s">
        <v>710</v>
      </c>
      <c r="F671" s="418">
        <f>IFERROR(VLOOKUP(E671,[24]TablaRetencion!A$1:B$22,2,FALSE),"")</f>
        <v>220</v>
      </c>
      <c r="G671" s="418" t="s">
        <v>406</v>
      </c>
      <c r="H671" s="418">
        <v>10</v>
      </c>
      <c r="I671" s="450" t="s">
        <v>773</v>
      </c>
      <c r="J671" s="456" t="s">
        <v>2265</v>
      </c>
      <c r="K671" s="451" t="s">
        <v>2276</v>
      </c>
      <c r="L671" s="449" t="s">
        <v>70</v>
      </c>
      <c r="M671" s="461" t="s">
        <v>151</v>
      </c>
      <c r="N671" s="461" t="s">
        <v>166</v>
      </c>
      <c r="O671" s="461" t="s">
        <v>203</v>
      </c>
      <c r="P671" s="461" t="s">
        <v>111</v>
      </c>
      <c r="Q671" s="461" t="s">
        <v>112</v>
      </c>
      <c r="R671" s="463" t="s">
        <v>76</v>
      </c>
      <c r="S671" s="461" t="s">
        <v>127</v>
      </c>
      <c r="T671" s="461" t="s">
        <v>79</v>
      </c>
      <c r="U671" s="461" t="s">
        <v>79</v>
      </c>
      <c r="V671" s="462" t="s">
        <v>2233</v>
      </c>
      <c r="W671" s="453">
        <v>16</v>
      </c>
      <c r="X671" s="453" t="s">
        <v>1424</v>
      </c>
      <c r="Y671" s="548" t="s">
        <v>2234</v>
      </c>
      <c r="Z671" s="443" t="s">
        <v>2153</v>
      </c>
      <c r="AA671" s="449" t="s">
        <v>168</v>
      </c>
      <c r="AB671" s="449" t="s">
        <v>168</v>
      </c>
      <c r="AC671" s="451" t="s">
        <v>2229</v>
      </c>
      <c r="AD671" s="530">
        <v>42370</v>
      </c>
      <c r="AE671" s="454" t="s">
        <v>82</v>
      </c>
      <c r="AF671" s="455" t="s">
        <v>1175</v>
      </c>
      <c r="AG671" s="455" t="s">
        <v>1171</v>
      </c>
      <c r="AH671" s="455" t="s">
        <v>1171</v>
      </c>
      <c r="AI671" s="455" t="s">
        <v>84</v>
      </c>
      <c r="AJ671" s="533">
        <v>43466</v>
      </c>
      <c r="AK671" s="455" t="s">
        <v>389</v>
      </c>
      <c r="AL671" s="455" t="s">
        <v>1152</v>
      </c>
      <c r="AM671" s="455" t="s">
        <v>156</v>
      </c>
      <c r="AN671" s="455" t="s">
        <v>163</v>
      </c>
      <c r="AO671" s="455" t="s">
        <v>163</v>
      </c>
      <c r="AP671" s="455" t="s">
        <v>2261</v>
      </c>
      <c r="AQ671" s="455" t="s">
        <v>1153</v>
      </c>
      <c r="AR671" s="454" t="s">
        <v>87</v>
      </c>
      <c r="AS671" s="454" t="s">
        <v>87</v>
      </c>
      <c r="AT671" s="455" t="s">
        <v>88</v>
      </c>
      <c r="AU671" s="455" t="s">
        <v>89</v>
      </c>
      <c r="AV671" s="455" t="s">
        <v>69</v>
      </c>
      <c r="AW671" s="447" t="s">
        <v>107</v>
      </c>
      <c r="AX671" s="455" t="s">
        <v>90</v>
      </c>
    </row>
    <row r="672" spans="1:50" ht="135" x14ac:dyDescent="0.25">
      <c r="A672" s="439">
        <v>664</v>
      </c>
      <c r="B672" s="449" t="s">
        <v>311</v>
      </c>
      <c r="C672" s="449" t="s">
        <v>228</v>
      </c>
      <c r="D672" s="449" t="s">
        <v>106</v>
      </c>
      <c r="E672" s="449" t="s">
        <v>710</v>
      </c>
      <c r="F672" s="418">
        <f>IFERROR(VLOOKUP(E672,[24]TablaRetencion!A$1:B$22,2,FALSE),"")</f>
        <v>220</v>
      </c>
      <c r="G672" s="418" t="s">
        <v>406</v>
      </c>
      <c r="H672" s="418">
        <v>11</v>
      </c>
      <c r="I672" s="450" t="s">
        <v>773</v>
      </c>
      <c r="J672" s="456" t="s">
        <v>2265</v>
      </c>
      <c r="K672" s="451" t="s">
        <v>2277</v>
      </c>
      <c r="L672" s="449" t="s">
        <v>70</v>
      </c>
      <c r="M672" s="461" t="s">
        <v>151</v>
      </c>
      <c r="N672" s="461" t="s">
        <v>166</v>
      </c>
      <c r="O672" s="461" t="s">
        <v>203</v>
      </c>
      <c r="P672" s="461" t="s">
        <v>111</v>
      </c>
      <c r="Q672" s="461" t="s">
        <v>112</v>
      </c>
      <c r="R672" s="463" t="s">
        <v>76</v>
      </c>
      <c r="S672" s="461" t="s">
        <v>127</v>
      </c>
      <c r="T672" s="461" t="s">
        <v>79</v>
      </c>
      <c r="U672" s="461" t="s">
        <v>79</v>
      </c>
      <c r="V672" s="462" t="s">
        <v>2233</v>
      </c>
      <c r="W672" s="453">
        <v>17</v>
      </c>
      <c r="X672" s="453" t="s">
        <v>1424</v>
      </c>
      <c r="Y672" s="550" t="s">
        <v>2278</v>
      </c>
      <c r="Z672" s="443" t="s">
        <v>2153</v>
      </c>
      <c r="AA672" s="449" t="s">
        <v>168</v>
      </c>
      <c r="AB672" s="449" t="s">
        <v>168</v>
      </c>
      <c r="AC672" s="451" t="s">
        <v>2229</v>
      </c>
      <c r="AD672" s="530">
        <v>43101</v>
      </c>
      <c r="AE672" s="454" t="s">
        <v>82</v>
      </c>
      <c r="AF672" s="455" t="s">
        <v>1175</v>
      </c>
      <c r="AG672" s="455" t="s">
        <v>1171</v>
      </c>
      <c r="AH672" s="455" t="s">
        <v>1171</v>
      </c>
      <c r="AI672" s="455" t="s">
        <v>84</v>
      </c>
      <c r="AJ672" s="533">
        <v>43466</v>
      </c>
      <c r="AK672" s="455" t="s">
        <v>389</v>
      </c>
      <c r="AL672" s="455" t="s">
        <v>1152</v>
      </c>
      <c r="AM672" s="455" t="s">
        <v>156</v>
      </c>
      <c r="AN672" s="455" t="s">
        <v>163</v>
      </c>
      <c r="AO672" s="455" t="s">
        <v>163</v>
      </c>
      <c r="AP672" s="455" t="s">
        <v>2264</v>
      </c>
      <c r="AQ672" s="455" t="s">
        <v>1153</v>
      </c>
      <c r="AR672" s="454" t="s">
        <v>87</v>
      </c>
      <c r="AS672" s="454" t="s">
        <v>87</v>
      </c>
      <c r="AT672" s="455" t="s">
        <v>88</v>
      </c>
      <c r="AU672" s="455" t="s">
        <v>89</v>
      </c>
      <c r="AV672" s="455" t="s">
        <v>69</v>
      </c>
      <c r="AW672" s="447" t="s">
        <v>107</v>
      </c>
      <c r="AX672" s="455" t="s">
        <v>90</v>
      </c>
    </row>
    <row r="673" spans="1:50" ht="135" x14ac:dyDescent="0.25">
      <c r="A673" s="439">
        <v>665</v>
      </c>
      <c r="B673" s="449" t="s">
        <v>311</v>
      </c>
      <c r="C673" s="449" t="s">
        <v>228</v>
      </c>
      <c r="D673" s="449" t="s">
        <v>106</v>
      </c>
      <c r="E673" s="449" t="s">
        <v>710</v>
      </c>
      <c r="F673" s="418">
        <f>IFERROR(VLOOKUP(E673,[24]TablaRetencion!A$1:B$22,2,FALSE),"")</f>
        <v>220</v>
      </c>
      <c r="G673" s="418" t="s">
        <v>406</v>
      </c>
      <c r="H673" s="418">
        <v>12</v>
      </c>
      <c r="I673" s="450" t="s">
        <v>773</v>
      </c>
      <c r="J673" s="456" t="s">
        <v>2265</v>
      </c>
      <c r="K673" s="451" t="s">
        <v>2279</v>
      </c>
      <c r="L673" s="449" t="s">
        <v>70</v>
      </c>
      <c r="M673" s="461" t="s">
        <v>151</v>
      </c>
      <c r="N673" s="461" t="s">
        <v>166</v>
      </c>
      <c r="O673" s="461" t="s">
        <v>203</v>
      </c>
      <c r="P673" s="461" t="s">
        <v>111</v>
      </c>
      <c r="Q673" s="461" t="s">
        <v>112</v>
      </c>
      <c r="R673" s="463" t="s">
        <v>76</v>
      </c>
      <c r="S673" s="461" t="s">
        <v>127</v>
      </c>
      <c r="T673" s="461" t="s">
        <v>79</v>
      </c>
      <c r="U673" s="461" t="s">
        <v>79</v>
      </c>
      <c r="V673" s="462" t="s">
        <v>2233</v>
      </c>
      <c r="W673" s="453">
        <v>18</v>
      </c>
      <c r="X673" s="453" t="s">
        <v>1424</v>
      </c>
      <c r="Y673" s="550" t="s">
        <v>2280</v>
      </c>
      <c r="Z673" s="443" t="s">
        <v>2153</v>
      </c>
      <c r="AA673" s="449" t="s">
        <v>168</v>
      </c>
      <c r="AB673" s="449" t="s">
        <v>168</v>
      </c>
      <c r="AC673" s="451" t="s">
        <v>2229</v>
      </c>
      <c r="AD673" s="530">
        <v>43101</v>
      </c>
      <c r="AE673" s="454" t="s">
        <v>82</v>
      </c>
      <c r="AF673" s="455" t="s">
        <v>1175</v>
      </c>
      <c r="AG673" s="455" t="s">
        <v>1171</v>
      </c>
      <c r="AH673" s="455" t="s">
        <v>1171</v>
      </c>
      <c r="AI673" s="455" t="s">
        <v>84</v>
      </c>
      <c r="AJ673" s="549">
        <v>43466</v>
      </c>
      <c r="AK673" s="455" t="s">
        <v>389</v>
      </c>
      <c r="AL673" s="455" t="s">
        <v>1152</v>
      </c>
      <c r="AM673" s="455" t="s">
        <v>156</v>
      </c>
      <c r="AN673" s="455" t="s">
        <v>163</v>
      </c>
      <c r="AO673" s="455" t="s">
        <v>163</v>
      </c>
      <c r="AP673" s="455" t="s">
        <v>2281</v>
      </c>
      <c r="AQ673" s="455" t="s">
        <v>1153</v>
      </c>
      <c r="AR673" s="454" t="s">
        <v>87</v>
      </c>
      <c r="AS673" s="454" t="s">
        <v>87</v>
      </c>
      <c r="AT673" s="455" t="s">
        <v>88</v>
      </c>
      <c r="AU673" s="455" t="s">
        <v>89</v>
      </c>
      <c r="AV673" s="455" t="s">
        <v>69</v>
      </c>
      <c r="AW673" s="447" t="s">
        <v>107</v>
      </c>
      <c r="AX673" s="455" t="s">
        <v>90</v>
      </c>
    </row>
    <row r="674" spans="1:50" ht="135" x14ac:dyDescent="0.25">
      <c r="A674" s="439">
        <v>666</v>
      </c>
      <c r="B674" s="449" t="s">
        <v>311</v>
      </c>
      <c r="C674" s="449" t="s">
        <v>228</v>
      </c>
      <c r="D674" s="449" t="s">
        <v>106</v>
      </c>
      <c r="E674" s="449" t="s">
        <v>710</v>
      </c>
      <c r="F674" s="418">
        <f>IFERROR(VLOOKUP(E674,[24]TablaRetencion!A$1:B$22,2,FALSE),"")</f>
        <v>220</v>
      </c>
      <c r="G674" s="418" t="s">
        <v>406</v>
      </c>
      <c r="H674" s="418">
        <v>13</v>
      </c>
      <c r="I674" s="450" t="s">
        <v>773</v>
      </c>
      <c r="J674" s="456" t="s">
        <v>2265</v>
      </c>
      <c r="K674" s="451" t="s">
        <v>2282</v>
      </c>
      <c r="L674" s="449" t="s">
        <v>70</v>
      </c>
      <c r="M674" s="461" t="s">
        <v>151</v>
      </c>
      <c r="N674" s="461" t="s">
        <v>166</v>
      </c>
      <c r="O674" s="461" t="s">
        <v>203</v>
      </c>
      <c r="P674" s="461" t="s">
        <v>111</v>
      </c>
      <c r="Q674" s="461" t="s">
        <v>112</v>
      </c>
      <c r="R674" s="463" t="s">
        <v>76</v>
      </c>
      <c r="S674" s="461" t="s">
        <v>127</v>
      </c>
      <c r="T674" s="461" t="s">
        <v>79</v>
      </c>
      <c r="U674" s="461" t="s">
        <v>79</v>
      </c>
      <c r="V674" s="462" t="s">
        <v>2233</v>
      </c>
      <c r="W674" s="453">
        <v>19</v>
      </c>
      <c r="X674" s="453" t="s">
        <v>1424</v>
      </c>
      <c r="Y674" s="550" t="s">
        <v>2283</v>
      </c>
      <c r="Z674" s="443" t="s">
        <v>2153</v>
      </c>
      <c r="AA674" s="449" t="s">
        <v>168</v>
      </c>
      <c r="AB674" s="449" t="s">
        <v>168</v>
      </c>
      <c r="AC674" s="451" t="s">
        <v>2229</v>
      </c>
      <c r="AD674" s="530">
        <v>43101</v>
      </c>
      <c r="AE674" s="454" t="s">
        <v>82</v>
      </c>
      <c r="AF674" s="455" t="s">
        <v>1175</v>
      </c>
      <c r="AG674" s="455" t="s">
        <v>1171</v>
      </c>
      <c r="AH674" s="455" t="s">
        <v>1171</v>
      </c>
      <c r="AI674" s="455" t="s">
        <v>84</v>
      </c>
      <c r="AJ674" s="533">
        <v>43466</v>
      </c>
      <c r="AK674" s="455" t="s">
        <v>389</v>
      </c>
      <c r="AL674" s="455" t="s">
        <v>1152</v>
      </c>
      <c r="AM674" s="455" t="s">
        <v>156</v>
      </c>
      <c r="AN674" s="455" t="s">
        <v>163</v>
      </c>
      <c r="AO674" s="455" t="s">
        <v>163</v>
      </c>
      <c r="AP674" s="455" t="s">
        <v>2284</v>
      </c>
      <c r="AQ674" s="455" t="s">
        <v>1153</v>
      </c>
      <c r="AR674" s="454" t="s">
        <v>87</v>
      </c>
      <c r="AS674" s="454" t="s">
        <v>87</v>
      </c>
      <c r="AT674" s="455" t="s">
        <v>88</v>
      </c>
      <c r="AU674" s="455" t="s">
        <v>89</v>
      </c>
      <c r="AV674" s="455" t="s">
        <v>69</v>
      </c>
      <c r="AW674" s="447" t="s">
        <v>107</v>
      </c>
      <c r="AX674" s="455" t="s">
        <v>90</v>
      </c>
    </row>
    <row r="675" spans="1:50" ht="135" x14ac:dyDescent="0.25">
      <c r="A675" s="439">
        <v>667</v>
      </c>
      <c r="B675" s="449" t="s">
        <v>311</v>
      </c>
      <c r="C675" s="449" t="s">
        <v>228</v>
      </c>
      <c r="D675" s="449" t="s">
        <v>106</v>
      </c>
      <c r="E675" s="449" t="s">
        <v>710</v>
      </c>
      <c r="F675" s="418">
        <f>IFERROR(VLOOKUP(E675,[24]TablaRetencion!A$1:B$22,2,FALSE),"")</f>
        <v>220</v>
      </c>
      <c r="G675" s="418" t="s">
        <v>406</v>
      </c>
      <c r="H675" s="418">
        <v>14</v>
      </c>
      <c r="I675" s="450" t="s">
        <v>773</v>
      </c>
      <c r="J675" s="456" t="s">
        <v>2265</v>
      </c>
      <c r="K675" s="451" t="s">
        <v>2285</v>
      </c>
      <c r="L675" s="449" t="s">
        <v>70</v>
      </c>
      <c r="M675" s="461" t="s">
        <v>151</v>
      </c>
      <c r="N675" s="461" t="s">
        <v>166</v>
      </c>
      <c r="O675" s="461" t="s">
        <v>203</v>
      </c>
      <c r="P675" s="461" t="s">
        <v>111</v>
      </c>
      <c r="Q675" s="461" t="s">
        <v>112</v>
      </c>
      <c r="R675" s="463" t="s">
        <v>76</v>
      </c>
      <c r="S675" s="461" t="s">
        <v>127</v>
      </c>
      <c r="T675" s="461" t="s">
        <v>79</v>
      </c>
      <c r="U675" s="461" t="s">
        <v>79</v>
      </c>
      <c r="V675" s="462" t="s">
        <v>2233</v>
      </c>
      <c r="W675" s="453">
        <v>20</v>
      </c>
      <c r="X675" s="453" t="s">
        <v>1424</v>
      </c>
      <c r="Y675" s="550" t="s">
        <v>2286</v>
      </c>
      <c r="Z675" s="443" t="s">
        <v>2153</v>
      </c>
      <c r="AA675" s="449" t="s">
        <v>168</v>
      </c>
      <c r="AB675" s="449" t="s">
        <v>168</v>
      </c>
      <c r="AC675" s="451" t="s">
        <v>2229</v>
      </c>
      <c r="AD675" s="530">
        <v>43101</v>
      </c>
      <c r="AE675" s="454" t="s">
        <v>82</v>
      </c>
      <c r="AF675" s="455" t="s">
        <v>1175</v>
      </c>
      <c r="AG675" s="455" t="s">
        <v>1171</v>
      </c>
      <c r="AH675" s="455" t="s">
        <v>1171</v>
      </c>
      <c r="AI675" s="455" t="s">
        <v>84</v>
      </c>
      <c r="AJ675" s="533">
        <v>43466</v>
      </c>
      <c r="AK675" s="455" t="s">
        <v>389</v>
      </c>
      <c r="AL675" s="455" t="s">
        <v>1152</v>
      </c>
      <c r="AM675" s="455" t="s">
        <v>156</v>
      </c>
      <c r="AN675" s="455" t="s">
        <v>163</v>
      </c>
      <c r="AO675" s="455" t="s">
        <v>163</v>
      </c>
      <c r="AP675" s="455" t="s">
        <v>2287</v>
      </c>
      <c r="AQ675" s="455" t="s">
        <v>1153</v>
      </c>
      <c r="AR675" s="454" t="s">
        <v>87</v>
      </c>
      <c r="AS675" s="454" t="s">
        <v>87</v>
      </c>
      <c r="AT675" s="455" t="s">
        <v>88</v>
      </c>
      <c r="AU675" s="455" t="s">
        <v>89</v>
      </c>
      <c r="AV675" s="455" t="s">
        <v>69</v>
      </c>
      <c r="AW675" s="447" t="s">
        <v>107</v>
      </c>
      <c r="AX675" s="455" t="s">
        <v>90</v>
      </c>
    </row>
    <row r="676" spans="1:50" ht="135" x14ac:dyDescent="0.25">
      <c r="A676" s="439">
        <v>668</v>
      </c>
      <c r="B676" s="449" t="s">
        <v>311</v>
      </c>
      <c r="C676" s="449" t="s">
        <v>228</v>
      </c>
      <c r="D676" s="449" t="s">
        <v>106</v>
      </c>
      <c r="E676" s="449" t="s">
        <v>710</v>
      </c>
      <c r="F676" s="418">
        <f>IFERROR(VLOOKUP(E676,[24]TablaRetencion!A$1:B$22,2,FALSE),"")</f>
        <v>220</v>
      </c>
      <c r="G676" s="418" t="s">
        <v>406</v>
      </c>
      <c r="H676" s="418">
        <v>15</v>
      </c>
      <c r="I676" s="450" t="s">
        <v>773</v>
      </c>
      <c r="J676" s="456" t="s">
        <v>2265</v>
      </c>
      <c r="K676" s="451" t="s">
        <v>2288</v>
      </c>
      <c r="L676" s="449" t="s">
        <v>70</v>
      </c>
      <c r="M676" s="461" t="s">
        <v>151</v>
      </c>
      <c r="N676" s="461" t="s">
        <v>166</v>
      </c>
      <c r="O676" s="461" t="s">
        <v>203</v>
      </c>
      <c r="P676" s="461" t="s">
        <v>111</v>
      </c>
      <c r="Q676" s="461" t="s">
        <v>112</v>
      </c>
      <c r="R676" s="463" t="s">
        <v>76</v>
      </c>
      <c r="S676" s="461" t="s">
        <v>127</v>
      </c>
      <c r="T676" s="461" t="s">
        <v>79</v>
      </c>
      <c r="U676" s="461" t="s">
        <v>79</v>
      </c>
      <c r="V676" s="462" t="s">
        <v>2233</v>
      </c>
      <c r="W676" s="453">
        <v>21</v>
      </c>
      <c r="X676" s="453" t="s">
        <v>1424</v>
      </c>
      <c r="Y676" s="550" t="s">
        <v>2289</v>
      </c>
      <c r="Z676" s="443" t="s">
        <v>2153</v>
      </c>
      <c r="AA676" s="449" t="s">
        <v>168</v>
      </c>
      <c r="AB676" s="449" t="s">
        <v>168</v>
      </c>
      <c r="AC676" s="451" t="s">
        <v>2229</v>
      </c>
      <c r="AD676" s="530">
        <v>42736</v>
      </c>
      <c r="AE676" s="454" t="s">
        <v>82</v>
      </c>
      <c r="AF676" s="455" t="s">
        <v>1175</v>
      </c>
      <c r="AG676" s="455" t="s">
        <v>1171</v>
      </c>
      <c r="AH676" s="455" t="s">
        <v>1171</v>
      </c>
      <c r="AI676" s="455" t="s">
        <v>84</v>
      </c>
      <c r="AJ676" s="549">
        <v>43466</v>
      </c>
      <c r="AK676" s="455" t="s">
        <v>389</v>
      </c>
      <c r="AL676" s="455" t="s">
        <v>1152</v>
      </c>
      <c r="AM676" s="455" t="s">
        <v>156</v>
      </c>
      <c r="AN676" s="455" t="s">
        <v>163</v>
      </c>
      <c r="AO676" s="455" t="s">
        <v>163</v>
      </c>
      <c r="AP676" s="455" t="s">
        <v>2290</v>
      </c>
      <c r="AQ676" s="455" t="s">
        <v>1153</v>
      </c>
      <c r="AR676" s="454" t="s">
        <v>87</v>
      </c>
      <c r="AS676" s="454" t="s">
        <v>87</v>
      </c>
      <c r="AT676" s="455" t="s">
        <v>88</v>
      </c>
      <c r="AU676" s="455" t="s">
        <v>89</v>
      </c>
      <c r="AV676" s="455" t="s">
        <v>69</v>
      </c>
      <c r="AW676" s="447" t="s">
        <v>107</v>
      </c>
      <c r="AX676" s="455" t="s">
        <v>90</v>
      </c>
    </row>
    <row r="677" spans="1:50" ht="180" x14ac:dyDescent="0.25">
      <c r="A677" s="439">
        <v>669</v>
      </c>
      <c r="B677" s="449" t="s">
        <v>311</v>
      </c>
      <c r="C677" s="449" t="s">
        <v>228</v>
      </c>
      <c r="D677" s="449" t="s">
        <v>106</v>
      </c>
      <c r="E677" s="449" t="s">
        <v>710</v>
      </c>
      <c r="F677" s="418">
        <f>IFERROR(VLOOKUP(E677,[24]TablaRetencion!A$1:B$22,2,FALSE),"")</f>
        <v>220</v>
      </c>
      <c r="G677" s="418" t="s">
        <v>406</v>
      </c>
      <c r="H677" s="418">
        <v>16</v>
      </c>
      <c r="I677" s="450" t="s">
        <v>773</v>
      </c>
      <c r="J677" s="456" t="s">
        <v>2265</v>
      </c>
      <c r="K677" s="451" t="s">
        <v>2291</v>
      </c>
      <c r="L677" s="449" t="s">
        <v>70</v>
      </c>
      <c r="M677" s="461" t="s">
        <v>151</v>
      </c>
      <c r="N677" s="461" t="s">
        <v>166</v>
      </c>
      <c r="O677" s="461" t="s">
        <v>203</v>
      </c>
      <c r="P677" s="461" t="s">
        <v>111</v>
      </c>
      <c r="Q677" s="461" t="s">
        <v>112</v>
      </c>
      <c r="R677" s="463" t="s">
        <v>76</v>
      </c>
      <c r="S677" s="461" t="s">
        <v>127</v>
      </c>
      <c r="T677" s="461" t="s">
        <v>79</v>
      </c>
      <c r="U677" s="461" t="s">
        <v>79</v>
      </c>
      <c r="V677" s="462" t="s">
        <v>2233</v>
      </c>
      <c r="W677" s="453">
        <v>22</v>
      </c>
      <c r="X677" s="453" t="s">
        <v>1424</v>
      </c>
      <c r="Y677" s="548" t="s">
        <v>2234</v>
      </c>
      <c r="Z677" s="443" t="s">
        <v>2153</v>
      </c>
      <c r="AA677" s="449" t="s">
        <v>168</v>
      </c>
      <c r="AB677" s="449" t="s">
        <v>168</v>
      </c>
      <c r="AC677" s="451" t="s">
        <v>2229</v>
      </c>
      <c r="AD677" s="530">
        <v>43101</v>
      </c>
      <c r="AE677" s="454" t="s">
        <v>82</v>
      </c>
      <c r="AF677" s="455" t="s">
        <v>1175</v>
      </c>
      <c r="AG677" s="455" t="s">
        <v>1171</v>
      </c>
      <c r="AH677" s="455" t="s">
        <v>1171</v>
      </c>
      <c r="AI677" s="455" t="s">
        <v>84</v>
      </c>
      <c r="AJ677" s="533">
        <v>43466</v>
      </c>
      <c r="AK677" s="455" t="s">
        <v>389</v>
      </c>
      <c r="AL677" s="455" t="s">
        <v>1152</v>
      </c>
      <c r="AM677" s="455" t="s">
        <v>156</v>
      </c>
      <c r="AN677" s="455" t="s">
        <v>163</v>
      </c>
      <c r="AO677" s="455" t="s">
        <v>163</v>
      </c>
      <c r="AP677" s="455" t="s">
        <v>2292</v>
      </c>
      <c r="AQ677" s="455" t="s">
        <v>1153</v>
      </c>
      <c r="AR677" s="454" t="s">
        <v>87</v>
      </c>
      <c r="AS677" s="454" t="s">
        <v>87</v>
      </c>
      <c r="AT677" s="455" t="s">
        <v>88</v>
      </c>
      <c r="AU677" s="455" t="s">
        <v>89</v>
      </c>
      <c r="AV677" s="455" t="s">
        <v>69</v>
      </c>
      <c r="AW677" s="447" t="s">
        <v>107</v>
      </c>
      <c r="AX677" s="455" t="s">
        <v>90</v>
      </c>
    </row>
    <row r="678" spans="1:50" ht="135" x14ac:dyDescent="0.25">
      <c r="A678" s="439">
        <v>670</v>
      </c>
      <c r="B678" s="449" t="s">
        <v>311</v>
      </c>
      <c r="C678" s="449" t="s">
        <v>228</v>
      </c>
      <c r="D678" s="449" t="s">
        <v>106</v>
      </c>
      <c r="E678" s="449" t="s">
        <v>710</v>
      </c>
      <c r="F678" s="418">
        <f>IFERROR(VLOOKUP(E678,[24]TablaRetencion!A$1:B$22,2,FALSE),"")</f>
        <v>220</v>
      </c>
      <c r="G678" s="418" t="s">
        <v>406</v>
      </c>
      <c r="H678" s="418">
        <v>17</v>
      </c>
      <c r="I678" s="450" t="s">
        <v>773</v>
      </c>
      <c r="J678" s="456" t="s">
        <v>2265</v>
      </c>
      <c r="K678" s="451" t="s">
        <v>2293</v>
      </c>
      <c r="L678" s="449" t="s">
        <v>70</v>
      </c>
      <c r="M678" s="461" t="s">
        <v>151</v>
      </c>
      <c r="N678" s="461" t="s">
        <v>166</v>
      </c>
      <c r="O678" s="461" t="s">
        <v>203</v>
      </c>
      <c r="P678" s="461" t="s">
        <v>111</v>
      </c>
      <c r="Q678" s="461" t="s">
        <v>112</v>
      </c>
      <c r="R678" s="463" t="s">
        <v>76</v>
      </c>
      <c r="S678" s="461" t="s">
        <v>127</v>
      </c>
      <c r="T678" s="461" t="s">
        <v>79</v>
      </c>
      <c r="U678" s="461" t="s">
        <v>79</v>
      </c>
      <c r="V678" s="462" t="s">
        <v>2233</v>
      </c>
      <c r="W678" s="453">
        <v>23</v>
      </c>
      <c r="X678" s="453" t="s">
        <v>1424</v>
      </c>
      <c r="Y678" s="550" t="s">
        <v>2294</v>
      </c>
      <c r="Z678" s="443" t="s">
        <v>2153</v>
      </c>
      <c r="AA678" s="449" t="s">
        <v>168</v>
      </c>
      <c r="AB678" s="449" t="s">
        <v>168</v>
      </c>
      <c r="AC678" s="451" t="s">
        <v>2229</v>
      </c>
      <c r="AD678" s="530">
        <v>43282</v>
      </c>
      <c r="AE678" s="454" t="s">
        <v>82</v>
      </c>
      <c r="AF678" s="455" t="s">
        <v>1175</v>
      </c>
      <c r="AG678" s="455" t="s">
        <v>1171</v>
      </c>
      <c r="AH678" s="455" t="s">
        <v>1171</v>
      </c>
      <c r="AI678" s="455" t="s">
        <v>84</v>
      </c>
      <c r="AJ678" s="533">
        <v>43466</v>
      </c>
      <c r="AK678" s="455" t="s">
        <v>389</v>
      </c>
      <c r="AL678" s="455" t="s">
        <v>1152</v>
      </c>
      <c r="AM678" s="455" t="s">
        <v>156</v>
      </c>
      <c r="AN678" s="455" t="s">
        <v>163</v>
      </c>
      <c r="AO678" s="455" t="s">
        <v>163</v>
      </c>
      <c r="AP678" s="455" t="s">
        <v>2295</v>
      </c>
      <c r="AQ678" s="455" t="s">
        <v>1153</v>
      </c>
      <c r="AR678" s="454" t="s">
        <v>87</v>
      </c>
      <c r="AS678" s="454" t="s">
        <v>87</v>
      </c>
      <c r="AT678" s="455" t="s">
        <v>88</v>
      </c>
      <c r="AU678" s="455" t="s">
        <v>89</v>
      </c>
      <c r="AV678" s="455" t="s">
        <v>69</v>
      </c>
      <c r="AW678" s="447" t="s">
        <v>107</v>
      </c>
      <c r="AX678" s="455" t="s">
        <v>90</v>
      </c>
    </row>
    <row r="679" spans="1:50" ht="180" x14ac:dyDescent="0.25">
      <c r="A679" s="439">
        <v>671</v>
      </c>
      <c r="B679" s="449" t="s">
        <v>311</v>
      </c>
      <c r="C679" s="449" t="s">
        <v>228</v>
      </c>
      <c r="D679" s="449" t="s">
        <v>106</v>
      </c>
      <c r="E679" s="449" t="s">
        <v>710</v>
      </c>
      <c r="F679" s="418">
        <f>IFERROR(VLOOKUP(E679,[24]TablaRetencion!A$1:B$22,2,FALSE),"")</f>
        <v>220</v>
      </c>
      <c r="G679" s="418" t="s">
        <v>406</v>
      </c>
      <c r="H679" s="418">
        <v>18</v>
      </c>
      <c r="I679" s="450" t="s">
        <v>773</v>
      </c>
      <c r="J679" s="456" t="s">
        <v>2265</v>
      </c>
      <c r="K679" s="451" t="s">
        <v>2296</v>
      </c>
      <c r="L679" s="449" t="s">
        <v>70</v>
      </c>
      <c r="M679" s="461" t="s">
        <v>151</v>
      </c>
      <c r="N679" s="461" t="s">
        <v>166</v>
      </c>
      <c r="O679" s="461" t="s">
        <v>203</v>
      </c>
      <c r="P679" s="461" t="s">
        <v>111</v>
      </c>
      <c r="Q679" s="461" t="s">
        <v>112</v>
      </c>
      <c r="R679" s="463" t="s">
        <v>76</v>
      </c>
      <c r="S679" s="461" t="s">
        <v>127</v>
      </c>
      <c r="T679" s="461" t="s">
        <v>79</v>
      </c>
      <c r="U679" s="461" t="s">
        <v>79</v>
      </c>
      <c r="V679" s="462" t="s">
        <v>2233</v>
      </c>
      <c r="W679" s="453">
        <v>24</v>
      </c>
      <c r="X679" s="453" t="s">
        <v>1424</v>
      </c>
      <c r="Y679" s="548" t="s">
        <v>2234</v>
      </c>
      <c r="Z679" s="443" t="s">
        <v>2153</v>
      </c>
      <c r="AA679" s="449" t="s">
        <v>168</v>
      </c>
      <c r="AB679" s="449" t="s">
        <v>168</v>
      </c>
      <c r="AC679" s="451" t="s">
        <v>2229</v>
      </c>
      <c r="AD679" s="530">
        <v>43101</v>
      </c>
      <c r="AE679" s="454" t="s">
        <v>82</v>
      </c>
      <c r="AF679" s="455" t="s">
        <v>1175</v>
      </c>
      <c r="AG679" s="455" t="s">
        <v>1171</v>
      </c>
      <c r="AH679" s="455" t="s">
        <v>1171</v>
      </c>
      <c r="AI679" s="455" t="s">
        <v>84</v>
      </c>
      <c r="AJ679" s="549">
        <v>43466</v>
      </c>
      <c r="AK679" s="455" t="s">
        <v>389</v>
      </c>
      <c r="AL679" s="455" t="s">
        <v>1152</v>
      </c>
      <c r="AM679" s="455" t="s">
        <v>156</v>
      </c>
      <c r="AN679" s="455" t="s">
        <v>163</v>
      </c>
      <c r="AO679" s="455" t="s">
        <v>163</v>
      </c>
      <c r="AP679" s="455" t="s">
        <v>2297</v>
      </c>
      <c r="AQ679" s="455" t="s">
        <v>1153</v>
      </c>
      <c r="AR679" s="454" t="s">
        <v>87</v>
      </c>
      <c r="AS679" s="454" t="s">
        <v>87</v>
      </c>
      <c r="AT679" s="455" t="s">
        <v>88</v>
      </c>
      <c r="AU679" s="455" t="s">
        <v>89</v>
      </c>
      <c r="AV679" s="455" t="s">
        <v>69</v>
      </c>
      <c r="AW679" s="447" t="s">
        <v>107</v>
      </c>
      <c r="AX679" s="455" t="s">
        <v>90</v>
      </c>
    </row>
    <row r="680" spans="1:50" ht="135" x14ac:dyDescent="0.25">
      <c r="A680" s="439">
        <v>672</v>
      </c>
      <c r="B680" s="449" t="s">
        <v>311</v>
      </c>
      <c r="C680" s="449" t="s">
        <v>228</v>
      </c>
      <c r="D680" s="449" t="s">
        <v>106</v>
      </c>
      <c r="E680" s="449" t="s">
        <v>710</v>
      </c>
      <c r="F680" s="418">
        <f>IFERROR(VLOOKUP(E680,[24]TablaRetencion!A$1:B$22,2,FALSE),"")</f>
        <v>220</v>
      </c>
      <c r="G680" s="418" t="s">
        <v>406</v>
      </c>
      <c r="H680" s="418">
        <v>19</v>
      </c>
      <c r="I680" s="450" t="s">
        <v>773</v>
      </c>
      <c r="J680" s="456" t="s">
        <v>2265</v>
      </c>
      <c r="K680" s="451" t="s">
        <v>2298</v>
      </c>
      <c r="L680" s="449" t="s">
        <v>70</v>
      </c>
      <c r="M680" s="461" t="s">
        <v>151</v>
      </c>
      <c r="N680" s="461" t="s">
        <v>166</v>
      </c>
      <c r="O680" s="461" t="s">
        <v>203</v>
      </c>
      <c r="P680" s="461" t="s">
        <v>111</v>
      </c>
      <c r="Q680" s="461" t="s">
        <v>112</v>
      </c>
      <c r="R680" s="463" t="s">
        <v>76</v>
      </c>
      <c r="S680" s="461" t="s">
        <v>127</v>
      </c>
      <c r="T680" s="461" t="s">
        <v>79</v>
      </c>
      <c r="U680" s="461" t="s">
        <v>79</v>
      </c>
      <c r="V680" s="462" t="s">
        <v>2233</v>
      </c>
      <c r="W680" s="453">
        <v>25</v>
      </c>
      <c r="X680" s="453" t="s">
        <v>1424</v>
      </c>
      <c r="Y680" s="550" t="s">
        <v>2299</v>
      </c>
      <c r="Z680" s="443" t="s">
        <v>2153</v>
      </c>
      <c r="AA680" s="449" t="s">
        <v>168</v>
      </c>
      <c r="AB680" s="449" t="s">
        <v>168</v>
      </c>
      <c r="AC680" s="451" t="s">
        <v>2229</v>
      </c>
      <c r="AD680" s="530">
        <v>42370</v>
      </c>
      <c r="AE680" s="454" t="s">
        <v>82</v>
      </c>
      <c r="AF680" s="455" t="s">
        <v>1175</v>
      </c>
      <c r="AG680" s="455" t="s">
        <v>1171</v>
      </c>
      <c r="AH680" s="455" t="s">
        <v>1171</v>
      </c>
      <c r="AI680" s="455" t="s">
        <v>84</v>
      </c>
      <c r="AJ680" s="533">
        <v>43466</v>
      </c>
      <c r="AK680" s="455" t="s">
        <v>389</v>
      </c>
      <c r="AL680" s="455" t="s">
        <v>1152</v>
      </c>
      <c r="AM680" s="455" t="s">
        <v>156</v>
      </c>
      <c r="AN680" s="455" t="s">
        <v>163</v>
      </c>
      <c r="AO680" s="455" t="s">
        <v>163</v>
      </c>
      <c r="AP680" s="455" t="s">
        <v>2300</v>
      </c>
      <c r="AQ680" s="455" t="s">
        <v>1153</v>
      </c>
      <c r="AR680" s="454" t="s">
        <v>87</v>
      </c>
      <c r="AS680" s="454" t="s">
        <v>87</v>
      </c>
      <c r="AT680" s="455" t="s">
        <v>88</v>
      </c>
      <c r="AU680" s="455" t="s">
        <v>89</v>
      </c>
      <c r="AV680" s="455" t="s">
        <v>69</v>
      </c>
      <c r="AW680" s="447" t="s">
        <v>107</v>
      </c>
      <c r="AX680" s="455" t="s">
        <v>90</v>
      </c>
    </row>
    <row r="681" spans="1:50" ht="180" x14ac:dyDescent="0.25">
      <c r="A681" s="439">
        <v>673</v>
      </c>
      <c r="B681" s="449" t="s">
        <v>311</v>
      </c>
      <c r="C681" s="449" t="s">
        <v>228</v>
      </c>
      <c r="D681" s="449" t="s">
        <v>106</v>
      </c>
      <c r="E681" s="449" t="s">
        <v>710</v>
      </c>
      <c r="F681" s="418">
        <f>IFERROR(VLOOKUP(E681,[24]TablaRetencion!A$1:B$22,2,FALSE),"")</f>
        <v>220</v>
      </c>
      <c r="G681" s="418" t="s">
        <v>406</v>
      </c>
      <c r="H681" s="418">
        <v>20</v>
      </c>
      <c r="I681" s="450" t="s">
        <v>773</v>
      </c>
      <c r="J681" s="456" t="s">
        <v>2265</v>
      </c>
      <c r="K681" s="451" t="s">
        <v>2301</v>
      </c>
      <c r="L681" s="449" t="s">
        <v>70</v>
      </c>
      <c r="M681" s="461" t="s">
        <v>151</v>
      </c>
      <c r="N681" s="461" t="s">
        <v>166</v>
      </c>
      <c r="O681" s="461" t="s">
        <v>203</v>
      </c>
      <c r="P681" s="461" t="s">
        <v>111</v>
      </c>
      <c r="Q681" s="461" t="s">
        <v>112</v>
      </c>
      <c r="R681" s="463" t="s">
        <v>76</v>
      </c>
      <c r="S681" s="461" t="s">
        <v>127</v>
      </c>
      <c r="T681" s="461" t="s">
        <v>79</v>
      </c>
      <c r="U681" s="461" t="s">
        <v>79</v>
      </c>
      <c r="V681" s="462" t="s">
        <v>2233</v>
      </c>
      <c r="W681" s="453">
        <v>26</v>
      </c>
      <c r="X681" s="453" t="s">
        <v>1424</v>
      </c>
      <c r="Y681" s="548" t="s">
        <v>2234</v>
      </c>
      <c r="Z681" s="443" t="s">
        <v>2153</v>
      </c>
      <c r="AA681" s="449" t="s">
        <v>168</v>
      </c>
      <c r="AB681" s="449" t="s">
        <v>168</v>
      </c>
      <c r="AC681" s="451" t="s">
        <v>2229</v>
      </c>
      <c r="AD681" s="530">
        <v>42370</v>
      </c>
      <c r="AE681" s="454" t="s">
        <v>82</v>
      </c>
      <c r="AF681" s="455" t="s">
        <v>1175</v>
      </c>
      <c r="AG681" s="455" t="s">
        <v>1171</v>
      </c>
      <c r="AH681" s="455" t="s">
        <v>1171</v>
      </c>
      <c r="AI681" s="455" t="s">
        <v>84</v>
      </c>
      <c r="AJ681" s="533">
        <v>43466</v>
      </c>
      <c r="AK681" s="455" t="s">
        <v>389</v>
      </c>
      <c r="AL681" s="455" t="s">
        <v>1152</v>
      </c>
      <c r="AM681" s="455" t="s">
        <v>156</v>
      </c>
      <c r="AN681" s="455" t="s">
        <v>163</v>
      </c>
      <c r="AO681" s="455" t="s">
        <v>163</v>
      </c>
      <c r="AP681" s="455" t="s">
        <v>2302</v>
      </c>
      <c r="AQ681" s="455" t="s">
        <v>1153</v>
      </c>
      <c r="AR681" s="454" t="s">
        <v>87</v>
      </c>
      <c r="AS681" s="454" t="s">
        <v>87</v>
      </c>
      <c r="AT681" s="455" t="s">
        <v>88</v>
      </c>
      <c r="AU681" s="455" t="s">
        <v>89</v>
      </c>
      <c r="AV681" s="455" t="s">
        <v>69</v>
      </c>
      <c r="AW681" s="447" t="s">
        <v>107</v>
      </c>
      <c r="AX681" s="455" t="s">
        <v>90</v>
      </c>
    </row>
    <row r="682" spans="1:50" ht="180" x14ac:dyDescent="0.25">
      <c r="A682" s="439">
        <v>674</v>
      </c>
      <c r="B682" s="449" t="s">
        <v>311</v>
      </c>
      <c r="C682" s="449" t="s">
        <v>228</v>
      </c>
      <c r="D682" s="449" t="s">
        <v>106</v>
      </c>
      <c r="E682" s="449" t="s">
        <v>710</v>
      </c>
      <c r="F682" s="418">
        <f>IFERROR(VLOOKUP(E682,[24]TablaRetencion!A$1:B$22,2,FALSE),"")</f>
        <v>220</v>
      </c>
      <c r="G682" s="418" t="s">
        <v>406</v>
      </c>
      <c r="H682" s="418">
        <v>21</v>
      </c>
      <c r="I682" s="450" t="s">
        <v>773</v>
      </c>
      <c r="J682" s="456" t="s">
        <v>2265</v>
      </c>
      <c r="K682" s="451" t="s">
        <v>2303</v>
      </c>
      <c r="L682" s="449" t="s">
        <v>70</v>
      </c>
      <c r="M682" s="461" t="s">
        <v>151</v>
      </c>
      <c r="N682" s="461" t="s">
        <v>166</v>
      </c>
      <c r="O682" s="461" t="s">
        <v>203</v>
      </c>
      <c r="P682" s="461" t="s">
        <v>111</v>
      </c>
      <c r="Q682" s="461" t="s">
        <v>112</v>
      </c>
      <c r="R682" s="463" t="s">
        <v>76</v>
      </c>
      <c r="S682" s="461" t="s">
        <v>127</v>
      </c>
      <c r="T682" s="461" t="s">
        <v>79</v>
      </c>
      <c r="U682" s="461" t="s">
        <v>79</v>
      </c>
      <c r="V682" s="462" t="s">
        <v>2233</v>
      </c>
      <c r="W682" s="453">
        <v>27</v>
      </c>
      <c r="X682" s="453" t="s">
        <v>1424</v>
      </c>
      <c r="Y682" s="548" t="s">
        <v>2234</v>
      </c>
      <c r="Z682" s="443" t="s">
        <v>2153</v>
      </c>
      <c r="AA682" s="449" t="s">
        <v>168</v>
      </c>
      <c r="AB682" s="449" t="s">
        <v>168</v>
      </c>
      <c r="AC682" s="451" t="s">
        <v>2229</v>
      </c>
      <c r="AD682" s="530">
        <v>43101</v>
      </c>
      <c r="AE682" s="454" t="s">
        <v>82</v>
      </c>
      <c r="AF682" s="455" t="s">
        <v>1175</v>
      </c>
      <c r="AG682" s="455" t="s">
        <v>1171</v>
      </c>
      <c r="AH682" s="455" t="s">
        <v>1171</v>
      </c>
      <c r="AI682" s="455" t="s">
        <v>84</v>
      </c>
      <c r="AJ682" s="549">
        <v>43466</v>
      </c>
      <c r="AK682" s="455" t="s">
        <v>389</v>
      </c>
      <c r="AL682" s="455" t="s">
        <v>1152</v>
      </c>
      <c r="AM682" s="455" t="s">
        <v>156</v>
      </c>
      <c r="AN682" s="455" t="s">
        <v>163</v>
      </c>
      <c r="AO682" s="455" t="s">
        <v>163</v>
      </c>
      <c r="AP682" s="455" t="s">
        <v>2304</v>
      </c>
      <c r="AQ682" s="455" t="s">
        <v>1153</v>
      </c>
      <c r="AR682" s="454" t="s">
        <v>87</v>
      </c>
      <c r="AS682" s="454" t="s">
        <v>87</v>
      </c>
      <c r="AT682" s="455" t="s">
        <v>88</v>
      </c>
      <c r="AU682" s="455" t="s">
        <v>89</v>
      </c>
      <c r="AV682" s="455" t="s">
        <v>69</v>
      </c>
      <c r="AW682" s="447" t="s">
        <v>107</v>
      </c>
      <c r="AX682" s="455" t="s">
        <v>90</v>
      </c>
    </row>
    <row r="683" spans="1:50" ht="75" x14ac:dyDescent="0.25">
      <c r="A683" s="439">
        <v>675</v>
      </c>
      <c r="B683" s="449" t="s">
        <v>311</v>
      </c>
      <c r="C683" s="449" t="s">
        <v>227</v>
      </c>
      <c r="D683" s="449" t="s">
        <v>106</v>
      </c>
      <c r="E683" s="449" t="s">
        <v>710</v>
      </c>
      <c r="F683" s="418">
        <f>IFERROR(VLOOKUP(E683,[25]TablaRetencion!A$1:B$22,2,FALSE),"")</f>
        <v>220</v>
      </c>
      <c r="G683" s="418" t="s">
        <v>398</v>
      </c>
      <c r="H683" s="418">
        <f>IFERROR(VLOOKUP(G683,[25]TablaRetencion!H$1:I$90,2,FALSE),"")</f>
        <v>2</v>
      </c>
      <c r="I683" s="450" t="s">
        <v>770</v>
      </c>
      <c r="J683" s="451" t="s">
        <v>2305</v>
      </c>
      <c r="K683" s="451" t="s">
        <v>2306</v>
      </c>
      <c r="L683" s="449" t="s">
        <v>70</v>
      </c>
      <c r="M683" s="449" t="s">
        <v>109</v>
      </c>
      <c r="N683" s="449" t="s">
        <v>72</v>
      </c>
      <c r="O683" s="449" t="s">
        <v>203</v>
      </c>
      <c r="P683" s="449" t="s">
        <v>111</v>
      </c>
      <c r="Q683" s="449" t="s">
        <v>75</v>
      </c>
      <c r="R683" s="418" t="s">
        <v>89</v>
      </c>
      <c r="S683" s="449" t="s">
        <v>140</v>
      </c>
      <c r="T683" s="449" t="s">
        <v>79</v>
      </c>
      <c r="U683" s="449" t="s">
        <v>79</v>
      </c>
      <c r="V683" s="452" t="s">
        <v>2307</v>
      </c>
      <c r="W683" s="453">
        <f t="shared" ref="W683" si="64">VLOOKUP(S683,Confidencialidad,2,0)+VLOOKUP(T683,Integridad,2,0)+VLOOKUP(U683,Disponibilidad,2,0)</f>
        <v>5</v>
      </c>
      <c r="X683" s="453" t="str">
        <f>IF(AND(W683&gt;=7), "ALTA", IF(AND(W683&lt;7, W683&gt;3), "MEDIO", IF(AND(W683&lt;=3), "BAJA", " ")))</f>
        <v>MEDIO</v>
      </c>
      <c r="Y683" s="451" t="s">
        <v>2308</v>
      </c>
      <c r="Z683" s="452" t="s">
        <v>2309</v>
      </c>
      <c r="AA683" s="449" t="s">
        <v>168</v>
      </c>
      <c r="AB683" s="449" t="s">
        <v>201</v>
      </c>
      <c r="AC683" s="451" t="s">
        <v>2310</v>
      </c>
      <c r="AD683" s="530">
        <v>43784</v>
      </c>
      <c r="AE683" s="454" t="s">
        <v>82</v>
      </c>
      <c r="AF683" s="455" t="s">
        <v>69</v>
      </c>
      <c r="AG683" s="455" t="s">
        <v>69</v>
      </c>
      <c r="AH683" s="455" t="s">
        <v>69</v>
      </c>
      <c r="AI683" s="455" t="s">
        <v>114</v>
      </c>
      <c r="AJ683" s="533">
        <v>43784</v>
      </c>
      <c r="AK683" s="455" t="s">
        <v>389</v>
      </c>
      <c r="AL683" s="455" t="s">
        <v>1152</v>
      </c>
      <c r="AM683" s="455" t="s">
        <v>69</v>
      </c>
      <c r="AN683" s="455" t="s">
        <v>1152</v>
      </c>
      <c r="AO683" s="455" t="s">
        <v>69</v>
      </c>
      <c r="AP683" s="455" t="s">
        <v>1152</v>
      </c>
      <c r="AQ683" s="455" t="s">
        <v>69</v>
      </c>
      <c r="AR683" s="454" t="s">
        <v>87</v>
      </c>
      <c r="AS683" s="454" t="s">
        <v>87</v>
      </c>
      <c r="AT683" s="455" t="s">
        <v>69</v>
      </c>
      <c r="AU683" s="455" t="s">
        <v>89</v>
      </c>
      <c r="AV683" s="455" t="s">
        <v>69</v>
      </c>
      <c r="AW683" s="447" t="s">
        <v>69</v>
      </c>
      <c r="AX683" s="455" t="s">
        <v>90</v>
      </c>
    </row>
    <row r="684" spans="1:50" ht="90" x14ac:dyDescent="0.25">
      <c r="A684" s="439">
        <v>676</v>
      </c>
      <c r="B684" s="449" t="s">
        <v>311</v>
      </c>
      <c r="C684" s="449" t="s">
        <v>227</v>
      </c>
      <c r="D684" s="449" t="s">
        <v>106</v>
      </c>
      <c r="E684" s="449" t="s">
        <v>710</v>
      </c>
      <c r="F684" s="418">
        <f>IFERROR(VLOOKUP(E684,[25]TablaRetencion!A$1:B$22,2,FALSE),"")</f>
        <v>220</v>
      </c>
      <c r="G684" s="418" t="s">
        <v>406</v>
      </c>
      <c r="H684" s="418">
        <f>IFERROR(VLOOKUP(G684,[25]TablaRetencion!H$1:I$90,2,FALSE),"")</f>
        <v>50</v>
      </c>
      <c r="I684" s="450" t="s">
        <v>773</v>
      </c>
      <c r="J684" s="451" t="s">
        <v>2311</v>
      </c>
      <c r="K684" s="451" t="s">
        <v>2312</v>
      </c>
      <c r="L684" s="449" t="s">
        <v>70</v>
      </c>
      <c r="M684" s="449" t="s">
        <v>109</v>
      </c>
      <c r="N684" s="449" t="s">
        <v>72</v>
      </c>
      <c r="O684" s="449" t="s">
        <v>203</v>
      </c>
      <c r="P684" s="449" t="s">
        <v>111</v>
      </c>
      <c r="Q684" s="449" t="s">
        <v>75</v>
      </c>
      <c r="R684" s="418" t="s">
        <v>89</v>
      </c>
      <c r="S684" s="449" t="s">
        <v>140</v>
      </c>
      <c r="T684" s="449" t="s">
        <v>79</v>
      </c>
      <c r="U684" s="449" t="s">
        <v>79</v>
      </c>
      <c r="V684" s="452" t="s">
        <v>2307</v>
      </c>
      <c r="W684" s="453">
        <f t="shared" ref="W684:W685" si="65">VLOOKUP(S684,Confidencialidad,2,0)+VLOOKUP(T684,Integridad,2,0)+VLOOKUP(U684,Disponibilidad,2,0)</f>
        <v>5</v>
      </c>
      <c r="X684" s="453" t="str">
        <f>IF(AND(W684&gt;=7), "ALTA", IF(AND(W684&lt;7, W684&gt;3), "MEDIO", IF(AND(W684&lt;=3), "BAJA", " ")))</f>
        <v>MEDIO</v>
      </c>
      <c r="Y684" s="451" t="s">
        <v>2308</v>
      </c>
      <c r="Z684" s="452" t="s">
        <v>2309</v>
      </c>
      <c r="AA684" s="449" t="s">
        <v>168</v>
      </c>
      <c r="AB684" s="449" t="s">
        <v>201</v>
      </c>
      <c r="AC684" s="451" t="s">
        <v>2310</v>
      </c>
      <c r="AD684" s="530">
        <v>43784</v>
      </c>
      <c r="AE684" s="454" t="s">
        <v>82</v>
      </c>
      <c r="AF684" s="455" t="s">
        <v>69</v>
      </c>
      <c r="AG684" s="455" t="s">
        <v>69</v>
      </c>
      <c r="AH684" s="455" t="s">
        <v>69</v>
      </c>
      <c r="AI684" s="455" t="s">
        <v>114</v>
      </c>
      <c r="AJ684" s="533">
        <v>43784</v>
      </c>
      <c r="AK684" s="455" t="s">
        <v>389</v>
      </c>
      <c r="AL684" s="455" t="s">
        <v>1152</v>
      </c>
      <c r="AM684" s="455" t="s">
        <v>69</v>
      </c>
      <c r="AN684" s="455" t="s">
        <v>1152</v>
      </c>
      <c r="AO684" s="455" t="s">
        <v>69</v>
      </c>
      <c r="AP684" s="455" t="s">
        <v>1152</v>
      </c>
      <c r="AQ684" s="455" t="s">
        <v>69</v>
      </c>
      <c r="AR684" s="454" t="s">
        <v>87</v>
      </c>
      <c r="AS684" s="454" t="s">
        <v>87</v>
      </c>
      <c r="AT684" s="455" t="s">
        <v>69</v>
      </c>
      <c r="AU684" s="455" t="s">
        <v>89</v>
      </c>
      <c r="AV684" s="455" t="s">
        <v>69</v>
      </c>
      <c r="AW684" s="447" t="s">
        <v>69</v>
      </c>
      <c r="AX684" s="455" t="s">
        <v>90</v>
      </c>
    </row>
    <row r="685" spans="1:50" ht="75" x14ac:dyDescent="0.25">
      <c r="A685" s="439">
        <v>677</v>
      </c>
      <c r="B685" s="449" t="s">
        <v>311</v>
      </c>
      <c r="C685" s="449" t="s">
        <v>227</v>
      </c>
      <c r="D685" s="449" t="s">
        <v>106</v>
      </c>
      <c r="E685" s="449" t="s">
        <v>710</v>
      </c>
      <c r="F685" s="418">
        <f>IFERROR(VLOOKUP(E685,[25]TablaRetencion!A$1:B$22,2,FALSE),"")</f>
        <v>220</v>
      </c>
      <c r="G685" s="418" t="s">
        <v>454</v>
      </c>
      <c r="H685" s="418">
        <f>IFERROR(VLOOKUP(G685,[25]TablaRetencion!H$1:I$90,2,FALSE),"")</f>
        <v>74</v>
      </c>
      <c r="I685" s="450" t="s">
        <v>786</v>
      </c>
      <c r="J685" s="451" t="s">
        <v>2313</v>
      </c>
      <c r="K685" s="451" t="s">
        <v>2314</v>
      </c>
      <c r="L685" s="449" t="s">
        <v>70</v>
      </c>
      <c r="M685" s="449" t="s">
        <v>71</v>
      </c>
      <c r="N685" s="449" t="s">
        <v>72</v>
      </c>
      <c r="O685" s="449" t="s">
        <v>203</v>
      </c>
      <c r="P685" s="449" t="s">
        <v>111</v>
      </c>
      <c r="Q685" s="449" t="s">
        <v>75</v>
      </c>
      <c r="R685" s="418" t="s">
        <v>89</v>
      </c>
      <c r="S685" s="449" t="s">
        <v>140</v>
      </c>
      <c r="T685" s="449" t="s">
        <v>79</v>
      </c>
      <c r="U685" s="449" t="s">
        <v>79</v>
      </c>
      <c r="V685" s="452" t="s">
        <v>2307</v>
      </c>
      <c r="W685" s="453">
        <f t="shared" si="65"/>
        <v>5</v>
      </c>
      <c r="X685" s="453" t="str">
        <f>IF(AND(W685&gt;=7), "ALTA", IF(AND(W685&lt;7, W685&gt;3), "MEDIO", IF(AND(W685&lt;=3), "BAJA", " ")))</f>
        <v>MEDIO</v>
      </c>
      <c r="Y685" s="451" t="s">
        <v>2308</v>
      </c>
      <c r="Z685" s="452" t="s">
        <v>2309</v>
      </c>
      <c r="AA685" s="449" t="s">
        <v>168</v>
      </c>
      <c r="AB685" s="449" t="s">
        <v>201</v>
      </c>
      <c r="AC685" s="451" t="s">
        <v>2310</v>
      </c>
      <c r="AD685" s="530">
        <v>43784</v>
      </c>
      <c r="AE685" s="454" t="s">
        <v>82</v>
      </c>
      <c r="AF685" s="455" t="s">
        <v>69</v>
      </c>
      <c r="AG685" s="455" t="s">
        <v>69</v>
      </c>
      <c r="AH685" s="455" t="s">
        <v>69</v>
      </c>
      <c r="AI685" s="455" t="s">
        <v>114</v>
      </c>
      <c r="AJ685" s="533">
        <v>43784</v>
      </c>
      <c r="AK685" s="455" t="s">
        <v>389</v>
      </c>
      <c r="AL685" s="455" t="s">
        <v>1152</v>
      </c>
      <c r="AM685" s="455" t="s">
        <v>69</v>
      </c>
      <c r="AN685" s="455" t="s">
        <v>1152</v>
      </c>
      <c r="AO685" s="455" t="s">
        <v>69</v>
      </c>
      <c r="AP685" s="455" t="s">
        <v>1152</v>
      </c>
      <c r="AQ685" s="455" t="s">
        <v>69</v>
      </c>
      <c r="AR685" s="454" t="s">
        <v>87</v>
      </c>
      <c r="AS685" s="454" t="s">
        <v>87</v>
      </c>
      <c r="AT685" s="455" t="s">
        <v>69</v>
      </c>
      <c r="AU685" s="455" t="s">
        <v>89</v>
      </c>
      <c r="AV685" s="455" t="s">
        <v>69</v>
      </c>
      <c r="AW685" s="447" t="s">
        <v>69</v>
      </c>
      <c r="AX685" s="455" t="s">
        <v>90</v>
      </c>
    </row>
    <row r="686" spans="1:50" ht="75" x14ac:dyDescent="0.25">
      <c r="A686" s="439">
        <v>678</v>
      </c>
      <c r="B686" s="449" t="s">
        <v>311</v>
      </c>
      <c r="C686" s="449" t="s">
        <v>227</v>
      </c>
      <c r="D686" s="449" t="s">
        <v>106</v>
      </c>
      <c r="E686" s="449" t="s">
        <v>710</v>
      </c>
      <c r="F686" s="418">
        <f>IFERROR(VLOOKUP(E686,[25]TablaRetencion!A$1:B$22,2,FALSE),"")</f>
        <v>220</v>
      </c>
      <c r="G686" s="418" t="s">
        <v>443</v>
      </c>
      <c r="H686" s="418">
        <f>IFERROR(VLOOKUP(G686,[25]TablaRetencion!H$1:I$90,2,FALSE),"")</f>
        <v>49</v>
      </c>
      <c r="I686" s="450" t="s">
        <v>771</v>
      </c>
      <c r="J686" s="451" t="s">
        <v>2315</v>
      </c>
      <c r="K686" s="451" t="s">
        <v>2316</v>
      </c>
      <c r="L686" s="449" t="s">
        <v>70</v>
      </c>
      <c r="M686" s="449" t="s">
        <v>71</v>
      </c>
      <c r="N686" s="449" t="s">
        <v>72</v>
      </c>
      <c r="O686" s="449" t="s">
        <v>203</v>
      </c>
      <c r="P686" s="449" t="s">
        <v>111</v>
      </c>
      <c r="Q686" s="449" t="s">
        <v>75</v>
      </c>
      <c r="R686" s="418" t="s">
        <v>89</v>
      </c>
      <c r="S686" s="449" t="s">
        <v>140</v>
      </c>
      <c r="T686" s="449" t="s">
        <v>79</v>
      </c>
      <c r="U686" s="449" t="s">
        <v>79</v>
      </c>
      <c r="V686" s="452" t="s">
        <v>2307</v>
      </c>
      <c r="W686" s="453">
        <f t="shared" ref="W686" si="66">VLOOKUP(S686,Confidencialidad,2,0)+VLOOKUP(T686,Integridad,2,0)+VLOOKUP(U686,Disponibilidad,2,0)</f>
        <v>5</v>
      </c>
      <c r="X686" s="453" t="str">
        <f>IF(AND(W686&gt;=7), "ALTA", IF(AND(W686&lt;7, W686&gt;3), "MEDIO", IF(AND(W686&lt;=3), "BAJA", " ")))</f>
        <v>MEDIO</v>
      </c>
      <c r="Y686" s="451" t="s">
        <v>2308</v>
      </c>
      <c r="Z686" s="452" t="s">
        <v>2309</v>
      </c>
      <c r="AA686" s="449" t="s">
        <v>168</v>
      </c>
      <c r="AB686" s="449" t="s">
        <v>201</v>
      </c>
      <c r="AC686" s="451" t="s">
        <v>2310</v>
      </c>
      <c r="AD686" s="530">
        <v>43784</v>
      </c>
      <c r="AE686" s="454" t="s">
        <v>82</v>
      </c>
      <c r="AF686" s="455" t="s">
        <v>69</v>
      </c>
      <c r="AG686" s="455" t="s">
        <v>69</v>
      </c>
      <c r="AH686" s="455" t="s">
        <v>69</v>
      </c>
      <c r="AI686" s="455" t="s">
        <v>114</v>
      </c>
      <c r="AJ686" s="533">
        <v>43784</v>
      </c>
      <c r="AK686" s="455" t="s">
        <v>389</v>
      </c>
      <c r="AL686" s="455" t="s">
        <v>1152</v>
      </c>
      <c r="AM686" s="455" t="s">
        <v>69</v>
      </c>
      <c r="AN686" s="455" t="s">
        <v>1152</v>
      </c>
      <c r="AO686" s="455" t="s">
        <v>69</v>
      </c>
      <c r="AP686" s="455" t="s">
        <v>1152</v>
      </c>
      <c r="AQ686" s="455" t="s">
        <v>69</v>
      </c>
      <c r="AR686" s="454" t="s">
        <v>87</v>
      </c>
      <c r="AS686" s="454" t="s">
        <v>87</v>
      </c>
      <c r="AT686" s="455" t="s">
        <v>69</v>
      </c>
      <c r="AU686" s="455" t="s">
        <v>89</v>
      </c>
      <c r="AV686" s="455" t="s">
        <v>69</v>
      </c>
      <c r="AW686" s="447" t="s">
        <v>69</v>
      </c>
      <c r="AX686" s="455" t="s">
        <v>90</v>
      </c>
    </row>
    <row r="687" spans="1:50" ht="150" x14ac:dyDescent="0.25">
      <c r="A687" s="439">
        <v>679</v>
      </c>
      <c r="B687" s="449" t="s">
        <v>392</v>
      </c>
      <c r="C687" s="449" t="s">
        <v>253</v>
      </c>
      <c r="D687" s="449" t="s">
        <v>106</v>
      </c>
      <c r="E687" s="449" t="s">
        <v>719</v>
      </c>
      <c r="F687" s="418">
        <f>IFERROR(VLOOKUP(E687,[26]TablaRetencion!A$1:B$22,2,FALSE),"")</f>
        <v>320</v>
      </c>
      <c r="G687" s="418" t="s">
        <v>521</v>
      </c>
      <c r="H687" s="418">
        <f>IFERROR(VLOOKUP(G687,[26]TablaRetencion!H$1:I$90,2,FALSE),"")</f>
        <v>43</v>
      </c>
      <c r="I687" s="450" t="s">
        <v>904</v>
      </c>
      <c r="J687" s="451" t="s">
        <v>2317</v>
      </c>
      <c r="K687" s="439" t="s">
        <v>2318</v>
      </c>
      <c r="L687" s="449" t="s">
        <v>70</v>
      </c>
      <c r="M687" s="449" t="s">
        <v>71</v>
      </c>
      <c r="N687" s="449" t="s">
        <v>124</v>
      </c>
      <c r="O687" s="449" t="s">
        <v>125</v>
      </c>
      <c r="P687" s="449" t="s">
        <v>111</v>
      </c>
      <c r="Q687" s="449" t="s">
        <v>75</v>
      </c>
      <c r="R687" s="418" t="s">
        <v>76</v>
      </c>
      <c r="S687" s="449" t="s">
        <v>77</v>
      </c>
      <c r="T687" s="449" t="s">
        <v>79</v>
      </c>
      <c r="U687" s="449" t="s">
        <v>78</v>
      </c>
      <c r="V687" s="452" t="s">
        <v>2319</v>
      </c>
      <c r="W687" s="453">
        <f t="shared" ref="W687:W691" si="67">VLOOKUP(S687,Confidencialidad,2,0)+VLOOKUP(T687,Integridad,2,0)+VLOOKUP(U687,Disponibilidad,2,0)</f>
        <v>8</v>
      </c>
      <c r="X687" s="453" t="str">
        <f t="shared" ref="X687:X697" si="68">IF(AND(W687&gt;=7), "ALTA", IF(AND(W687&lt;7, W687&gt;3), "MEDIO", IF(AND(W687&lt;=3), "BAJA", " ")))</f>
        <v>ALTA</v>
      </c>
      <c r="Y687" s="451" t="s">
        <v>2115</v>
      </c>
      <c r="Z687" s="452" t="s">
        <v>2320</v>
      </c>
      <c r="AA687" s="449" t="s">
        <v>81</v>
      </c>
      <c r="AB687" s="449" t="s">
        <v>201</v>
      </c>
      <c r="AC687" s="451" t="s">
        <v>1485</v>
      </c>
      <c r="AD687" s="533">
        <v>43787</v>
      </c>
      <c r="AE687" s="454" t="s">
        <v>82</v>
      </c>
      <c r="AF687" s="455" t="s">
        <v>1175</v>
      </c>
      <c r="AG687" s="455" t="s">
        <v>1162</v>
      </c>
      <c r="AH687" s="455" t="s">
        <v>1162</v>
      </c>
      <c r="AI687" s="455" t="s">
        <v>84</v>
      </c>
      <c r="AJ687" s="533">
        <v>43787</v>
      </c>
      <c r="AK687" s="455" t="s">
        <v>389</v>
      </c>
      <c r="AL687" s="455" t="s">
        <v>85</v>
      </c>
      <c r="AM687" s="455" t="s">
        <v>178</v>
      </c>
      <c r="AN687" s="455" t="s">
        <v>86</v>
      </c>
      <c r="AO687" s="455" t="s">
        <v>86</v>
      </c>
      <c r="AP687" s="455" t="s">
        <v>29</v>
      </c>
      <c r="AQ687" s="455" t="s">
        <v>1153</v>
      </c>
      <c r="AR687" s="454" t="s">
        <v>87</v>
      </c>
      <c r="AS687" s="454" t="s">
        <v>87</v>
      </c>
      <c r="AT687" s="455" t="s">
        <v>69</v>
      </c>
      <c r="AU687" s="455" t="s">
        <v>89</v>
      </c>
      <c r="AV687" s="455" t="s">
        <v>69</v>
      </c>
      <c r="AW687" s="447" t="s">
        <v>69</v>
      </c>
      <c r="AX687" s="455" t="s">
        <v>90</v>
      </c>
    </row>
    <row r="688" spans="1:50" ht="90" x14ac:dyDescent="0.25">
      <c r="A688" s="439">
        <v>680</v>
      </c>
      <c r="B688" s="449" t="s">
        <v>392</v>
      </c>
      <c r="C688" s="449" t="s">
        <v>253</v>
      </c>
      <c r="D688" s="449" t="s">
        <v>106</v>
      </c>
      <c r="E688" s="449" t="s">
        <v>719</v>
      </c>
      <c r="F688" s="418">
        <f>IFERROR(VLOOKUP(E688,[26]TablaRetencion!A$1:B$22,2,FALSE),"")</f>
        <v>320</v>
      </c>
      <c r="G688" s="418" t="s">
        <v>443</v>
      </c>
      <c r="H688" s="418">
        <f>IFERROR(VLOOKUP(G688,[26]TablaRetencion!H$1:I$90,2,FALSE),"")</f>
        <v>49</v>
      </c>
      <c r="I688" s="450" t="s">
        <v>904</v>
      </c>
      <c r="J688" s="451" t="s">
        <v>2321</v>
      </c>
      <c r="K688" s="451" t="s">
        <v>2322</v>
      </c>
      <c r="L688" s="449" t="s">
        <v>70</v>
      </c>
      <c r="M688" s="449" t="s">
        <v>71</v>
      </c>
      <c r="N688" s="449" t="s">
        <v>124</v>
      </c>
      <c r="O688" s="449" t="s">
        <v>125</v>
      </c>
      <c r="P688" s="449" t="s">
        <v>111</v>
      </c>
      <c r="Q688" s="449" t="s">
        <v>126</v>
      </c>
      <c r="R688" s="418" t="s">
        <v>89</v>
      </c>
      <c r="S688" s="449" t="s">
        <v>140</v>
      </c>
      <c r="T688" s="449" t="s">
        <v>79</v>
      </c>
      <c r="U688" s="449" t="s">
        <v>78</v>
      </c>
      <c r="V688" s="452" t="s">
        <v>2319</v>
      </c>
      <c r="W688" s="453">
        <f t="shared" si="67"/>
        <v>6</v>
      </c>
      <c r="X688" s="453" t="str">
        <f t="shared" si="68"/>
        <v>MEDIO</v>
      </c>
      <c r="Y688" s="451" t="s">
        <v>2115</v>
      </c>
      <c r="Z688" s="452" t="s">
        <v>2323</v>
      </c>
      <c r="AA688" s="449" t="s">
        <v>168</v>
      </c>
      <c r="AB688" s="449" t="s">
        <v>201</v>
      </c>
      <c r="AC688" s="451" t="s">
        <v>2324</v>
      </c>
      <c r="AD688" s="533">
        <v>43787</v>
      </c>
      <c r="AE688" s="454" t="s">
        <v>82</v>
      </c>
      <c r="AF688" s="455" t="s">
        <v>69</v>
      </c>
      <c r="AG688" s="455" t="s">
        <v>69</v>
      </c>
      <c r="AH688" s="455" t="s">
        <v>69</v>
      </c>
      <c r="AI688" s="455" t="s">
        <v>114</v>
      </c>
      <c r="AJ688" s="533">
        <v>43787</v>
      </c>
      <c r="AK688" s="455" t="s">
        <v>1152</v>
      </c>
      <c r="AL688" s="455" t="s">
        <v>1152</v>
      </c>
      <c r="AM688" s="455" t="s">
        <v>69</v>
      </c>
      <c r="AN688" s="455" t="s">
        <v>1152</v>
      </c>
      <c r="AO688" s="455" t="s">
        <v>1152</v>
      </c>
      <c r="AP688" s="455" t="s">
        <v>1152</v>
      </c>
      <c r="AQ688" s="455" t="s">
        <v>1153</v>
      </c>
      <c r="AR688" s="454" t="s">
        <v>119</v>
      </c>
      <c r="AS688" s="454" t="s">
        <v>119</v>
      </c>
      <c r="AT688" s="455" t="s">
        <v>69</v>
      </c>
      <c r="AU688" s="455" t="s">
        <v>89</v>
      </c>
      <c r="AV688" s="455" t="s">
        <v>69</v>
      </c>
      <c r="AW688" s="447" t="s">
        <v>69</v>
      </c>
      <c r="AX688" s="455" t="s">
        <v>90</v>
      </c>
    </row>
    <row r="689" spans="1:50" ht="150" x14ac:dyDescent="0.25">
      <c r="A689" s="439">
        <v>681</v>
      </c>
      <c r="B689" s="449" t="s">
        <v>392</v>
      </c>
      <c r="C689" s="449" t="s">
        <v>253</v>
      </c>
      <c r="D689" s="449" t="s">
        <v>106</v>
      </c>
      <c r="E689" s="449" t="s">
        <v>719</v>
      </c>
      <c r="F689" s="418">
        <f>IFERROR(VLOOKUP(E689,[26]TablaRetencion!A$1:B$22,2,FALSE),"")</f>
        <v>320</v>
      </c>
      <c r="G689" s="418" t="s">
        <v>411</v>
      </c>
      <c r="H689" s="418">
        <f>IFERROR(VLOOKUP(G689,[26]TablaRetencion!H$1:I$90,2,FALSE),"")</f>
        <v>67</v>
      </c>
      <c r="I689" s="450" t="s">
        <v>904</v>
      </c>
      <c r="J689" s="456" t="s">
        <v>2325</v>
      </c>
      <c r="K689" s="451" t="s">
        <v>2326</v>
      </c>
      <c r="L689" s="449" t="s">
        <v>70</v>
      </c>
      <c r="M689" s="449" t="s">
        <v>71</v>
      </c>
      <c r="N689" s="449" t="s">
        <v>124</v>
      </c>
      <c r="O689" s="449" t="s">
        <v>125</v>
      </c>
      <c r="P689" s="449" t="s">
        <v>74</v>
      </c>
      <c r="Q689" s="449" t="s">
        <v>112</v>
      </c>
      <c r="R689" s="418" t="s">
        <v>89</v>
      </c>
      <c r="S689" s="449" t="s">
        <v>127</v>
      </c>
      <c r="T689" s="449" t="s">
        <v>79</v>
      </c>
      <c r="U689" s="449" t="s">
        <v>78</v>
      </c>
      <c r="V689" s="452" t="s">
        <v>2327</v>
      </c>
      <c r="W689" s="453">
        <f t="shared" si="67"/>
        <v>7</v>
      </c>
      <c r="X689" s="453" t="str">
        <f t="shared" si="68"/>
        <v>ALTA</v>
      </c>
      <c r="Y689" s="451" t="s">
        <v>2328</v>
      </c>
      <c r="Z689" s="452" t="s">
        <v>2329</v>
      </c>
      <c r="AA689" s="449" t="s">
        <v>168</v>
      </c>
      <c r="AB689" s="449" t="s">
        <v>201</v>
      </c>
      <c r="AC689" s="451" t="s">
        <v>2324</v>
      </c>
      <c r="AD689" s="533">
        <v>43787</v>
      </c>
      <c r="AE689" s="454" t="s">
        <v>82</v>
      </c>
      <c r="AF689" s="455" t="s">
        <v>1175</v>
      </c>
      <c r="AG689" s="455" t="s">
        <v>1172</v>
      </c>
      <c r="AH689" s="455" t="s">
        <v>1172</v>
      </c>
      <c r="AI689" s="455" t="s">
        <v>84</v>
      </c>
      <c r="AJ689" s="533">
        <v>43787</v>
      </c>
      <c r="AK689" s="455" t="s">
        <v>389</v>
      </c>
      <c r="AL689" s="455" t="s">
        <v>85</v>
      </c>
      <c r="AM689" s="455" t="s">
        <v>115</v>
      </c>
      <c r="AN689" s="455" t="s">
        <v>86</v>
      </c>
      <c r="AO689" s="455" t="s">
        <v>86</v>
      </c>
      <c r="AP689" s="455" t="s">
        <v>29</v>
      </c>
      <c r="AQ689" s="455" t="s">
        <v>1153</v>
      </c>
      <c r="AR689" s="454" t="s">
        <v>87</v>
      </c>
      <c r="AS689" s="454" t="s">
        <v>87</v>
      </c>
      <c r="AT689" s="455" t="s">
        <v>69</v>
      </c>
      <c r="AU689" s="455" t="s">
        <v>89</v>
      </c>
      <c r="AV689" s="455" t="s">
        <v>69</v>
      </c>
      <c r="AW689" s="447" t="s">
        <v>69</v>
      </c>
      <c r="AX689" s="455" t="s">
        <v>90</v>
      </c>
    </row>
    <row r="690" spans="1:50" ht="150" x14ac:dyDescent="0.25">
      <c r="A690" s="439">
        <v>682</v>
      </c>
      <c r="B690" s="449" t="s">
        <v>392</v>
      </c>
      <c r="C690" s="449" t="s">
        <v>253</v>
      </c>
      <c r="D690" s="449" t="s">
        <v>106</v>
      </c>
      <c r="E690" s="449" t="s">
        <v>719</v>
      </c>
      <c r="F690" s="418">
        <f>IFERROR(VLOOKUP(E690,[26]TablaRetencion!A$1:B$22,2,FALSE),"")</f>
        <v>320</v>
      </c>
      <c r="G690" s="418" t="s">
        <v>398</v>
      </c>
      <c r="H690" s="418">
        <f>IFERROR(VLOOKUP(G690,[26]TablaRetencion!H$1:I$90,2,FALSE),"")</f>
        <v>2</v>
      </c>
      <c r="I690" s="450" t="s">
        <v>904</v>
      </c>
      <c r="J690" s="456" t="s">
        <v>2330</v>
      </c>
      <c r="K690" s="456" t="s">
        <v>2331</v>
      </c>
      <c r="L690" s="449" t="s">
        <v>70</v>
      </c>
      <c r="M690" s="449" t="s">
        <v>109</v>
      </c>
      <c r="N690" s="449" t="s">
        <v>108</v>
      </c>
      <c r="O690" s="449" t="s">
        <v>152</v>
      </c>
      <c r="P690" s="449" t="s">
        <v>111</v>
      </c>
      <c r="Q690" s="449" t="s">
        <v>75</v>
      </c>
      <c r="R690" s="418" t="s">
        <v>89</v>
      </c>
      <c r="S690" s="449" t="s">
        <v>153</v>
      </c>
      <c r="T690" s="449" t="s">
        <v>141</v>
      </c>
      <c r="U690" s="449" t="s">
        <v>141</v>
      </c>
      <c r="V690" s="452" t="s">
        <v>2332</v>
      </c>
      <c r="W690" s="453">
        <f t="shared" si="67"/>
        <v>5</v>
      </c>
      <c r="X690" s="453" t="str">
        <f t="shared" si="68"/>
        <v>MEDIO</v>
      </c>
      <c r="Y690" s="451" t="s">
        <v>2333</v>
      </c>
      <c r="Z690" s="452" t="s">
        <v>2334</v>
      </c>
      <c r="AA690" s="449" t="s">
        <v>201</v>
      </c>
      <c r="AB690" s="449" t="s">
        <v>201</v>
      </c>
      <c r="AC690" s="451" t="s">
        <v>2335</v>
      </c>
      <c r="AD690" s="533">
        <v>43787</v>
      </c>
      <c r="AE690" s="454" t="s">
        <v>82</v>
      </c>
      <c r="AF690" s="455" t="s">
        <v>1175</v>
      </c>
      <c r="AG690" s="455" t="s">
        <v>1172</v>
      </c>
      <c r="AH690" s="455" t="s">
        <v>1172</v>
      </c>
      <c r="AI690" s="455" t="s">
        <v>84</v>
      </c>
      <c r="AJ690" s="533">
        <v>43787</v>
      </c>
      <c r="AK690" s="455" t="s">
        <v>389</v>
      </c>
      <c r="AL690" s="455" t="s">
        <v>85</v>
      </c>
      <c r="AM690" s="455" t="s">
        <v>115</v>
      </c>
      <c r="AN690" s="455" t="s">
        <v>86</v>
      </c>
      <c r="AO690" s="455" t="s">
        <v>86</v>
      </c>
      <c r="AP690" s="455" t="s">
        <v>29</v>
      </c>
      <c r="AQ690" s="455" t="s">
        <v>1153</v>
      </c>
      <c r="AR690" s="454" t="s">
        <v>87</v>
      </c>
      <c r="AS690" s="454" t="s">
        <v>87</v>
      </c>
      <c r="AT690" s="455" t="s">
        <v>69</v>
      </c>
      <c r="AU690" s="455" t="s">
        <v>89</v>
      </c>
      <c r="AV690" s="455" t="s">
        <v>69</v>
      </c>
      <c r="AW690" s="447" t="s">
        <v>69</v>
      </c>
      <c r="AX690" s="455" t="s">
        <v>90</v>
      </c>
    </row>
    <row r="691" spans="1:50" ht="105" x14ac:dyDescent="0.25">
      <c r="A691" s="439">
        <v>683</v>
      </c>
      <c r="B691" s="449" t="s">
        <v>392</v>
      </c>
      <c r="C691" s="449" t="s">
        <v>253</v>
      </c>
      <c r="D691" s="449" t="s">
        <v>106</v>
      </c>
      <c r="E691" s="449" t="s">
        <v>719</v>
      </c>
      <c r="F691" s="418">
        <f>IFERROR(VLOOKUP(E691,[26]TablaRetencion!A$1:B$22,2,FALSE),"")</f>
        <v>320</v>
      </c>
      <c r="G691" s="418" t="s">
        <v>522</v>
      </c>
      <c r="H691" s="418">
        <f>IFERROR(VLOOKUP(G691,[26]TablaRetencion!H$1:I$90,2,FALSE),"")</f>
        <v>53</v>
      </c>
      <c r="I691" s="450" t="s">
        <v>904</v>
      </c>
      <c r="J691" s="451" t="s">
        <v>2336</v>
      </c>
      <c r="K691" s="451" t="s">
        <v>2337</v>
      </c>
      <c r="L691" s="449" t="s">
        <v>70</v>
      </c>
      <c r="M691" s="449" t="s">
        <v>109</v>
      </c>
      <c r="N691" s="449" t="s">
        <v>108</v>
      </c>
      <c r="O691" s="449" t="s">
        <v>73</v>
      </c>
      <c r="P691" s="449" t="s">
        <v>111</v>
      </c>
      <c r="Q691" s="449" t="s">
        <v>75</v>
      </c>
      <c r="R691" s="418" t="s">
        <v>89</v>
      </c>
      <c r="S691" s="449" t="s">
        <v>153</v>
      </c>
      <c r="T691" s="449" t="s">
        <v>141</v>
      </c>
      <c r="U691" s="449" t="s">
        <v>141</v>
      </c>
      <c r="V691" s="452" t="s">
        <v>2338</v>
      </c>
      <c r="W691" s="453">
        <f t="shared" si="67"/>
        <v>5</v>
      </c>
      <c r="X691" s="453" t="str">
        <f t="shared" si="68"/>
        <v>MEDIO</v>
      </c>
      <c r="Y691" s="451" t="s">
        <v>2333</v>
      </c>
      <c r="Z691" s="452" t="s">
        <v>2339</v>
      </c>
      <c r="AA691" s="449" t="s">
        <v>81</v>
      </c>
      <c r="AB691" s="449" t="s">
        <v>81</v>
      </c>
      <c r="AC691" s="451" t="s">
        <v>2335</v>
      </c>
      <c r="AD691" s="533">
        <v>43787</v>
      </c>
      <c r="AE691" s="454" t="s">
        <v>82</v>
      </c>
      <c r="AF691" s="455" t="s">
        <v>69</v>
      </c>
      <c r="AG691" s="455" t="s">
        <v>69</v>
      </c>
      <c r="AH691" s="455" t="s">
        <v>69</v>
      </c>
      <c r="AI691" s="455" t="s">
        <v>114</v>
      </c>
      <c r="AJ691" s="533">
        <v>43787</v>
      </c>
      <c r="AK691" s="455" t="s">
        <v>1152</v>
      </c>
      <c r="AL691" s="455" t="s">
        <v>143</v>
      </c>
      <c r="AM691" s="455"/>
      <c r="AN691" s="455" t="s">
        <v>163</v>
      </c>
      <c r="AO691" s="455" t="s">
        <v>163</v>
      </c>
      <c r="AP691" s="455" t="s">
        <v>29</v>
      </c>
      <c r="AQ691" s="455" t="s">
        <v>1153</v>
      </c>
      <c r="AR691" s="454" t="s">
        <v>87</v>
      </c>
      <c r="AS691" s="454" t="s">
        <v>87</v>
      </c>
      <c r="AT691" s="455" t="s">
        <v>69</v>
      </c>
      <c r="AU691" s="455" t="s">
        <v>89</v>
      </c>
      <c r="AV691" s="455" t="s">
        <v>69</v>
      </c>
      <c r="AW691" s="447" t="s">
        <v>69</v>
      </c>
      <c r="AX691" s="455" t="s">
        <v>90</v>
      </c>
    </row>
    <row r="692" spans="1:50" ht="150" x14ac:dyDescent="0.25">
      <c r="A692" s="439">
        <v>684</v>
      </c>
      <c r="B692" s="449" t="s">
        <v>392</v>
      </c>
      <c r="C692" s="449" t="s">
        <v>252</v>
      </c>
      <c r="D692" s="449" t="s">
        <v>106</v>
      </c>
      <c r="E692" s="449" t="s">
        <v>719</v>
      </c>
      <c r="F692" s="418">
        <f>IFERROR(VLOOKUP(E692,[26]TablaRetencion!A$1:B$22,2,FALSE),"")</f>
        <v>320</v>
      </c>
      <c r="G692" s="418" t="s">
        <v>521</v>
      </c>
      <c r="H692" s="418">
        <f>IFERROR(VLOOKUP(G692,[26]TablaRetencion!H$1:I$90,2,FALSE),"")</f>
        <v>43</v>
      </c>
      <c r="I692" s="450" t="s">
        <v>904</v>
      </c>
      <c r="J692" s="451" t="s">
        <v>2317</v>
      </c>
      <c r="K692" s="439" t="s">
        <v>2318</v>
      </c>
      <c r="L692" s="449" t="s">
        <v>70</v>
      </c>
      <c r="M692" s="449" t="s">
        <v>71</v>
      </c>
      <c r="N692" s="449" t="s">
        <v>124</v>
      </c>
      <c r="O692" s="449" t="s">
        <v>125</v>
      </c>
      <c r="P692" s="449" t="s">
        <v>111</v>
      </c>
      <c r="Q692" s="449" t="s">
        <v>75</v>
      </c>
      <c r="R692" s="418" t="s">
        <v>76</v>
      </c>
      <c r="S692" s="449" t="s">
        <v>77</v>
      </c>
      <c r="T692" s="449" t="s">
        <v>79</v>
      </c>
      <c r="U692" s="449" t="s">
        <v>78</v>
      </c>
      <c r="V692" s="452" t="s">
        <v>2319</v>
      </c>
      <c r="W692" s="453">
        <f t="shared" ref="W692:W697" si="69">VLOOKUP(S692,Confidencialidad,2,0)+VLOOKUP(T692,Integridad,2,0)+VLOOKUP(U692,Disponibilidad,2,0)</f>
        <v>8</v>
      </c>
      <c r="X692" s="453" t="str">
        <f t="shared" si="68"/>
        <v>ALTA</v>
      </c>
      <c r="Y692" s="451" t="s">
        <v>2115</v>
      </c>
      <c r="Z692" s="452" t="s">
        <v>2320</v>
      </c>
      <c r="AA692" s="449" t="s">
        <v>81</v>
      </c>
      <c r="AB692" s="449" t="s">
        <v>201</v>
      </c>
      <c r="AC692" s="451" t="s">
        <v>1485</v>
      </c>
      <c r="AD692" s="533">
        <v>43787</v>
      </c>
      <c r="AE692" s="454" t="s">
        <v>82</v>
      </c>
      <c r="AF692" s="455" t="s">
        <v>1175</v>
      </c>
      <c r="AG692" s="455" t="s">
        <v>1162</v>
      </c>
      <c r="AH692" s="455" t="s">
        <v>1162</v>
      </c>
      <c r="AI692" s="455" t="s">
        <v>84</v>
      </c>
      <c r="AJ692" s="533">
        <v>43787</v>
      </c>
      <c r="AK692" s="455" t="s">
        <v>389</v>
      </c>
      <c r="AL692" s="455" t="s">
        <v>85</v>
      </c>
      <c r="AM692" s="455" t="s">
        <v>178</v>
      </c>
      <c r="AN692" s="455" t="s">
        <v>86</v>
      </c>
      <c r="AO692" s="455" t="s">
        <v>86</v>
      </c>
      <c r="AP692" s="455" t="s">
        <v>29</v>
      </c>
      <c r="AQ692" s="455" t="s">
        <v>1153</v>
      </c>
      <c r="AR692" s="454" t="s">
        <v>87</v>
      </c>
      <c r="AS692" s="454" t="s">
        <v>87</v>
      </c>
      <c r="AT692" s="455" t="s">
        <v>69</v>
      </c>
      <c r="AU692" s="455" t="s">
        <v>89</v>
      </c>
      <c r="AV692" s="455" t="s">
        <v>69</v>
      </c>
      <c r="AW692" s="447" t="s">
        <v>69</v>
      </c>
      <c r="AX692" s="455" t="s">
        <v>90</v>
      </c>
    </row>
    <row r="693" spans="1:50" ht="90" x14ac:dyDescent="0.25">
      <c r="A693" s="439">
        <v>685</v>
      </c>
      <c r="B693" s="449" t="s">
        <v>392</v>
      </c>
      <c r="C693" s="449" t="s">
        <v>252</v>
      </c>
      <c r="D693" s="449" t="s">
        <v>106</v>
      </c>
      <c r="E693" s="449" t="s">
        <v>719</v>
      </c>
      <c r="F693" s="418">
        <f>IFERROR(VLOOKUP(E693,[26]TablaRetencion!A$1:B$22,2,FALSE),"")</f>
        <v>320</v>
      </c>
      <c r="G693" s="418" t="s">
        <v>443</v>
      </c>
      <c r="H693" s="418">
        <f>IFERROR(VLOOKUP(G693,[26]TablaRetencion!H$1:I$90,2,FALSE),"")</f>
        <v>49</v>
      </c>
      <c r="I693" s="450" t="s">
        <v>904</v>
      </c>
      <c r="J693" s="451" t="s">
        <v>2321</v>
      </c>
      <c r="K693" s="451" t="s">
        <v>2322</v>
      </c>
      <c r="L693" s="449" t="s">
        <v>70</v>
      </c>
      <c r="M693" s="449" t="s">
        <v>71</v>
      </c>
      <c r="N693" s="449" t="s">
        <v>124</v>
      </c>
      <c r="O693" s="449" t="s">
        <v>125</v>
      </c>
      <c r="P693" s="449" t="s">
        <v>111</v>
      </c>
      <c r="Q693" s="449" t="s">
        <v>126</v>
      </c>
      <c r="R693" s="418" t="s">
        <v>89</v>
      </c>
      <c r="S693" s="449" t="s">
        <v>140</v>
      </c>
      <c r="T693" s="449" t="s">
        <v>79</v>
      </c>
      <c r="U693" s="449" t="s">
        <v>78</v>
      </c>
      <c r="V693" s="452" t="s">
        <v>2319</v>
      </c>
      <c r="W693" s="453">
        <f t="shared" si="69"/>
        <v>6</v>
      </c>
      <c r="X693" s="453" t="str">
        <f t="shared" si="68"/>
        <v>MEDIO</v>
      </c>
      <c r="Y693" s="451" t="s">
        <v>2115</v>
      </c>
      <c r="Z693" s="452" t="s">
        <v>2323</v>
      </c>
      <c r="AA693" s="449" t="s">
        <v>168</v>
      </c>
      <c r="AB693" s="449" t="s">
        <v>201</v>
      </c>
      <c r="AC693" s="451" t="s">
        <v>2324</v>
      </c>
      <c r="AD693" s="533">
        <v>43787</v>
      </c>
      <c r="AE693" s="454" t="s">
        <v>82</v>
      </c>
      <c r="AF693" s="455" t="s">
        <v>69</v>
      </c>
      <c r="AG693" s="455" t="s">
        <v>69</v>
      </c>
      <c r="AH693" s="455" t="s">
        <v>69</v>
      </c>
      <c r="AI693" s="455" t="s">
        <v>114</v>
      </c>
      <c r="AJ693" s="533">
        <v>43787</v>
      </c>
      <c r="AK693" s="455" t="s">
        <v>1152</v>
      </c>
      <c r="AL693" s="455" t="s">
        <v>1152</v>
      </c>
      <c r="AM693" s="455" t="s">
        <v>69</v>
      </c>
      <c r="AN693" s="455" t="s">
        <v>1152</v>
      </c>
      <c r="AO693" s="455" t="s">
        <v>1152</v>
      </c>
      <c r="AP693" s="455" t="s">
        <v>1152</v>
      </c>
      <c r="AQ693" s="455" t="s">
        <v>1153</v>
      </c>
      <c r="AR693" s="454" t="s">
        <v>119</v>
      </c>
      <c r="AS693" s="454" t="s">
        <v>119</v>
      </c>
      <c r="AT693" s="455" t="s">
        <v>69</v>
      </c>
      <c r="AU693" s="455" t="s">
        <v>89</v>
      </c>
      <c r="AV693" s="455" t="s">
        <v>69</v>
      </c>
      <c r="AW693" s="447" t="s">
        <v>69</v>
      </c>
      <c r="AX693" s="455" t="s">
        <v>90</v>
      </c>
    </row>
    <row r="694" spans="1:50" ht="150" x14ac:dyDescent="0.25">
      <c r="A694" s="439">
        <v>686</v>
      </c>
      <c r="B694" s="449" t="s">
        <v>392</v>
      </c>
      <c r="C694" s="449" t="s">
        <v>252</v>
      </c>
      <c r="D694" s="449" t="s">
        <v>106</v>
      </c>
      <c r="E694" s="449" t="s">
        <v>719</v>
      </c>
      <c r="F694" s="418">
        <f>IFERROR(VLOOKUP(E694,[26]TablaRetencion!A$1:B$22,2,FALSE),"")</f>
        <v>320</v>
      </c>
      <c r="G694" s="418" t="s">
        <v>411</v>
      </c>
      <c r="H694" s="418">
        <f>IFERROR(VLOOKUP(G694,[26]TablaRetencion!H$1:I$90,2,FALSE),"")</f>
        <v>67</v>
      </c>
      <c r="I694" s="450" t="s">
        <v>904</v>
      </c>
      <c r="J694" s="456" t="s">
        <v>2325</v>
      </c>
      <c r="K694" s="451" t="s">
        <v>2326</v>
      </c>
      <c r="L694" s="449" t="s">
        <v>70</v>
      </c>
      <c r="M694" s="449" t="s">
        <v>71</v>
      </c>
      <c r="N694" s="449" t="s">
        <v>124</v>
      </c>
      <c r="O694" s="449" t="s">
        <v>125</v>
      </c>
      <c r="P694" s="449" t="s">
        <v>74</v>
      </c>
      <c r="Q694" s="449" t="s">
        <v>112</v>
      </c>
      <c r="R694" s="418" t="s">
        <v>89</v>
      </c>
      <c r="S694" s="449" t="s">
        <v>127</v>
      </c>
      <c r="T694" s="449" t="s">
        <v>79</v>
      </c>
      <c r="U694" s="449" t="s">
        <v>78</v>
      </c>
      <c r="V694" s="452" t="s">
        <v>2327</v>
      </c>
      <c r="W694" s="453">
        <f t="shared" si="69"/>
        <v>7</v>
      </c>
      <c r="X694" s="453" t="str">
        <f t="shared" si="68"/>
        <v>ALTA</v>
      </c>
      <c r="Y694" s="451" t="s">
        <v>2328</v>
      </c>
      <c r="Z694" s="452" t="s">
        <v>2329</v>
      </c>
      <c r="AA694" s="449" t="s">
        <v>168</v>
      </c>
      <c r="AB694" s="449" t="s">
        <v>201</v>
      </c>
      <c r="AC694" s="451" t="s">
        <v>2324</v>
      </c>
      <c r="AD694" s="533">
        <v>43787</v>
      </c>
      <c r="AE694" s="454" t="s">
        <v>82</v>
      </c>
      <c r="AF694" s="455" t="s">
        <v>1175</v>
      </c>
      <c r="AG694" s="455" t="s">
        <v>1172</v>
      </c>
      <c r="AH694" s="455" t="s">
        <v>1172</v>
      </c>
      <c r="AI694" s="455" t="s">
        <v>84</v>
      </c>
      <c r="AJ694" s="533">
        <v>43787</v>
      </c>
      <c r="AK694" s="455" t="s">
        <v>389</v>
      </c>
      <c r="AL694" s="455" t="s">
        <v>85</v>
      </c>
      <c r="AM694" s="455" t="s">
        <v>115</v>
      </c>
      <c r="AN694" s="455" t="s">
        <v>86</v>
      </c>
      <c r="AO694" s="455" t="s">
        <v>86</v>
      </c>
      <c r="AP694" s="455" t="s">
        <v>29</v>
      </c>
      <c r="AQ694" s="455" t="s">
        <v>1153</v>
      </c>
      <c r="AR694" s="454" t="s">
        <v>87</v>
      </c>
      <c r="AS694" s="454" t="s">
        <v>87</v>
      </c>
      <c r="AT694" s="455" t="s">
        <v>69</v>
      </c>
      <c r="AU694" s="455" t="s">
        <v>89</v>
      </c>
      <c r="AV694" s="455" t="s">
        <v>69</v>
      </c>
      <c r="AW694" s="447" t="s">
        <v>69</v>
      </c>
      <c r="AX694" s="455" t="s">
        <v>90</v>
      </c>
    </row>
    <row r="695" spans="1:50" ht="150" x14ac:dyDescent="0.25">
      <c r="A695" s="439">
        <v>687</v>
      </c>
      <c r="B695" s="449" t="s">
        <v>392</v>
      </c>
      <c r="C695" s="449" t="s">
        <v>252</v>
      </c>
      <c r="D695" s="449" t="s">
        <v>106</v>
      </c>
      <c r="E695" s="449" t="s">
        <v>719</v>
      </c>
      <c r="F695" s="418">
        <f>IFERROR(VLOOKUP(E695,[26]TablaRetencion!A$1:B$22,2,FALSE),"")</f>
        <v>320</v>
      </c>
      <c r="G695" s="418" t="s">
        <v>398</v>
      </c>
      <c r="H695" s="418">
        <f>IFERROR(VLOOKUP(G695,[26]TablaRetencion!H$1:I$90,2,FALSE),"")</f>
        <v>2</v>
      </c>
      <c r="I695" s="450" t="s">
        <v>904</v>
      </c>
      <c r="J695" s="456" t="s">
        <v>2330</v>
      </c>
      <c r="K695" s="456" t="s">
        <v>2340</v>
      </c>
      <c r="L695" s="449" t="s">
        <v>70</v>
      </c>
      <c r="M695" s="449" t="s">
        <v>109</v>
      </c>
      <c r="N695" s="449" t="s">
        <v>108</v>
      </c>
      <c r="O695" s="449" t="s">
        <v>152</v>
      </c>
      <c r="P695" s="449" t="s">
        <v>111</v>
      </c>
      <c r="Q695" s="449" t="s">
        <v>75</v>
      </c>
      <c r="R695" s="418" t="s">
        <v>89</v>
      </c>
      <c r="S695" s="449" t="s">
        <v>153</v>
      </c>
      <c r="T695" s="449" t="s">
        <v>141</v>
      </c>
      <c r="U695" s="449" t="s">
        <v>141</v>
      </c>
      <c r="V695" s="452" t="s">
        <v>2341</v>
      </c>
      <c r="W695" s="453">
        <f t="shared" si="69"/>
        <v>5</v>
      </c>
      <c r="X695" s="453" t="str">
        <f t="shared" si="68"/>
        <v>MEDIO</v>
      </c>
      <c r="Y695" s="451" t="s">
        <v>2333</v>
      </c>
      <c r="Z695" s="452" t="s">
        <v>2342</v>
      </c>
      <c r="AA695" s="449" t="s">
        <v>201</v>
      </c>
      <c r="AB695" s="449" t="s">
        <v>201</v>
      </c>
      <c r="AC695" s="451" t="s">
        <v>2335</v>
      </c>
      <c r="AD695" s="533">
        <v>43787</v>
      </c>
      <c r="AE695" s="454" t="s">
        <v>82</v>
      </c>
      <c r="AF695" s="455" t="s">
        <v>1175</v>
      </c>
      <c r="AG695" s="455" t="s">
        <v>1172</v>
      </c>
      <c r="AH695" s="455" t="s">
        <v>1172</v>
      </c>
      <c r="AI695" s="455" t="s">
        <v>84</v>
      </c>
      <c r="AJ695" s="533">
        <v>43787</v>
      </c>
      <c r="AK695" s="455" t="s">
        <v>389</v>
      </c>
      <c r="AL695" s="455" t="s">
        <v>85</v>
      </c>
      <c r="AM695" s="455" t="s">
        <v>115</v>
      </c>
      <c r="AN695" s="455" t="s">
        <v>86</v>
      </c>
      <c r="AO695" s="455" t="s">
        <v>86</v>
      </c>
      <c r="AP695" s="455" t="s">
        <v>29</v>
      </c>
      <c r="AQ695" s="455" t="s">
        <v>1153</v>
      </c>
      <c r="AR695" s="454" t="s">
        <v>87</v>
      </c>
      <c r="AS695" s="454" t="s">
        <v>87</v>
      </c>
      <c r="AT695" s="455" t="s">
        <v>69</v>
      </c>
      <c r="AU695" s="455" t="s">
        <v>89</v>
      </c>
      <c r="AV695" s="455" t="s">
        <v>69</v>
      </c>
      <c r="AW695" s="447" t="s">
        <v>69</v>
      </c>
      <c r="AX695" s="455" t="s">
        <v>90</v>
      </c>
    </row>
    <row r="696" spans="1:50" ht="150" x14ac:dyDescent="0.25">
      <c r="A696" s="439">
        <v>688</v>
      </c>
      <c r="B696" s="449" t="s">
        <v>392</v>
      </c>
      <c r="C696" s="449" t="s">
        <v>252</v>
      </c>
      <c r="D696" s="449" t="s">
        <v>106</v>
      </c>
      <c r="E696" s="449" t="s">
        <v>719</v>
      </c>
      <c r="F696" s="418">
        <f>IFERROR(VLOOKUP(E696,[26]TablaRetencion!A$1:B$22,2,FALSE),"")</f>
        <v>320</v>
      </c>
      <c r="G696" s="418" t="s">
        <v>406</v>
      </c>
      <c r="H696" s="418">
        <f>IFERROR(VLOOKUP(G696,[26]TablaRetencion!H$1:I$90,2,FALSE),"")</f>
        <v>50</v>
      </c>
      <c r="I696" s="450" t="s">
        <v>904</v>
      </c>
      <c r="J696" s="451" t="s">
        <v>2343</v>
      </c>
      <c r="K696" s="451" t="s">
        <v>2344</v>
      </c>
      <c r="L696" s="449" t="s">
        <v>70</v>
      </c>
      <c r="M696" s="449" t="s">
        <v>151</v>
      </c>
      <c r="N696" s="449" t="s">
        <v>72</v>
      </c>
      <c r="O696" s="449" t="s">
        <v>152</v>
      </c>
      <c r="P696" s="449" t="s">
        <v>111</v>
      </c>
      <c r="Q696" s="449" t="s">
        <v>75</v>
      </c>
      <c r="R696" s="522" t="s">
        <v>89</v>
      </c>
      <c r="S696" s="449" t="s">
        <v>153</v>
      </c>
      <c r="T696" s="449" t="s">
        <v>141</v>
      </c>
      <c r="U696" s="449" t="s">
        <v>141</v>
      </c>
      <c r="V696" s="452" t="s">
        <v>2345</v>
      </c>
      <c r="W696" s="453">
        <f t="shared" si="69"/>
        <v>5</v>
      </c>
      <c r="X696" s="453" t="str">
        <f t="shared" si="68"/>
        <v>MEDIO</v>
      </c>
      <c r="Y696" s="451" t="s">
        <v>2346</v>
      </c>
      <c r="Z696" s="452" t="s">
        <v>2334</v>
      </c>
      <c r="AA696" s="449" t="s">
        <v>168</v>
      </c>
      <c r="AB696" s="449" t="s">
        <v>201</v>
      </c>
      <c r="AC696" s="451" t="s">
        <v>2335</v>
      </c>
      <c r="AD696" s="533">
        <v>43787</v>
      </c>
      <c r="AE696" s="454" t="s">
        <v>82</v>
      </c>
      <c r="AF696" s="455" t="s">
        <v>1175</v>
      </c>
      <c r="AG696" s="455" t="s">
        <v>1172</v>
      </c>
      <c r="AH696" s="455" t="s">
        <v>1172</v>
      </c>
      <c r="AI696" s="455" t="s">
        <v>84</v>
      </c>
      <c r="AJ696" s="533">
        <v>43787</v>
      </c>
      <c r="AK696" s="455" t="s">
        <v>389</v>
      </c>
      <c r="AL696" s="455" t="s">
        <v>85</v>
      </c>
      <c r="AM696" s="455" t="s">
        <v>115</v>
      </c>
      <c r="AN696" s="455" t="s">
        <v>86</v>
      </c>
      <c r="AO696" s="455" t="s">
        <v>86</v>
      </c>
      <c r="AP696" s="455" t="s">
        <v>29</v>
      </c>
      <c r="AQ696" s="455" t="s">
        <v>1153</v>
      </c>
      <c r="AR696" s="454" t="s">
        <v>87</v>
      </c>
      <c r="AS696" s="454" t="s">
        <v>87</v>
      </c>
      <c r="AT696" s="455" t="s">
        <v>69</v>
      </c>
      <c r="AU696" s="455" t="s">
        <v>89</v>
      </c>
      <c r="AV696" s="455" t="s">
        <v>69</v>
      </c>
      <c r="AW696" s="447" t="s">
        <v>69</v>
      </c>
      <c r="AX696" s="455" t="s">
        <v>90</v>
      </c>
    </row>
    <row r="697" spans="1:50" ht="120" x14ac:dyDescent="0.25">
      <c r="A697" s="439">
        <v>689</v>
      </c>
      <c r="B697" s="449" t="s">
        <v>392</v>
      </c>
      <c r="C697" s="449" t="s">
        <v>252</v>
      </c>
      <c r="D697" s="449" t="s">
        <v>106</v>
      </c>
      <c r="E697" s="449" t="s">
        <v>719</v>
      </c>
      <c r="F697" s="418">
        <f>IFERROR(VLOOKUP(E697,[26]TablaRetencion!A$1:B$22,2,FALSE),"")</f>
        <v>320</v>
      </c>
      <c r="G697" s="418" t="s">
        <v>522</v>
      </c>
      <c r="H697" s="418">
        <f>IFERROR(VLOOKUP(G697,[26]TablaRetencion!H$1:I$90,2,FALSE),"")</f>
        <v>53</v>
      </c>
      <c r="I697" s="450" t="s">
        <v>904</v>
      </c>
      <c r="J697" s="451" t="s">
        <v>2336</v>
      </c>
      <c r="K697" s="451" t="s">
        <v>2347</v>
      </c>
      <c r="L697" s="449" t="s">
        <v>70</v>
      </c>
      <c r="M697" s="449" t="s">
        <v>109</v>
      </c>
      <c r="N697" s="449" t="s">
        <v>108</v>
      </c>
      <c r="O697" s="449" t="s">
        <v>73</v>
      </c>
      <c r="P697" s="449" t="s">
        <v>111</v>
      </c>
      <c r="Q697" s="449" t="s">
        <v>75</v>
      </c>
      <c r="R697" s="418" t="s">
        <v>89</v>
      </c>
      <c r="S697" s="449" t="s">
        <v>153</v>
      </c>
      <c r="T697" s="449" t="s">
        <v>141</v>
      </c>
      <c r="U697" s="449" t="s">
        <v>141</v>
      </c>
      <c r="V697" s="452" t="s">
        <v>2338</v>
      </c>
      <c r="W697" s="453">
        <f t="shared" si="69"/>
        <v>5</v>
      </c>
      <c r="X697" s="453" t="str">
        <f t="shared" si="68"/>
        <v>MEDIO</v>
      </c>
      <c r="Y697" s="451" t="s">
        <v>2333</v>
      </c>
      <c r="Z697" s="452" t="s">
        <v>2339</v>
      </c>
      <c r="AA697" s="449" t="s">
        <v>81</v>
      </c>
      <c r="AB697" s="449" t="s">
        <v>81</v>
      </c>
      <c r="AC697" s="451" t="s">
        <v>2335</v>
      </c>
      <c r="AD697" s="533">
        <v>43787</v>
      </c>
      <c r="AE697" s="454" t="s">
        <v>82</v>
      </c>
      <c r="AF697" s="455" t="s">
        <v>69</v>
      </c>
      <c r="AG697" s="455" t="s">
        <v>69</v>
      </c>
      <c r="AH697" s="455" t="s">
        <v>69</v>
      </c>
      <c r="AI697" s="455" t="s">
        <v>114</v>
      </c>
      <c r="AJ697" s="533">
        <v>43787</v>
      </c>
      <c r="AK697" s="455" t="s">
        <v>1152</v>
      </c>
      <c r="AL697" s="455" t="s">
        <v>143</v>
      </c>
      <c r="AM697" s="455"/>
      <c r="AN697" s="455" t="s">
        <v>163</v>
      </c>
      <c r="AO697" s="455" t="s">
        <v>163</v>
      </c>
      <c r="AP697" s="455" t="s">
        <v>29</v>
      </c>
      <c r="AQ697" s="455" t="s">
        <v>1153</v>
      </c>
      <c r="AR697" s="454" t="s">
        <v>87</v>
      </c>
      <c r="AS697" s="454" t="s">
        <v>87</v>
      </c>
      <c r="AT697" s="455" t="s">
        <v>69</v>
      </c>
      <c r="AU697" s="455" t="s">
        <v>89</v>
      </c>
      <c r="AV697" s="455" t="s">
        <v>69</v>
      </c>
      <c r="AW697" s="447" t="s">
        <v>69</v>
      </c>
      <c r="AX697" s="455" t="s">
        <v>90</v>
      </c>
    </row>
    <row r="698" spans="1:50" ht="90" x14ac:dyDescent="0.25">
      <c r="A698" s="439">
        <v>690</v>
      </c>
      <c r="B698" s="449" t="s">
        <v>318</v>
      </c>
      <c r="C698" s="449" t="s">
        <v>249</v>
      </c>
      <c r="D698" s="449" t="s">
        <v>106</v>
      </c>
      <c r="E698" s="449" t="s">
        <v>720</v>
      </c>
      <c r="F698" s="418">
        <v>330</v>
      </c>
      <c r="G698" s="418" t="s">
        <v>521</v>
      </c>
      <c r="H698" s="418">
        <v>38</v>
      </c>
      <c r="I698" s="450" t="s">
        <v>922</v>
      </c>
      <c r="J698" s="451" t="s">
        <v>2348</v>
      </c>
      <c r="K698" s="451" t="s">
        <v>2349</v>
      </c>
      <c r="L698" s="449" t="s">
        <v>70</v>
      </c>
      <c r="M698" s="449" t="s">
        <v>109</v>
      </c>
      <c r="N698" s="449" t="s">
        <v>108</v>
      </c>
      <c r="O698" s="449" t="s">
        <v>73</v>
      </c>
      <c r="P698" s="449" t="s">
        <v>111</v>
      </c>
      <c r="Q698" s="449" t="s">
        <v>75</v>
      </c>
      <c r="R698" s="418" t="s">
        <v>83</v>
      </c>
      <c r="S698" s="449" t="s">
        <v>77</v>
      </c>
      <c r="T698" s="449" t="s">
        <v>78</v>
      </c>
      <c r="U698" s="449" t="s">
        <v>78</v>
      </c>
      <c r="V698" s="452" t="s">
        <v>2350</v>
      </c>
      <c r="W698" s="453">
        <v>9</v>
      </c>
      <c r="X698" s="453" t="s">
        <v>78</v>
      </c>
      <c r="Y698" s="451" t="s">
        <v>2351</v>
      </c>
      <c r="Z698" s="452" t="s">
        <v>2352</v>
      </c>
      <c r="AA698" s="449" t="s">
        <v>81</v>
      </c>
      <c r="AB698" s="449" t="s">
        <v>81</v>
      </c>
      <c r="AC698" s="451" t="s">
        <v>2353</v>
      </c>
      <c r="AD698" s="530">
        <v>43101</v>
      </c>
      <c r="AE698" s="454" t="s">
        <v>82</v>
      </c>
      <c r="AF698" s="455" t="s">
        <v>1175</v>
      </c>
      <c r="AG698" s="455" t="s">
        <v>69</v>
      </c>
      <c r="AH698" s="455" t="s">
        <v>69</v>
      </c>
      <c r="AI698" s="455" t="s">
        <v>114</v>
      </c>
      <c r="AJ698" s="533">
        <v>43101</v>
      </c>
      <c r="AK698" s="455" t="s">
        <v>1152</v>
      </c>
      <c r="AL698" s="455" t="s">
        <v>143</v>
      </c>
      <c r="AM698" s="455" t="s">
        <v>69</v>
      </c>
      <c r="AN698" s="455" t="s">
        <v>69</v>
      </c>
      <c r="AO698" s="455" t="s">
        <v>69</v>
      </c>
      <c r="AP698" s="455" t="s">
        <v>69</v>
      </c>
      <c r="AQ698" s="455" t="s">
        <v>69</v>
      </c>
      <c r="AR698" s="454" t="s">
        <v>87</v>
      </c>
      <c r="AS698" s="454" t="s">
        <v>87</v>
      </c>
      <c r="AT698" s="455" t="s">
        <v>69</v>
      </c>
      <c r="AU698" s="455" t="s">
        <v>89</v>
      </c>
      <c r="AV698" s="455" t="s">
        <v>69</v>
      </c>
      <c r="AW698" s="447" t="s">
        <v>69</v>
      </c>
      <c r="AX698" s="455" t="s">
        <v>90</v>
      </c>
    </row>
    <row r="699" spans="1:50" ht="90" x14ac:dyDescent="0.25">
      <c r="A699" s="439">
        <v>691</v>
      </c>
      <c r="B699" s="449" t="s">
        <v>318</v>
      </c>
      <c r="C699" s="449" t="s">
        <v>249</v>
      </c>
      <c r="D699" s="449" t="s">
        <v>106</v>
      </c>
      <c r="E699" s="449" t="s">
        <v>720</v>
      </c>
      <c r="F699" s="418">
        <v>330</v>
      </c>
      <c r="G699" s="418" t="s">
        <v>521</v>
      </c>
      <c r="H699" s="418">
        <v>38</v>
      </c>
      <c r="I699" s="450" t="s">
        <v>922</v>
      </c>
      <c r="J699" s="451" t="s">
        <v>2348</v>
      </c>
      <c r="K699" s="451" t="s">
        <v>2354</v>
      </c>
      <c r="L699" s="449" t="s">
        <v>70</v>
      </c>
      <c r="M699" s="449" t="s">
        <v>109</v>
      </c>
      <c r="N699" s="449" t="s">
        <v>108</v>
      </c>
      <c r="O699" s="449" t="s">
        <v>73</v>
      </c>
      <c r="P699" s="449" t="s">
        <v>111</v>
      </c>
      <c r="Q699" s="449" t="s">
        <v>75</v>
      </c>
      <c r="R699" s="418" t="s">
        <v>83</v>
      </c>
      <c r="S699" s="449" t="s">
        <v>77</v>
      </c>
      <c r="T699" s="449" t="s">
        <v>78</v>
      </c>
      <c r="U699" s="449" t="s">
        <v>78</v>
      </c>
      <c r="V699" s="452" t="s">
        <v>2355</v>
      </c>
      <c r="W699" s="453">
        <v>9</v>
      </c>
      <c r="X699" s="453" t="s">
        <v>78</v>
      </c>
      <c r="Y699" s="451" t="s">
        <v>2351</v>
      </c>
      <c r="Z699" s="452" t="s">
        <v>2356</v>
      </c>
      <c r="AA699" s="449" t="s">
        <v>81</v>
      </c>
      <c r="AB699" s="449" t="s">
        <v>81</v>
      </c>
      <c r="AC699" s="451" t="s">
        <v>2353</v>
      </c>
      <c r="AD699" s="530">
        <v>43359</v>
      </c>
      <c r="AE699" s="454" t="s">
        <v>82</v>
      </c>
      <c r="AF699" s="455" t="s">
        <v>1175</v>
      </c>
      <c r="AG699" s="455" t="s">
        <v>69</v>
      </c>
      <c r="AH699" s="455" t="s">
        <v>69</v>
      </c>
      <c r="AI699" s="455" t="s">
        <v>114</v>
      </c>
      <c r="AJ699" s="533">
        <v>43101</v>
      </c>
      <c r="AK699" s="455" t="s">
        <v>1152</v>
      </c>
      <c r="AL699" s="455" t="s">
        <v>143</v>
      </c>
      <c r="AM699" s="455" t="s">
        <v>69</v>
      </c>
      <c r="AN699" s="455" t="s">
        <v>69</v>
      </c>
      <c r="AO699" s="455" t="s">
        <v>69</v>
      </c>
      <c r="AP699" s="455" t="s">
        <v>69</v>
      </c>
      <c r="AQ699" s="455" t="s">
        <v>69</v>
      </c>
      <c r="AR699" s="454" t="s">
        <v>87</v>
      </c>
      <c r="AS699" s="454" t="s">
        <v>87</v>
      </c>
      <c r="AT699" s="455" t="s">
        <v>69</v>
      </c>
      <c r="AU699" s="455" t="s">
        <v>89</v>
      </c>
      <c r="AV699" s="455" t="s">
        <v>69</v>
      </c>
      <c r="AW699" s="447" t="s">
        <v>69</v>
      </c>
      <c r="AX699" s="455" t="s">
        <v>90</v>
      </c>
    </row>
    <row r="700" spans="1:50" ht="90" x14ac:dyDescent="0.25">
      <c r="A700" s="439">
        <v>692</v>
      </c>
      <c r="B700" s="449" t="s">
        <v>318</v>
      </c>
      <c r="C700" s="449" t="s">
        <v>249</v>
      </c>
      <c r="D700" s="449" t="s">
        <v>106</v>
      </c>
      <c r="E700" s="449" t="s">
        <v>720</v>
      </c>
      <c r="F700" s="418">
        <v>330</v>
      </c>
      <c r="G700" s="418" t="s">
        <v>521</v>
      </c>
      <c r="H700" s="418">
        <v>38</v>
      </c>
      <c r="I700" s="450" t="s">
        <v>922</v>
      </c>
      <c r="J700" s="451" t="s">
        <v>2348</v>
      </c>
      <c r="K700" s="451" t="s">
        <v>2357</v>
      </c>
      <c r="L700" s="449" t="s">
        <v>70</v>
      </c>
      <c r="M700" s="449" t="s">
        <v>109</v>
      </c>
      <c r="N700" s="449" t="s">
        <v>108</v>
      </c>
      <c r="O700" s="449" t="s">
        <v>73</v>
      </c>
      <c r="P700" s="449" t="s">
        <v>111</v>
      </c>
      <c r="Q700" s="449" t="s">
        <v>75</v>
      </c>
      <c r="R700" s="418" t="s">
        <v>83</v>
      </c>
      <c r="S700" s="449" t="s">
        <v>77</v>
      </c>
      <c r="T700" s="449" t="s">
        <v>78</v>
      </c>
      <c r="U700" s="449" t="s">
        <v>78</v>
      </c>
      <c r="V700" s="452" t="s">
        <v>2358</v>
      </c>
      <c r="W700" s="453">
        <v>9</v>
      </c>
      <c r="X700" s="453" t="s">
        <v>78</v>
      </c>
      <c r="Y700" s="451" t="s">
        <v>2351</v>
      </c>
      <c r="Z700" s="452" t="s">
        <v>2359</v>
      </c>
      <c r="AA700" s="449" t="s">
        <v>81</v>
      </c>
      <c r="AB700" s="449" t="s">
        <v>81</v>
      </c>
      <c r="AC700" s="451" t="s">
        <v>2353</v>
      </c>
      <c r="AD700" s="530">
        <v>43101</v>
      </c>
      <c r="AE700" s="454" t="s">
        <v>82</v>
      </c>
      <c r="AF700" s="455" t="s">
        <v>1175</v>
      </c>
      <c r="AG700" s="455" t="s">
        <v>69</v>
      </c>
      <c r="AH700" s="455" t="s">
        <v>69</v>
      </c>
      <c r="AI700" s="455" t="s">
        <v>114</v>
      </c>
      <c r="AJ700" s="533">
        <v>43101</v>
      </c>
      <c r="AK700" s="455" t="s">
        <v>1152</v>
      </c>
      <c r="AL700" s="455" t="s">
        <v>143</v>
      </c>
      <c r="AM700" s="455" t="s">
        <v>69</v>
      </c>
      <c r="AN700" s="455" t="s">
        <v>69</v>
      </c>
      <c r="AO700" s="455" t="s">
        <v>69</v>
      </c>
      <c r="AP700" s="455" t="s">
        <v>69</v>
      </c>
      <c r="AQ700" s="455" t="s">
        <v>69</v>
      </c>
      <c r="AR700" s="454" t="s">
        <v>87</v>
      </c>
      <c r="AS700" s="454" t="s">
        <v>87</v>
      </c>
      <c r="AT700" s="455" t="s">
        <v>69</v>
      </c>
      <c r="AU700" s="455" t="s">
        <v>89</v>
      </c>
      <c r="AV700" s="455" t="s">
        <v>69</v>
      </c>
      <c r="AW700" s="447" t="s">
        <v>69</v>
      </c>
      <c r="AX700" s="455" t="s">
        <v>90</v>
      </c>
    </row>
    <row r="701" spans="1:50" ht="90" x14ac:dyDescent="0.25">
      <c r="A701" s="439">
        <v>693</v>
      </c>
      <c r="B701" s="449" t="s">
        <v>318</v>
      </c>
      <c r="C701" s="449" t="s">
        <v>249</v>
      </c>
      <c r="D701" s="449" t="s">
        <v>106</v>
      </c>
      <c r="E701" s="449" t="s">
        <v>720</v>
      </c>
      <c r="F701" s="418">
        <v>330</v>
      </c>
      <c r="G701" s="418" t="s">
        <v>521</v>
      </c>
      <c r="H701" s="418">
        <v>38</v>
      </c>
      <c r="I701" s="450" t="s">
        <v>922</v>
      </c>
      <c r="J701" s="451" t="s">
        <v>2348</v>
      </c>
      <c r="K701" s="451" t="s">
        <v>2360</v>
      </c>
      <c r="L701" s="449" t="s">
        <v>70</v>
      </c>
      <c r="M701" s="449" t="s">
        <v>109</v>
      </c>
      <c r="N701" s="449" t="s">
        <v>108</v>
      </c>
      <c r="O701" s="449" t="s">
        <v>73</v>
      </c>
      <c r="P701" s="449" t="s">
        <v>111</v>
      </c>
      <c r="Q701" s="449" t="s">
        <v>75</v>
      </c>
      <c r="R701" s="418" t="s">
        <v>83</v>
      </c>
      <c r="S701" s="449" t="s">
        <v>77</v>
      </c>
      <c r="T701" s="449" t="s">
        <v>78</v>
      </c>
      <c r="U701" s="449" t="s">
        <v>78</v>
      </c>
      <c r="V701" s="452" t="s">
        <v>2361</v>
      </c>
      <c r="W701" s="453">
        <v>9</v>
      </c>
      <c r="X701" s="453" t="s">
        <v>78</v>
      </c>
      <c r="Y701" s="451" t="s">
        <v>2351</v>
      </c>
      <c r="Z701" s="452" t="s">
        <v>2362</v>
      </c>
      <c r="AA701" s="449" t="s">
        <v>81</v>
      </c>
      <c r="AB701" s="449" t="s">
        <v>81</v>
      </c>
      <c r="AC701" s="451" t="s">
        <v>2353</v>
      </c>
      <c r="AD701" s="530">
        <v>43101</v>
      </c>
      <c r="AE701" s="454" t="s">
        <v>82</v>
      </c>
      <c r="AF701" s="455" t="s">
        <v>1175</v>
      </c>
      <c r="AG701" s="455" t="s">
        <v>69</v>
      </c>
      <c r="AH701" s="455" t="s">
        <v>69</v>
      </c>
      <c r="AI701" s="455" t="s">
        <v>114</v>
      </c>
      <c r="AJ701" s="533">
        <v>43101</v>
      </c>
      <c r="AK701" s="455" t="s">
        <v>1152</v>
      </c>
      <c r="AL701" s="455" t="s">
        <v>143</v>
      </c>
      <c r="AM701" s="455" t="s">
        <v>69</v>
      </c>
      <c r="AN701" s="455" t="s">
        <v>69</v>
      </c>
      <c r="AO701" s="455" t="s">
        <v>69</v>
      </c>
      <c r="AP701" s="455" t="s">
        <v>69</v>
      </c>
      <c r="AQ701" s="455" t="s">
        <v>69</v>
      </c>
      <c r="AR701" s="454" t="s">
        <v>87</v>
      </c>
      <c r="AS701" s="454" t="s">
        <v>87</v>
      </c>
      <c r="AT701" s="455" t="s">
        <v>69</v>
      </c>
      <c r="AU701" s="455" t="s">
        <v>89</v>
      </c>
      <c r="AV701" s="455" t="s">
        <v>69</v>
      </c>
      <c r="AW701" s="447" t="s">
        <v>69</v>
      </c>
      <c r="AX701" s="455" t="s">
        <v>90</v>
      </c>
    </row>
    <row r="702" spans="1:50" ht="90" x14ac:dyDescent="0.25">
      <c r="A702" s="439">
        <v>694</v>
      </c>
      <c r="B702" s="449" t="s">
        <v>318</v>
      </c>
      <c r="C702" s="449" t="s">
        <v>249</v>
      </c>
      <c r="D702" s="449" t="s">
        <v>106</v>
      </c>
      <c r="E702" s="449" t="s">
        <v>720</v>
      </c>
      <c r="F702" s="418">
        <v>330</v>
      </c>
      <c r="G702" s="418" t="s">
        <v>521</v>
      </c>
      <c r="H702" s="418">
        <v>38</v>
      </c>
      <c r="I702" s="450" t="s">
        <v>922</v>
      </c>
      <c r="J702" s="451" t="s">
        <v>2348</v>
      </c>
      <c r="K702" s="451" t="s">
        <v>2363</v>
      </c>
      <c r="L702" s="449" t="s">
        <v>70</v>
      </c>
      <c r="M702" s="449" t="s">
        <v>109</v>
      </c>
      <c r="N702" s="449" t="s">
        <v>108</v>
      </c>
      <c r="O702" s="449" t="s">
        <v>73</v>
      </c>
      <c r="P702" s="449" t="s">
        <v>111</v>
      </c>
      <c r="Q702" s="449" t="s">
        <v>75</v>
      </c>
      <c r="R702" s="418" t="s">
        <v>83</v>
      </c>
      <c r="S702" s="449" t="s">
        <v>77</v>
      </c>
      <c r="T702" s="449" t="s">
        <v>78</v>
      </c>
      <c r="U702" s="449" t="s">
        <v>78</v>
      </c>
      <c r="V702" s="452" t="s">
        <v>2364</v>
      </c>
      <c r="W702" s="453">
        <v>9</v>
      </c>
      <c r="X702" s="453" t="s">
        <v>78</v>
      </c>
      <c r="Y702" s="451" t="s">
        <v>2351</v>
      </c>
      <c r="Z702" s="452" t="s">
        <v>2365</v>
      </c>
      <c r="AA702" s="449" t="s">
        <v>81</v>
      </c>
      <c r="AB702" s="449" t="s">
        <v>81</v>
      </c>
      <c r="AC702" s="451" t="s">
        <v>2353</v>
      </c>
      <c r="AD702" s="530">
        <v>43101</v>
      </c>
      <c r="AE702" s="454" t="s">
        <v>82</v>
      </c>
      <c r="AF702" s="455" t="s">
        <v>1175</v>
      </c>
      <c r="AG702" s="455" t="s">
        <v>69</v>
      </c>
      <c r="AH702" s="455" t="s">
        <v>69</v>
      </c>
      <c r="AI702" s="455" t="s">
        <v>114</v>
      </c>
      <c r="AJ702" s="533">
        <v>43101</v>
      </c>
      <c r="AK702" s="455" t="s">
        <v>1152</v>
      </c>
      <c r="AL702" s="455" t="s">
        <v>143</v>
      </c>
      <c r="AM702" s="455" t="s">
        <v>69</v>
      </c>
      <c r="AN702" s="455" t="s">
        <v>69</v>
      </c>
      <c r="AO702" s="455" t="s">
        <v>69</v>
      </c>
      <c r="AP702" s="455" t="s">
        <v>69</v>
      </c>
      <c r="AQ702" s="455" t="s">
        <v>69</v>
      </c>
      <c r="AR702" s="454" t="s">
        <v>87</v>
      </c>
      <c r="AS702" s="454" t="s">
        <v>87</v>
      </c>
      <c r="AT702" s="455" t="s">
        <v>69</v>
      </c>
      <c r="AU702" s="455" t="s">
        <v>89</v>
      </c>
      <c r="AV702" s="455" t="s">
        <v>69</v>
      </c>
      <c r="AW702" s="447" t="s">
        <v>69</v>
      </c>
      <c r="AX702" s="455" t="s">
        <v>90</v>
      </c>
    </row>
    <row r="703" spans="1:50" ht="195" x14ac:dyDescent="0.25">
      <c r="A703" s="439">
        <v>695</v>
      </c>
      <c r="B703" s="449" t="s">
        <v>321</v>
      </c>
      <c r="C703" s="440" t="s">
        <v>272</v>
      </c>
      <c r="D703" s="449" t="s">
        <v>106</v>
      </c>
      <c r="E703" s="449" t="s">
        <v>727</v>
      </c>
      <c r="F703" s="418">
        <f>IFERROR(VLOOKUP(E703,[27]TablaRetencion!A$1:B$22,2,FALSE),"")</f>
        <v>440</v>
      </c>
      <c r="G703" s="418" t="s">
        <v>398</v>
      </c>
      <c r="H703" s="418">
        <f>IFERROR(VLOOKUP(G703,[27]TablaRetencion!H$1:I$90,2,FALSE),"")</f>
        <v>2</v>
      </c>
      <c r="I703" s="450" t="s">
        <v>1133</v>
      </c>
      <c r="J703" s="451" t="s">
        <v>2366</v>
      </c>
      <c r="K703" s="439" t="s">
        <v>2367</v>
      </c>
      <c r="L703" s="449" t="s">
        <v>70</v>
      </c>
      <c r="M703" s="449" t="s">
        <v>109</v>
      </c>
      <c r="N703" s="449" t="s">
        <v>150</v>
      </c>
      <c r="O703" s="449" t="s">
        <v>205</v>
      </c>
      <c r="P703" s="449" t="s">
        <v>111</v>
      </c>
      <c r="Q703" s="449" t="s">
        <v>112</v>
      </c>
      <c r="R703" s="418" t="s">
        <v>89</v>
      </c>
      <c r="S703" s="449" t="s">
        <v>77</v>
      </c>
      <c r="T703" s="449" t="s">
        <v>79</v>
      </c>
      <c r="U703" s="449" t="s">
        <v>78</v>
      </c>
      <c r="V703" s="443" t="s">
        <v>2368</v>
      </c>
      <c r="W703" s="453">
        <f t="shared" ref="W703:W704" si="70">VLOOKUP(S703,Confidencialidad,2,0)+VLOOKUP(T703,Integridad,2,0)+VLOOKUP(U703,Disponibilidad,2,0)</f>
        <v>8</v>
      </c>
      <c r="X703" s="453" t="str">
        <f>IF(AND(W703&gt;=7), "ALTA", IF(AND(W703&lt;7, W703&gt;3), "MEDIO", IF(AND(W703&lt;=3), "BAJA", " ")))</f>
        <v>ALTA</v>
      </c>
      <c r="Y703" s="451" t="s">
        <v>2369</v>
      </c>
      <c r="Z703" s="452" t="s">
        <v>2370</v>
      </c>
      <c r="AA703" s="449" t="s">
        <v>168</v>
      </c>
      <c r="AB703" s="449" t="s">
        <v>168</v>
      </c>
      <c r="AC703" s="451" t="s">
        <v>2371</v>
      </c>
      <c r="AD703" s="551">
        <v>43732</v>
      </c>
      <c r="AE703" s="454" t="s">
        <v>82</v>
      </c>
      <c r="AF703" s="552" t="s">
        <v>1175</v>
      </c>
      <c r="AG703" s="552" t="s">
        <v>1166</v>
      </c>
      <c r="AH703" s="552" t="s">
        <v>1167</v>
      </c>
      <c r="AI703" s="552" t="s">
        <v>114</v>
      </c>
      <c r="AJ703" s="553">
        <v>43382</v>
      </c>
      <c r="AK703" s="552" t="s">
        <v>389</v>
      </c>
      <c r="AL703" s="447" t="s">
        <v>85</v>
      </c>
      <c r="AM703" s="447" t="s">
        <v>69</v>
      </c>
      <c r="AN703" s="447" t="s">
        <v>1152</v>
      </c>
      <c r="AO703" s="447" t="s">
        <v>69</v>
      </c>
      <c r="AP703" s="447" t="s">
        <v>1152</v>
      </c>
      <c r="AQ703" s="447" t="s">
        <v>69</v>
      </c>
      <c r="AR703" s="454" t="s">
        <v>87</v>
      </c>
      <c r="AS703" s="454" t="s">
        <v>87</v>
      </c>
      <c r="AT703" s="455" t="s">
        <v>69</v>
      </c>
      <c r="AU703" s="455" t="s">
        <v>89</v>
      </c>
      <c r="AV703" s="455" t="s">
        <v>69</v>
      </c>
      <c r="AW703" s="447" t="s">
        <v>69</v>
      </c>
      <c r="AX703" s="455" t="s">
        <v>90</v>
      </c>
    </row>
    <row r="704" spans="1:50" ht="195" x14ac:dyDescent="0.25">
      <c r="A704" s="439">
        <v>696</v>
      </c>
      <c r="B704" s="449" t="s">
        <v>321</v>
      </c>
      <c r="C704" s="440"/>
      <c r="D704" s="449" t="s">
        <v>106</v>
      </c>
      <c r="E704" s="449" t="s">
        <v>727</v>
      </c>
      <c r="F704" s="418">
        <v>440</v>
      </c>
      <c r="G704" s="418" t="s">
        <v>398</v>
      </c>
      <c r="H704" s="418">
        <v>2</v>
      </c>
      <c r="I704" s="450" t="s">
        <v>1134</v>
      </c>
      <c r="J704" s="451" t="s">
        <v>399</v>
      </c>
      <c r="K704" s="439" t="s">
        <v>2372</v>
      </c>
      <c r="L704" s="449" t="s">
        <v>70</v>
      </c>
      <c r="M704" s="449" t="s">
        <v>109</v>
      </c>
      <c r="N704" s="449" t="s">
        <v>150</v>
      </c>
      <c r="O704" s="449" t="s">
        <v>205</v>
      </c>
      <c r="P704" s="449" t="s">
        <v>111</v>
      </c>
      <c r="Q704" s="449" t="s">
        <v>112</v>
      </c>
      <c r="R704" s="418" t="s">
        <v>89</v>
      </c>
      <c r="S704" s="449" t="s">
        <v>140</v>
      </c>
      <c r="T704" s="449" t="s">
        <v>141</v>
      </c>
      <c r="U704" s="449" t="s">
        <v>79</v>
      </c>
      <c r="V704" s="443" t="s">
        <v>2368</v>
      </c>
      <c r="W704" s="453">
        <f t="shared" si="70"/>
        <v>4</v>
      </c>
      <c r="X704" s="453" t="str">
        <f>IF(AND(W704&gt;=7), "ALTA", IF(AND(W704&lt;7, W704&gt;3), "MEDIO", IF(AND(W704&lt;=3), "BAJA", " ")))</f>
        <v>MEDIO</v>
      </c>
      <c r="Y704" s="451" t="s">
        <v>2369</v>
      </c>
      <c r="Z704" s="452" t="s">
        <v>2370</v>
      </c>
      <c r="AA704" s="449" t="s">
        <v>168</v>
      </c>
      <c r="AB704" s="449" t="s">
        <v>168</v>
      </c>
      <c r="AC704" s="451" t="s">
        <v>2371</v>
      </c>
      <c r="AD704" s="445">
        <v>43732</v>
      </c>
      <c r="AE704" s="454" t="s">
        <v>82</v>
      </c>
      <c r="AF704" s="552" t="s">
        <v>1175</v>
      </c>
      <c r="AG704" s="552" t="s">
        <v>1166</v>
      </c>
      <c r="AH704" s="552" t="s">
        <v>1167</v>
      </c>
      <c r="AI704" s="447" t="s">
        <v>114</v>
      </c>
      <c r="AJ704" s="553">
        <v>43382</v>
      </c>
      <c r="AK704" s="447" t="s">
        <v>389</v>
      </c>
      <c r="AL704" s="447" t="s">
        <v>85</v>
      </c>
      <c r="AM704" s="447" t="s">
        <v>69</v>
      </c>
      <c r="AN704" s="447" t="s">
        <v>1152</v>
      </c>
      <c r="AO704" s="447" t="s">
        <v>69</v>
      </c>
      <c r="AP704" s="447" t="s">
        <v>1152</v>
      </c>
      <c r="AQ704" s="447" t="s">
        <v>69</v>
      </c>
      <c r="AR704" s="454" t="s">
        <v>89</v>
      </c>
      <c r="AS704" s="454" t="s">
        <v>89</v>
      </c>
      <c r="AT704" s="455" t="s">
        <v>69</v>
      </c>
      <c r="AU704" s="455" t="s">
        <v>89</v>
      </c>
      <c r="AV704" s="455" t="s">
        <v>69</v>
      </c>
      <c r="AW704" s="447" t="s">
        <v>69</v>
      </c>
      <c r="AX704" s="455" t="s">
        <v>90</v>
      </c>
    </row>
    <row r="705" spans="1:50" ht="105" x14ac:dyDescent="0.25">
      <c r="A705" s="439">
        <v>697</v>
      </c>
      <c r="B705" s="449" t="s">
        <v>321</v>
      </c>
      <c r="C705" s="440"/>
      <c r="D705" s="449" t="s">
        <v>106</v>
      </c>
      <c r="E705" s="449" t="s">
        <v>727</v>
      </c>
      <c r="F705" s="418">
        <v>440</v>
      </c>
      <c r="G705" s="418" t="s">
        <v>694</v>
      </c>
      <c r="H705" s="418">
        <v>22</v>
      </c>
      <c r="I705" s="450" t="s">
        <v>1135</v>
      </c>
      <c r="J705" s="451" t="s">
        <v>2373</v>
      </c>
      <c r="K705" s="439" t="s">
        <v>2374</v>
      </c>
      <c r="L705" s="449" t="s">
        <v>70</v>
      </c>
      <c r="M705" s="449" t="s">
        <v>151</v>
      </c>
      <c r="N705" s="449" t="s">
        <v>166</v>
      </c>
      <c r="O705" s="449" t="s">
        <v>205</v>
      </c>
      <c r="P705" s="449" t="s">
        <v>111</v>
      </c>
      <c r="Q705" s="449" t="s">
        <v>126</v>
      </c>
      <c r="R705" s="418" t="s">
        <v>89</v>
      </c>
      <c r="S705" s="449" t="s">
        <v>140</v>
      </c>
      <c r="T705" s="449" t="s">
        <v>79</v>
      </c>
      <c r="U705" s="449" t="s">
        <v>79</v>
      </c>
      <c r="V705" s="443" t="s">
        <v>2368</v>
      </c>
      <c r="W705" s="453">
        <v>9</v>
      </c>
      <c r="X705" s="453" t="s">
        <v>78</v>
      </c>
      <c r="Y705" s="451" t="s">
        <v>2369</v>
      </c>
      <c r="Z705" s="452" t="s">
        <v>2370</v>
      </c>
      <c r="AA705" s="449" t="s">
        <v>168</v>
      </c>
      <c r="AB705" s="449" t="s">
        <v>168</v>
      </c>
      <c r="AC705" s="451" t="s">
        <v>2371</v>
      </c>
      <c r="AD705" s="445">
        <v>43732</v>
      </c>
      <c r="AE705" s="454" t="s">
        <v>82</v>
      </c>
      <c r="AF705" s="447"/>
      <c r="AG705" s="447"/>
      <c r="AH705" s="447"/>
      <c r="AI705" s="447" t="s">
        <v>114</v>
      </c>
      <c r="AJ705" s="553">
        <v>43382</v>
      </c>
      <c r="AK705" s="447" t="s">
        <v>389</v>
      </c>
      <c r="AL705" s="447" t="s">
        <v>1152</v>
      </c>
      <c r="AM705" s="447" t="s">
        <v>69</v>
      </c>
      <c r="AN705" s="447" t="s">
        <v>1152</v>
      </c>
      <c r="AO705" s="447" t="s">
        <v>69</v>
      </c>
      <c r="AP705" s="447" t="s">
        <v>1152</v>
      </c>
      <c r="AQ705" s="447" t="s">
        <v>69</v>
      </c>
      <c r="AR705" s="454" t="s">
        <v>87</v>
      </c>
      <c r="AS705" s="454" t="s">
        <v>87</v>
      </c>
      <c r="AT705" s="455" t="s">
        <v>69</v>
      </c>
      <c r="AU705" s="455" t="s">
        <v>76</v>
      </c>
      <c r="AV705" s="455" t="s">
        <v>69</v>
      </c>
      <c r="AW705" s="447" t="s">
        <v>69</v>
      </c>
      <c r="AX705" s="455" t="s">
        <v>90</v>
      </c>
    </row>
    <row r="706" spans="1:50" ht="195" x14ac:dyDescent="0.25">
      <c r="A706" s="439">
        <v>698</v>
      </c>
      <c r="B706" s="449" t="s">
        <v>321</v>
      </c>
      <c r="C706" s="440"/>
      <c r="D706" s="449" t="s">
        <v>106</v>
      </c>
      <c r="E706" s="449" t="s">
        <v>727</v>
      </c>
      <c r="F706" s="418">
        <v>440</v>
      </c>
      <c r="G706" s="418" t="s">
        <v>694</v>
      </c>
      <c r="H706" s="418">
        <v>22</v>
      </c>
      <c r="I706" s="450" t="s">
        <v>1136</v>
      </c>
      <c r="J706" s="456" t="s">
        <v>2375</v>
      </c>
      <c r="K706" s="439" t="s">
        <v>2374</v>
      </c>
      <c r="L706" s="449" t="s">
        <v>70</v>
      </c>
      <c r="M706" s="449" t="s">
        <v>151</v>
      </c>
      <c r="N706" s="449" t="s">
        <v>166</v>
      </c>
      <c r="O706" s="449" t="s">
        <v>203</v>
      </c>
      <c r="P706" s="449" t="s">
        <v>111</v>
      </c>
      <c r="Q706" s="449" t="s">
        <v>126</v>
      </c>
      <c r="R706" s="418" t="s">
        <v>89</v>
      </c>
      <c r="S706" s="449" t="s">
        <v>127</v>
      </c>
      <c r="T706" s="449" t="s">
        <v>78</v>
      </c>
      <c r="U706" s="449" t="s">
        <v>79</v>
      </c>
      <c r="V706" s="443" t="s">
        <v>2368</v>
      </c>
      <c r="W706" s="453">
        <f t="shared" ref="W706:W719" si="71">VLOOKUP(S706,Confidencialidad,2,0)+VLOOKUP(T706,Integridad,2,0)+VLOOKUP(U706,Disponibilidad,2,0)</f>
        <v>7</v>
      </c>
      <c r="X706" s="453" t="str">
        <f>IF(AND(W706&gt;=7), "ALTA", IF(AND(W706&lt;7, W706&gt;3), "MEDIO", IF(AND(W706&lt;=3), "BAJA", " ")))</f>
        <v>ALTA</v>
      </c>
      <c r="Y706" s="451" t="s">
        <v>2369</v>
      </c>
      <c r="Z706" s="452" t="s">
        <v>2370</v>
      </c>
      <c r="AA706" s="449" t="s">
        <v>168</v>
      </c>
      <c r="AB706" s="449" t="s">
        <v>168</v>
      </c>
      <c r="AC706" s="451" t="s">
        <v>2371</v>
      </c>
      <c r="AD706" s="551">
        <v>43732</v>
      </c>
      <c r="AE706" s="454" t="s">
        <v>82</v>
      </c>
      <c r="AF706" s="552" t="s">
        <v>1175</v>
      </c>
      <c r="AG706" s="552" t="s">
        <v>1166</v>
      </c>
      <c r="AH706" s="552" t="s">
        <v>1167</v>
      </c>
      <c r="AI706" s="447" t="s">
        <v>114</v>
      </c>
      <c r="AJ706" s="553">
        <v>43382</v>
      </c>
      <c r="AK706" s="447" t="s">
        <v>389</v>
      </c>
      <c r="AL706" s="447" t="s">
        <v>1152</v>
      </c>
      <c r="AM706" s="447" t="s">
        <v>69</v>
      </c>
      <c r="AN706" s="447" t="s">
        <v>1152</v>
      </c>
      <c r="AO706" s="447" t="s">
        <v>69</v>
      </c>
      <c r="AP706" s="447" t="s">
        <v>1152</v>
      </c>
      <c r="AQ706" s="447" t="s">
        <v>69</v>
      </c>
      <c r="AR706" s="454" t="s">
        <v>87</v>
      </c>
      <c r="AS706" s="454" t="s">
        <v>87</v>
      </c>
      <c r="AT706" s="455" t="s">
        <v>69</v>
      </c>
      <c r="AU706" s="455" t="s">
        <v>76</v>
      </c>
      <c r="AV706" s="455" t="s">
        <v>2376</v>
      </c>
      <c r="AW706" s="447" t="s">
        <v>107</v>
      </c>
      <c r="AX706" s="455" t="s">
        <v>90</v>
      </c>
    </row>
    <row r="707" spans="1:50" ht="195" x14ac:dyDescent="0.25">
      <c r="A707" s="439">
        <v>699</v>
      </c>
      <c r="B707" s="449" t="s">
        <v>321</v>
      </c>
      <c r="C707" s="440"/>
      <c r="D707" s="449" t="s">
        <v>106</v>
      </c>
      <c r="E707" s="449" t="s">
        <v>727</v>
      </c>
      <c r="F707" s="418">
        <v>440</v>
      </c>
      <c r="G707" s="418" t="s">
        <v>694</v>
      </c>
      <c r="H707" s="418">
        <v>3</v>
      </c>
      <c r="I707" s="450" t="s">
        <v>1137</v>
      </c>
      <c r="J707" s="456" t="s">
        <v>2377</v>
      </c>
      <c r="K707" s="439" t="s">
        <v>2374</v>
      </c>
      <c r="L707" s="449" t="s">
        <v>70</v>
      </c>
      <c r="M707" s="449" t="s">
        <v>109</v>
      </c>
      <c r="N707" s="449" t="s">
        <v>108</v>
      </c>
      <c r="O707" s="449"/>
      <c r="P707" s="449" t="s">
        <v>111</v>
      </c>
      <c r="Q707" s="449" t="s">
        <v>75</v>
      </c>
      <c r="R707" s="418" t="s">
        <v>89</v>
      </c>
      <c r="S707" s="449" t="s">
        <v>77</v>
      </c>
      <c r="T707" s="449" t="s">
        <v>79</v>
      </c>
      <c r="U707" s="449" t="s">
        <v>79</v>
      </c>
      <c r="V707" s="443" t="s">
        <v>2368</v>
      </c>
      <c r="W707" s="453">
        <f t="shared" si="71"/>
        <v>7</v>
      </c>
      <c r="X707" s="453" t="str">
        <f t="shared" ref="X707:X719" si="72">IF(AND(W707&gt;=7), "ALTA", IF(AND(W707&lt;7, W707&gt;3), "MEDIO", IF(AND(W707&lt;=3), "BAJA", " ")))</f>
        <v>ALTA</v>
      </c>
      <c r="Y707" s="451" t="s">
        <v>2369</v>
      </c>
      <c r="Z707" s="452" t="s">
        <v>2370</v>
      </c>
      <c r="AA707" s="449" t="s">
        <v>168</v>
      </c>
      <c r="AB707" s="449" t="s">
        <v>168</v>
      </c>
      <c r="AC707" s="451" t="s">
        <v>2371</v>
      </c>
      <c r="AD707" s="551">
        <v>43732</v>
      </c>
      <c r="AE707" s="454" t="s">
        <v>82</v>
      </c>
      <c r="AF707" s="552" t="s">
        <v>1175</v>
      </c>
      <c r="AG707" s="552" t="s">
        <v>1166</v>
      </c>
      <c r="AH707" s="552" t="s">
        <v>1167</v>
      </c>
      <c r="AI707" s="447" t="s">
        <v>114</v>
      </c>
      <c r="AJ707" s="553">
        <v>43382</v>
      </c>
      <c r="AK707" s="447" t="s">
        <v>389</v>
      </c>
      <c r="AL707" s="447" t="s">
        <v>1152</v>
      </c>
      <c r="AM707" s="447" t="s">
        <v>69</v>
      </c>
      <c r="AN707" s="447" t="s">
        <v>1152</v>
      </c>
      <c r="AO707" s="447" t="s">
        <v>69</v>
      </c>
      <c r="AP707" s="447" t="s">
        <v>1152</v>
      </c>
      <c r="AQ707" s="447" t="s">
        <v>69</v>
      </c>
      <c r="AR707" s="454" t="s">
        <v>87</v>
      </c>
      <c r="AS707" s="454" t="s">
        <v>87</v>
      </c>
      <c r="AT707" s="455" t="s">
        <v>69</v>
      </c>
      <c r="AU707" s="455" t="s">
        <v>89</v>
      </c>
      <c r="AV707" s="455" t="s">
        <v>69</v>
      </c>
      <c r="AW707" s="447" t="s">
        <v>107</v>
      </c>
      <c r="AX707" s="455" t="s">
        <v>90</v>
      </c>
    </row>
    <row r="708" spans="1:50" ht="195" x14ac:dyDescent="0.25">
      <c r="A708" s="439">
        <v>700</v>
      </c>
      <c r="B708" s="452" t="s">
        <v>321</v>
      </c>
      <c r="C708" s="440"/>
      <c r="D708" s="449" t="s">
        <v>106</v>
      </c>
      <c r="E708" s="449" t="s">
        <v>727</v>
      </c>
      <c r="F708" s="418">
        <f>IFERROR(VLOOKUP(E708,[27]TablaRetencion!A$1:B$22,2,FALSE),"")</f>
        <v>440</v>
      </c>
      <c r="G708" s="418" t="s">
        <v>694</v>
      </c>
      <c r="H708" s="418">
        <f>IFERROR(VLOOKUP(G708,[27]TablaRetencion!H$1:I$90,2,FALSE),"")</f>
        <v>22</v>
      </c>
      <c r="I708" s="450" t="s">
        <v>1138</v>
      </c>
      <c r="J708" s="451" t="s">
        <v>2378</v>
      </c>
      <c r="K708" s="439" t="s">
        <v>2374</v>
      </c>
      <c r="L708" s="449" t="s">
        <v>70</v>
      </c>
      <c r="M708" s="449" t="s">
        <v>151</v>
      </c>
      <c r="N708" s="449" t="s">
        <v>166</v>
      </c>
      <c r="O708" s="449" t="s">
        <v>188</v>
      </c>
      <c r="P708" s="449" t="s">
        <v>111</v>
      </c>
      <c r="Q708" s="449" t="s">
        <v>126</v>
      </c>
      <c r="R708" s="418" t="s">
        <v>89</v>
      </c>
      <c r="S708" s="449" t="s">
        <v>127</v>
      </c>
      <c r="T708" s="449" t="s">
        <v>78</v>
      </c>
      <c r="U708" s="449" t="s">
        <v>79</v>
      </c>
      <c r="V708" s="443" t="s">
        <v>2368</v>
      </c>
      <c r="W708" s="453">
        <f t="shared" si="71"/>
        <v>7</v>
      </c>
      <c r="X708" s="453" t="str">
        <f t="shared" si="72"/>
        <v>ALTA</v>
      </c>
      <c r="Y708" s="451" t="s">
        <v>2369</v>
      </c>
      <c r="Z708" s="452" t="s">
        <v>2370</v>
      </c>
      <c r="AA708" s="449" t="s">
        <v>142</v>
      </c>
      <c r="AB708" s="449" t="s">
        <v>168</v>
      </c>
      <c r="AC708" s="451" t="s">
        <v>2371</v>
      </c>
      <c r="AD708" s="551">
        <v>43732</v>
      </c>
      <c r="AE708" s="454" t="s">
        <v>82</v>
      </c>
      <c r="AF708" s="552" t="s">
        <v>1175</v>
      </c>
      <c r="AG708" s="552" t="s">
        <v>1166</v>
      </c>
      <c r="AH708" s="552" t="s">
        <v>1167</v>
      </c>
      <c r="AI708" s="447" t="s">
        <v>114</v>
      </c>
      <c r="AJ708" s="553">
        <v>43382</v>
      </c>
      <c r="AK708" s="447" t="s">
        <v>389</v>
      </c>
      <c r="AL708" s="447" t="s">
        <v>1152</v>
      </c>
      <c r="AM708" s="447" t="s">
        <v>69</v>
      </c>
      <c r="AN708" s="447" t="s">
        <v>1152</v>
      </c>
      <c r="AO708" s="447" t="s">
        <v>69</v>
      </c>
      <c r="AP708" s="447" t="s">
        <v>1152</v>
      </c>
      <c r="AQ708" s="447" t="s">
        <v>69</v>
      </c>
      <c r="AR708" s="454" t="s">
        <v>87</v>
      </c>
      <c r="AS708" s="454" t="s">
        <v>87</v>
      </c>
      <c r="AT708" s="455" t="s">
        <v>69</v>
      </c>
      <c r="AU708" s="455" t="s">
        <v>89</v>
      </c>
      <c r="AV708" s="455" t="s">
        <v>69</v>
      </c>
      <c r="AW708" s="447" t="s">
        <v>107</v>
      </c>
      <c r="AX708" s="455" t="s">
        <v>90</v>
      </c>
    </row>
    <row r="709" spans="1:50" ht="195" x14ac:dyDescent="0.25">
      <c r="A709" s="439">
        <v>701</v>
      </c>
      <c r="B709" s="449" t="s">
        <v>321</v>
      </c>
      <c r="C709" s="440" t="s">
        <v>273</v>
      </c>
      <c r="D709" s="449" t="s">
        <v>106</v>
      </c>
      <c r="E709" s="449" t="s">
        <v>727</v>
      </c>
      <c r="F709" s="418">
        <f>IFERROR(VLOOKUP(E709,[27]TablaRetencion!A$1:B$22,2,FALSE),"")</f>
        <v>440</v>
      </c>
      <c r="G709" s="418" t="s">
        <v>694</v>
      </c>
      <c r="H709" s="418">
        <f>IFERROR(VLOOKUP(G709,[27]TablaRetencion!H$1:I$90,2,FALSE),"")</f>
        <v>22</v>
      </c>
      <c r="I709" s="450" t="s">
        <v>1139</v>
      </c>
      <c r="J709" s="451" t="s">
        <v>2379</v>
      </c>
      <c r="K709" s="439" t="s">
        <v>2374</v>
      </c>
      <c r="L709" s="449" t="s">
        <v>70</v>
      </c>
      <c r="M709" s="449" t="s">
        <v>151</v>
      </c>
      <c r="N709" s="449" t="s">
        <v>166</v>
      </c>
      <c r="O709" s="449" t="s">
        <v>188</v>
      </c>
      <c r="P709" s="449" t="s">
        <v>111</v>
      </c>
      <c r="Q709" s="449" t="s">
        <v>126</v>
      </c>
      <c r="R709" s="418" t="s">
        <v>89</v>
      </c>
      <c r="S709" s="449" t="s">
        <v>127</v>
      </c>
      <c r="T709" s="449" t="s">
        <v>79</v>
      </c>
      <c r="U709" s="449" t="s">
        <v>141</v>
      </c>
      <c r="V709" s="443" t="s">
        <v>2368</v>
      </c>
      <c r="W709" s="453">
        <f t="shared" si="71"/>
        <v>5</v>
      </c>
      <c r="X709" s="453" t="str">
        <f t="shared" si="72"/>
        <v>MEDIO</v>
      </c>
      <c r="Y709" s="451" t="s">
        <v>2369</v>
      </c>
      <c r="Z709" s="452" t="s">
        <v>2370</v>
      </c>
      <c r="AA709" s="449" t="s">
        <v>168</v>
      </c>
      <c r="AB709" s="449" t="s">
        <v>168</v>
      </c>
      <c r="AC709" s="451" t="s">
        <v>2371</v>
      </c>
      <c r="AD709" s="551">
        <v>43732</v>
      </c>
      <c r="AE709" s="454" t="s">
        <v>82</v>
      </c>
      <c r="AF709" s="552" t="s">
        <v>1175</v>
      </c>
      <c r="AG709" s="552" t="s">
        <v>1166</v>
      </c>
      <c r="AH709" s="552" t="s">
        <v>1167</v>
      </c>
      <c r="AI709" s="447" t="s">
        <v>114</v>
      </c>
      <c r="AJ709" s="553">
        <v>43382</v>
      </c>
      <c r="AK709" s="447" t="s">
        <v>389</v>
      </c>
      <c r="AL709" s="447" t="s">
        <v>1152</v>
      </c>
      <c r="AM709" s="447" t="s">
        <v>69</v>
      </c>
      <c r="AN709" s="447" t="s">
        <v>1152</v>
      </c>
      <c r="AO709" s="447" t="s">
        <v>69</v>
      </c>
      <c r="AP709" s="447" t="s">
        <v>1152</v>
      </c>
      <c r="AQ709" s="447" t="s">
        <v>69</v>
      </c>
      <c r="AR709" s="454" t="s">
        <v>87</v>
      </c>
      <c r="AS709" s="454" t="s">
        <v>87</v>
      </c>
      <c r="AT709" s="455" t="s">
        <v>69</v>
      </c>
      <c r="AU709" s="455" t="s">
        <v>89</v>
      </c>
      <c r="AV709" s="455" t="s">
        <v>69</v>
      </c>
      <c r="AW709" s="447" t="s">
        <v>107</v>
      </c>
      <c r="AX709" s="455" t="s">
        <v>90</v>
      </c>
    </row>
    <row r="710" spans="1:50" ht="195" x14ac:dyDescent="0.25">
      <c r="A710" s="439">
        <v>702</v>
      </c>
      <c r="B710" s="449" t="s">
        <v>321</v>
      </c>
      <c r="C710" s="440" t="s">
        <v>273</v>
      </c>
      <c r="D710" s="449" t="s">
        <v>106</v>
      </c>
      <c r="E710" s="449" t="s">
        <v>727</v>
      </c>
      <c r="F710" s="418">
        <f>IFERROR(VLOOKUP(E710,[27]TablaRetencion!A$1:B$22,2,FALSE),"")</f>
        <v>440</v>
      </c>
      <c r="G710" s="418" t="s">
        <v>694</v>
      </c>
      <c r="H710" s="418">
        <f>IFERROR(VLOOKUP(G710,[27]TablaRetencion!H$1:I$90,2,FALSE),"")</f>
        <v>22</v>
      </c>
      <c r="I710" s="450" t="s">
        <v>1140</v>
      </c>
      <c r="J710" s="451" t="s">
        <v>2380</v>
      </c>
      <c r="K710" s="439" t="s">
        <v>2374</v>
      </c>
      <c r="L710" s="449" t="s">
        <v>70</v>
      </c>
      <c r="M710" s="449" t="s">
        <v>151</v>
      </c>
      <c r="N710" s="449" t="s">
        <v>166</v>
      </c>
      <c r="O710" s="449" t="s">
        <v>188</v>
      </c>
      <c r="P710" s="449" t="s">
        <v>111</v>
      </c>
      <c r="Q710" s="449" t="s">
        <v>126</v>
      </c>
      <c r="R710" s="418" t="s">
        <v>89</v>
      </c>
      <c r="S710" s="449" t="s">
        <v>127</v>
      </c>
      <c r="T710" s="449" t="s">
        <v>141</v>
      </c>
      <c r="U710" s="449" t="s">
        <v>79</v>
      </c>
      <c r="V710" s="443" t="s">
        <v>2368</v>
      </c>
      <c r="W710" s="453">
        <f t="shared" si="71"/>
        <v>5</v>
      </c>
      <c r="X710" s="453" t="str">
        <f t="shared" si="72"/>
        <v>MEDIO</v>
      </c>
      <c r="Y710" s="451" t="s">
        <v>2369</v>
      </c>
      <c r="Z710" s="452" t="s">
        <v>2370</v>
      </c>
      <c r="AA710" s="449" t="s">
        <v>168</v>
      </c>
      <c r="AB710" s="449" t="s">
        <v>168</v>
      </c>
      <c r="AC710" s="451" t="s">
        <v>2371</v>
      </c>
      <c r="AD710" s="551">
        <v>43732</v>
      </c>
      <c r="AE710" s="454" t="s">
        <v>82</v>
      </c>
      <c r="AF710" s="552" t="s">
        <v>1175</v>
      </c>
      <c r="AG710" s="552" t="s">
        <v>1166</v>
      </c>
      <c r="AH710" s="552" t="s">
        <v>1167</v>
      </c>
      <c r="AI710" s="447" t="s">
        <v>114</v>
      </c>
      <c r="AJ710" s="553">
        <v>43382</v>
      </c>
      <c r="AK710" s="447" t="s">
        <v>389</v>
      </c>
      <c r="AL710" s="447" t="s">
        <v>1152</v>
      </c>
      <c r="AM710" s="447" t="s">
        <v>69</v>
      </c>
      <c r="AN710" s="447" t="s">
        <v>1152</v>
      </c>
      <c r="AO710" s="447" t="s">
        <v>69</v>
      </c>
      <c r="AP710" s="447" t="s">
        <v>1152</v>
      </c>
      <c r="AQ710" s="447" t="s">
        <v>69</v>
      </c>
      <c r="AR710" s="454" t="s">
        <v>87</v>
      </c>
      <c r="AS710" s="454" t="s">
        <v>87</v>
      </c>
      <c r="AT710" s="455" t="s">
        <v>69</v>
      </c>
      <c r="AU710" s="455" t="s">
        <v>89</v>
      </c>
      <c r="AV710" s="455" t="s">
        <v>69</v>
      </c>
      <c r="AW710" s="447" t="s">
        <v>107</v>
      </c>
      <c r="AX710" s="455" t="s">
        <v>90</v>
      </c>
    </row>
    <row r="711" spans="1:50" ht="195" x14ac:dyDescent="0.25">
      <c r="A711" s="439">
        <v>703</v>
      </c>
      <c r="B711" s="449" t="s">
        <v>321</v>
      </c>
      <c r="C711" s="440" t="s">
        <v>273</v>
      </c>
      <c r="D711" s="449" t="s">
        <v>106</v>
      </c>
      <c r="E711" s="449" t="s">
        <v>727</v>
      </c>
      <c r="F711" s="418">
        <f>IFERROR(VLOOKUP(E711,[27]TablaRetencion!A$1:B$22,2,FALSE),"")</f>
        <v>440</v>
      </c>
      <c r="G711" s="418" t="s">
        <v>443</v>
      </c>
      <c r="H711" s="418">
        <f>IFERROR(VLOOKUP(G711,[27]TablaRetencion!H$1:I$90,2,FALSE),"")</f>
        <v>49</v>
      </c>
      <c r="I711" s="450" t="s">
        <v>1142</v>
      </c>
      <c r="J711" s="451" t="s">
        <v>2381</v>
      </c>
      <c r="K711" s="439" t="s">
        <v>2382</v>
      </c>
      <c r="L711" s="449" t="s">
        <v>70</v>
      </c>
      <c r="M711" s="449" t="s">
        <v>71</v>
      </c>
      <c r="N711" s="449" t="s">
        <v>166</v>
      </c>
      <c r="O711" s="449" t="s">
        <v>203</v>
      </c>
      <c r="P711" s="449" t="s">
        <v>111</v>
      </c>
      <c r="Q711" s="449" t="s">
        <v>126</v>
      </c>
      <c r="R711" s="418" t="s">
        <v>89</v>
      </c>
      <c r="S711" s="449" t="s">
        <v>127</v>
      </c>
      <c r="T711" s="449" t="s">
        <v>79</v>
      </c>
      <c r="U711" s="449" t="s">
        <v>78</v>
      </c>
      <c r="V711" s="443" t="s">
        <v>2368</v>
      </c>
      <c r="W711" s="453">
        <f t="shared" si="71"/>
        <v>7</v>
      </c>
      <c r="X711" s="453" t="str">
        <f t="shared" si="72"/>
        <v>ALTA</v>
      </c>
      <c r="Y711" s="451" t="s">
        <v>2369</v>
      </c>
      <c r="Z711" s="452" t="s">
        <v>2370</v>
      </c>
      <c r="AA711" s="449" t="s">
        <v>174</v>
      </c>
      <c r="AB711" s="449" t="s">
        <v>174</v>
      </c>
      <c r="AC711" s="451" t="s">
        <v>2371</v>
      </c>
      <c r="AD711" s="551">
        <v>43732</v>
      </c>
      <c r="AE711" s="454" t="s">
        <v>82</v>
      </c>
      <c r="AF711" s="552" t="s">
        <v>1175</v>
      </c>
      <c r="AG711" s="552" t="s">
        <v>1166</v>
      </c>
      <c r="AH711" s="552" t="s">
        <v>1167</v>
      </c>
      <c r="AI711" s="447" t="s">
        <v>114</v>
      </c>
      <c r="AJ711" s="553">
        <v>43382</v>
      </c>
      <c r="AK711" s="447" t="s">
        <v>389</v>
      </c>
      <c r="AL711" s="447" t="s">
        <v>1152</v>
      </c>
      <c r="AM711" s="447" t="s">
        <v>69</v>
      </c>
      <c r="AN711" s="447" t="s">
        <v>1152</v>
      </c>
      <c r="AO711" s="447" t="s">
        <v>69</v>
      </c>
      <c r="AP711" s="447" t="s">
        <v>1152</v>
      </c>
      <c r="AQ711" s="447" t="s">
        <v>69</v>
      </c>
      <c r="AR711" s="454" t="s">
        <v>87</v>
      </c>
      <c r="AS711" s="454" t="s">
        <v>87</v>
      </c>
      <c r="AT711" s="455" t="s">
        <v>69</v>
      </c>
      <c r="AU711" s="455" t="s">
        <v>89</v>
      </c>
      <c r="AV711" s="455" t="s">
        <v>69</v>
      </c>
      <c r="AW711" s="447" t="s">
        <v>107</v>
      </c>
      <c r="AX711" s="455" t="s">
        <v>90</v>
      </c>
    </row>
    <row r="712" spans="1:50" ht="195" x14ac:dyDescent="0.25">
      <c r="A712" s="439">
        <v>704</v>
      </c>
      <c r="B712" s="449" t="s">
        <v>321</v>
      </c>
      <c r="C712" s="440" t="s">
        <v>273</v>
      </c>
      <c r="D712" s="449" t="s">
        <v>106</v>
      </c>
      <c r="E712" s="449" t="s">
        <v>727</v>
      </c>
      <c r="F712" s="418">
        <f>IFERROR(VLOOKUP(E712,[27]TablaRetencion!A$1:B$22,2,FALSE),"")</f>
        <v>440</v>
      </c>
      <c r="G712" s="418" t="s">
        <v>406</v>
      </c>
      <c r="H712" s="418">
        <f>IFERROR(VLOOKUP(G712,[27]TablaRetencion!H$1:I$90,2,FALSE),"")</f>
        <v>50</v>
      </c>
      <c r="I712" s="450" t="s">
        <v>1143</v>
      </c>
      <c r="J712" s="451" t="s">
        <v>2383</v>
      </c>
      <c r="K712" s="439" t="s">
        <v>2384</v>
      </c>
      <c r="L712" s="449" t="s">
        <v>70</v>
      </c>
      <c r="M712" s="449" t="s">
        <v>71</v>
      </c>
      <c r="N712" s="449" t="s">
        <v>166</v>
      </c>
      <c r="O712" s="449" t="s">
        <v>203</v>
      </c>
      <c r="P712" s="449" t="s">
        <v>111</v>
      </c>
      <c r="Q712" s="449" t="s">
        <v>126</v>
      </c>
      <c r="R712" s="418" t="s">
        <v>89</v>
      </c>
      <c r="S712" s="449" t="s">
        <v>127</v>
      </c>
      <c r="T712" s="449" t="s">
        <v>141</v>
      </c>
      <c r="U712" s="449" t="s">
        <v>79</v>
      </c>
      <c r="V712" s="443" t="s">
        <v>2368</v>
      </c>
      <c r="W712" s="453">
        <f t="shared" si="71"/>
        <v>5</v>
      </c>
      <c r="X712" s="453" t="str">
        <f t="shared" si="72"/>
        <v>MEDIO</v>
      </c>
      <c r="Y712" s="451" t="s">
        <v>2369</v>
      </c>
      <c r="Z712" s="452" t="s">
        <v>2370</v>
      </c>
      <c r="AA712" s="449" t="s">
        <v>186</v>
      </c>
      <c r="AB712" s="449" t="s">
        <v>186</v>
      </c>
      <c r="AC712" s="451" t="s">
        <v>2371</v>
      </c>
      <c r="AD712" s="551">
        <v>43732</v>
      </c>
      <c r="AE712" s="454" t="s">
        <v>82</v>
      </c>
      <c r="AF712" s="552" t="s">
        <v>1175</v>
      </c>
      <c r="AG712" s="552" t="s">
        <v>1166</v>
      </c>
      <c r="AH712" s="552" t="s">
        <v>1167</v>
      </c>
      <c r="AI712" s="447" t="s">
        <v>114</v>
      </c>
      <c r="AJ712" s="553">
        <v>43382</v>
      </c>
      <c r="AK712" s="447" t="s">
        <v>389</v>
      </c>
      <c r="AL712" s="447" t="s">
        <v>1152</v>
      </c>
      <c r="AM712" s="447" t="s">
        <v>69</v>
      </c>
      <c r="AN712" s="447" t="s">
        <v>1152</v>
      </c>
      <c r="AO712" s="447" t="s">
        <v>69</v>
      </c>
      <c r="AP712" s="447" t="s">
        <v>1152</v>
      </c>
      <c r="AQ712" s="447" t="s">
        <v>69</v>
      </c>
      <c r="AR712" s="454" t="s">
        <v>87</v>
      </c>
      <c r="AS712" s="454" t="s">
        <v>87</v>
      </c>
      <c r="AT712" s="455" t="s">
        <v>69</v>
      </c>
      <c r="AU712" s="455" t="s">
        <v>89</v>
      </c>
      <c r="AV712" s="455" t="s">
        <v>69</v>
      </c>
      <c r="AW712" s="447" t="s">
        <v>107</v>
      </c>
      <c r="AX712" s="455" t="s">
        <v>90</v>
      </c>
    </row>
    <row r="713" spans="1:50" ht="195" x14ac:dyDescent="0.25">
      <c r="A713" s="439">
        <v>705</v>
      </c>
      <c r="B713" s="449" t="s">
        <v>321</v>
      </c>
      <c r="C713" s="440" t="s">
        <v>273</v>
      </c>
      <c r="D713" s="449" t="s">
        <v>106</v>
      </c>
      <c r="E713" s="449" t="s">
        <v>727</v>
      </c>
      <c r="F713" s="418">
        <f>IFERROR(VLOOKUP(E713,[27]TablaRetencion!A$1:B$22,2,FALSE),"")</f>
        <v>440</v>
      </c>
      <c r="G713" s="418" t="s">
        <v>406</v>
      </c>
      <c r="H713" s="418">
        <f>IFERROR(VLOOKUP(G713,[27]TablaRetencion!H$1:I$90,2,FALSE),"")</f>
        <v>50</v>
      </c>
      <c r="I713" s="450" t="s">
        <v>1144</v>
      </c>
      <c r="J713" s="451" t="s">
        <v>2385</v>
      </c>
      <c r="K713" s="439" t="s">
        <v>2386</v>
      </c>
      <c r="L713" s="449" t="s">
        <v>70</v>
      </c>
      <c r="M713" s="449" t="s">
        <v>109</v>
      </c>
      <c r="N713" s="449" t="s">
        <v>108</v>
      </c>
      <c r="O713" s="449" t="s">
        <v>188</v>
      </c>
      <c r="P713" s="449" t="s">
        <v>111</v>
      </c>
      <c r="Q713" s="449" t="s">
        <v>75</v>
      </c>
      <c r="R713" s="418" t="s">
        <v>89</v>
      </c>
      <c r="S713" s="449" t="s">
        <v>77</v>
      </c>
      <c r="T713" s="449" t="s">
        <v>79</v>
      </c>
      <c r="U713" s="449" t="s">
        <v>141</v>
      </c>
      <c r="V713" s="443" t="s">
        <v>2368</v>
      </c>
      <c r="W713" s="453">
        <f t="shared" si="71"/>
        <v>6</v>
      </c>
      <c r="X713" s="453" t="str">
        <f t="shared" si="72"/>
        <v>MEDIO</v>
      </c>
      <c r="Y713" s="451" t="s">
        <v>2369</v>
      </c>
      <c r="Z713" s="452" t="s">
        <v>2370</v>
      </c>
      <c r="AA713" s="449" t="s">
        <v>168</v>
      </c>
      <c r="AB713" s="449" t="s">
        <v>168</v>
      </c>
      <c r="AC713" s="451" t="s">
        <v>2371</v>
      </c>
      <c r="AD713" s="551">
        <v>43732</v>
      </c>
      <c r="AE713" s="454" t="s">
        <v>82</v>
      </c>
      <c r="AF713" s="552" t="s">
        <v>1175</v>
      </c>
      <c r="AG713" s="552" t="s">
        <v>1166</v>
      </c>
      <c r="AH713" s="552" t="s">
        <v>1167</v>
      </c>
      <c r="AI713" s="447" t="s">
        <v>114</v>
      </c>
      <c r="AJ713" s="553">
        <v>43382</v>
      </c>
      <c r="AK713" s="447" t="s">
        <v>389</v>
      </c>
      <c r="AL713" s="447" t="s">
        <v>1152</v>
      </c>
      <c r="AM713" s="447" t="s">
        <v>69</v>
      </c>
      <c r="AN713" s="447" t="s">
        <v>1152</v>
      </c>
      <c r="AO713" s="447" t="s">
        <v>69</v>
      </c>
      <c r="AP713" s="447" t="s">
        <v>1152</v>
      </c>
      <c r="AQ713" s="447" t="s">
        <v>69</v>
      </c>
      <c r="AR713" s="454" t="s">
        <v>87</v>
      </c>
      <c r="AS713" s="454" t="s">
        <v>87</v>
      </c>
      <c r="AT713" s="455" t="s">
        <v>69</v>
      </c>
      <c r="AU713" s="455" t="s">
        <v>89</v>
      </c>
      <c r="AV713" s="455" t="s">
        <v>69</v>
      </c>
      <c r="AW713" s="447" t="s">
        <v>136</v>
      </c>
      <c r="AX713" s="455" t="s">
        <v>90</v>
      </c>
    </row>
    <row r="714" spans="1:50" ht="195" x14ac:dyDescent="0.25">
      <c r="A714" s="439">
        <v>706</v>
      </c>
      <c r="B714" s="449" t="s">
        <v>321</v>
      </c>
      <c r="C714" s="440" t="s">
        <v>273</v>
      </c>
      <c r="D714" s="449" t="s">
        <v>106</v>
      </c>
      <c r="E714" s="449" t="s">
        <v>727</v>
      </c>
      <c r="F714" s="418">
        <f>IFERROR(VLOOKUP(E714,[27]TablaRetencion!A$1:B$22,2,FALSE),"")</f>
        <v>440</v>
      </c>
      <c r="G714" s="418" t="s">
        <v>406</v>
      </c>
      <c r="H714" s="418">
        <f>IFERROR(VLOOKUP(G714,[27]TablaRetencion!H$1:I$90,2,FALSE),"")</f>
        <v>50</v>
      </c>
      <c r="I714" s="450" t="s">
        <v>1145</v>
      </c>
      <c r="J714" s="451" t="s">
        <v>2387</v>
      </c>
      <c r="K714" s="439" t="s">
        <v>2388</v>
      </c>
      <c r="L714" s="449" t="s">
        <v>70</v>
      </c>
      <c r="M714" s="449" t="s">
        <v>109</v>
      </c>
      <c r="N714" s="449" t="s">
        <v>108</v>
      </c>
      <c r="O714" s="449" t="s">
        <v>203</v>
      </c>
      <c r="P714" s="449" t="s">
        <v>111</v>
      </c>
      <c r="Q714" s="449" t="s">
        <v>75</v>
      </c>
      <c r="R714" s="418" t="s">
        <v>89</v>
      </c>
      <c r="S714" s="449" t="s">
        <v>77</v>
      </c>
      <c r="T714" s="449" t="s">
        <v>79</v>
      </c>
      <c r="U714" s="449" t="s">
        <v>141</v>
      </c>
      <c r="V714" s="443" t="s">
        <v>2368</v>
      </c>
      <c r="W714" s="453">
        <f t="shared" si="71"/>
        <v>6</v>
      </c>
      <c r="X714" s="453" t="str">
        <f t="shared" si="72"/>
        <v>MEDIO</v>
      </c>
      <c r="Y714" s="451" t="s">
        <v>2369</v>
      </c>
      <c r="Z714" s="452" t="s">
        <v>2370</v>
      </c>
      <c r="AA714" s="449" t="s">
        <v>168</v>
      </c>
      <c r="AB714" s="449" t="s">
        <v>168</v>
      </c>
      <c r="AC714" s="451" t="s">
        <v>2371</v>
      </c>
      <c r="AD714" s="551">
        <v>43732</v>
      </c>
      <c r="AE714" s="454" t="s">
        <v>82</v>
      </c>
      <c r="AF714" s="552" t="s">
        <v>1175</v>
      </c>
      <c r="AG714" s="552" t="s">
        <v>1166</v>
      </c>
      <c r="AH714" s="552" t="s">
        <v>1167</v>
      </c>
      <c r="AI714" s="447" t="s">
        <v>114</v>
      </c>
      <c r="AJ714" s="553">
        <v>43382</v>
      </c>
      <c r="AK714" s="447" t="s">
        <v>389</v>
      </c>
      <c r="AL714" s="447" t="s">
        <v>1152</v>
      </c>
      <c r="AM714" s="447" t="s">
        <v>69</v>
      </c>
      <c r="AN714" s="447" t="s">
        <v>1152</v>
      </c>
      <c r="AO714" s="447" t="s">
        <v>69</v>
      </c>
      <c r="AP714" s="447" t="s">
        <v>1152</v>
      </c>
      <c r="AQ714" s="447" t="s">
        <v>69</v>
      </c>
      <c r="AR714" s="454" t="s">
        <v>87</v>
      </c>
      <c r="AS714" s="454" t="s">
        <v>87</v>
      </c>
      <c r="AT714" s="455" t="s">
        <v>69</v>
      </c>
      <c r="AU714" s="455" t="s">
        <v>89</v>
      </c>
      <c r="AV714" s="455" t="s">
        <v>69</v>
      </c>
      <c r="AW714" s="447" t="s">
        <v>136</v>
      </c>
      <c r="AX714" s="455" t="s">
        <v>90</v>
      </c>
    </row>
    <row r="715" spans="1:50" ht="195" x14ac:dyDescent="0.25">
      <c r="A715" s="439">
        <v>707</v>
      </c>
      <c r="B715" s="449" t="s">
        <v>321</v>
      </c>
      <c r="C715" s="440" t="s">
        <v>272</v>
      </c>
      <c r="D715" s="449" t="s">
        <v>106</v>
      </c>
      <c r="E715" s="449" t="s">
        <v>727</v>
      </c>
      <c r="F715" s="418">
        <f>IFERROR(VLOOKUP(E715,[27]TablaRetencion!A$1:B$22,2,FALSE),"")</f>
        <v>440</v>
      </c>
      <c r="G715" s="418" t="s">
        <v>461</v>
      </c>
      <c r="H715" s="418">
        <f>IFERROR(VLOOKUP(G715,[27]TablaRetencion!H$1:I$90,2,FALSE),"")</f>
        <v>60</v>
      </c>
      <c r="I715" s="450" t="s">
        <v>1146</v>
      </c>
      <c r="J715" s="451" t="s">
        <v>2389</v>
      </c>
      <c r="K715" s="439" t="s">
        <v>2390</v>
      </c>
      <c r="L715" s="449" t="s">
        <v>70</v>
      </c>
      <c r="M715" s="449" t="s">
        <v>151</v>
      </c>
      <c r="N715" s="449" t="s">
        <v>166</v>
      </c>
      <c r="O715" s="449" t="s">
        <v>188</v>
      </c>
      <c r="P715" s="449" t="s">
        <v>111</v>
      </c>
      <c r="Q715" s="449" t="s">
        <v>126</v>
      </c>
      <c r="R715" s="418" t="s">
        <v>89</v>
      </c>
      <c r="S715" s="449" t="s">
        <v>127</v>
      </c>
      <c r="T715" s="449" t="s">
        <v>79</v>
      </c>
      <c r="U715" s="449" t="s">
        <v>141</v>
      </c>
      <c r="V715" s="443" t="s">
        <v>2368</v>
      </c>
      <c r="W715" s="453">
        <f t="shared" si="71"/>
        <v>5</v>
      </c>
      <c r="X715" s="453" t="str">
        <f t="shared" si="72"/>
        <v>MEDIO</v>
      </c>
      <c r="Y715" s="451" t="s">
        <v>2369</v>
      </c>
      <c r="Z715" s="452" t="s">
        <v>2370</v>
      </c>
      <c r="AA715" s="449" t="s">
        <v>113</v>
      </c>
      <c r="AB715" s="449" t="s">
        <v>113</v>
      </c>
      <c r="AC715" s="451" t="s">
        <v>2371</v>
      </c>
      <c r="AD715" s="551">
        <v>43732</v>
      </c>
      <c r="AE715" s="454" t="s">
        <v>82</v>
      </c>
      <c r="AF715" s="552" t="s">
        <v>1175</v>
      </c>
      <c r="AG715" s="552" t="s">
        <v>1166</v>
      </c>
      <c r="AH715" s="552" t="s">
        <v>1167</v>
      </c>
      <c r="AI715" s="447" t="s">
        <v>114</v>
      </c>
      <c r="AJ715" s="553">
        <v>43382</v>
      </c>
      <c r="AK715" s="447"/>
      <c r="AL715" s="447" t="s">
        <v>1152</v>
      </c>
      <c r="AM715" s="447" t="s">
        <v>69</v>
      </c>
      <c r="AN715" s="447" t="s">
        <v>1152</v>
      </c>
      <c r="AO715" s="447" t="s">
        <v>69</v>
      </c>
      <c r="AP715" s="447" t="s">
        <v>1152</v>
      </c>
      <c r="AQ715" s="447" t="s">
        <v>69</v>
      </c>
      <c r="AR715" s="454" t="s">
        <v>87</v>
      </c>
      <c r="AS715" s="454" t="s">
        <v>87</v>
      </c>
      <c r="AT715" s="455" t="s">
        <v>69</v>
      </c>
      <c r="AU715" s="455" t="s">
        <v>89</v>
      </c>
      <c r="AV715" s="455" t="s">
        <v>69</v>
      </c>
      <c r="AW715" s="447" t="s">
        <v>107</v>
      </c>
      <c r="AX715" s="455" t="s">
        <v>90</v>
      </c>
    </row>
    <row r="716" spans="1:50" ht="195" x14ac:dyDescent="0.25">
      <c r="A716" s="439">
        <v>708</v>
      </c>
      <c r="B716" s="449" t="s">
        <v>321</v>
      </c>
      <c r="C716" s="440" t="s">
        <v>273</v>
      </c>
      <c r="D716" s="449" t="s">
        <v>106</v>
      </c>
      <c r="E716" s="449" t="s">
        <v>727</v>
      </c>
      <c r="F716" s="418">
        <f>IFERROR(VLOOKUP(E716,[27]TablaRetencion!A$1:B$22,2,FALSE),"")</f>
        <v>440</v>
      </c>
      <c r="G716" s="418" t="s">
        <v>411</v>
      </c>
      <c r="H716" s="418">
        <f>IFERROR(VLOOKUP(G716,[27]TablaRetencion!H$1:I$90,2,FALSE),"")</f>
        <v>67</v>
      </c>
      <c r="I716" s="450" t="s">
        <v>1148</v>
      </c>
      <c r="J716" s="451" t="s">
        <v>2391</v>
      </c>
      <c r="K716" s="439" t="s">
        <v>2392</v>
      </c>
      <c r="L716" s="449" t="s">
        <v>70</v>
      </c>
      <c r="M716" s="449" t="s">
        <v>151</v>
      </c>
      <c r="N716" s="449" t="s">
        <v>166</v>
      </c>
      <c r="O716" s="449" t="s">
        <v>181</v>
      </c>
      <c r="P716" s="449" t="s">
        <v>111</v>
      </c>
      <c r="Q716" s="449" t="s">
        <v>126</v>
      </c>
      <c r="R716" s="418" t="s">
        <v>89</v>
      </c>
      <c r="S716" s="449" t="s">
        <v>127</v>
      </c>
      <c r="T716" s="449" t="s">
        <v>79</v>
      </c>
      <c r="U716" s="449" t="s">
        <v>141</v>
      </c>
      <c r="V716" s="443" t="s">
        <v>2368</v>
      </c>
      <c r="W716" s="453">
        <f t="shared" si="71"/>
        <v>5</v>
      </c>
      <c r="X716" s="453" t="str">
        <f t="shared" si="72"/>
        <v>MEDIO</v>
      </c>
      <c r="Y716" s="451" t="s">
        <v>2369</v>
      </c>
      <c r="Z716" s="452" t="s">
        <v>2370</v>
      </c>
      <c r="AA716" s="449" t="s">
        <v>168</v>
      </c>
      <c r="AB716" s="449" t="s">
        <v>168</v>
      </c>
      <c r="AC716" s="451" t="s">
        <v>2371</v>
      </c>
      <c r="AD716" s="551">
        <v>43732</v>
      </c>
      <c r="AE716" s="454" t="s">
        <v>82</v>
      </c>
      <c r="AF716" s="552" t="s">
        <v>1175</v>
      </c>
      <c r="AG716" s="552" t="s">
        <v>1166</v>
      </c>
      <c r="AH716" s="552" t="s">
        <v>1167</v>
      </c>
      <c r="AI716" s="447" t="s">
        <v>114</v>
      </c>
      <c r="AJ716" s="553">
        <v>43382</v>
      </c>
      <c r="AK716" s="447" t="s">
        <v>389</v>
      </c>
      <c r="AL716" s="447" t="s">
        <v>1152</v>
      </c>
      <c r="AM716" s="447" t="s">
        <v>69</v>
      </c>
      <c r="AN716" s="447" t="s">
        <v>1152</v>
      </c>
      <c r="AO716" s="447" t="s">
        <v>69</v>
      </c>
      <c r="AP716" s="447" t="s">
        <v>1152</v>
      </c>
      <c r="AQ716" s="447" t="s">
        <v>69</v>
      </c>
      <c r="AR716" s="454" t="s">
        <v>87</v>
      </c>
      <c r="AS716" s="454" t="s">
        <v>87</v>
      </c>
      <c r="AT716" s="455" t="s">
        <v>69</v>
      </c>
      <c r="AU716" s="455" t="s">
        <v>89</v>
      </c>
      <c r="AV716" s="455" t="s">
        <v>69</v>
      </c>
      <c r="AW716" s="447" t="s">
        <v>107</v>
      </c>
      <c r="AX716" s="455" t="s">
        <v>90</v>
      </c>
    </row>
    <row r="717" spans="1:50" ht="195" x14ac:dyDescent="0.25">
      <c r="A717" s="439">
        <v>709</v>
      </c>
      <c r="B717" s="449" t="s">
        <v>321</v>
      </c>
      <c r="C717" s="440" t="s">
        <v>272</v>
      </c>
      <c r="D717" s="449" t="s">
        <v>106</v>
      </c>
      <c r="E717" s="449" t="s">
        <v>727</v>
      </c>
      <c r="F717" s="418">
        <f>IFERROR(VLOOKUP(E717,[27]TablaRetencion!A$1:B$22,2,FALSE),"")</f>
        <v>440</v>
      </c>
      <c r="G717" s="418" t="s">
        <v>411</v>
      </c>
      <c r="H717" s="418">
        <f>IFERROR(VLOOKUP(G717,[27]TablaRetencion!H$1:I$90,2,FALSE),"")</f>
        <v>67</v>
      </c>
      <c r="I717" s="450" t="s">
        <v>1149</v>
      </c>
      <c r="J717" s="451" t="s">
        <v>2393</v>
      </c>
      <c r="K717" s="439" t="s">
        <v>2394</v>
      </c>
      <c r="L717" s="449" t="s">
        <v>70</v>
      </c>
      <c r="M717" s="449" t="s">
        <v>151</v>
      </c>
      <c r="N717" s="449" t="s">
        <v>166</v>
      </c>
      <c r="O717" s="449" t="s">
        <v>181</v>
      </c>
      <c r="P717" s="449" t="s">
        <v>111</v>
      </c>
      <c r="Q717" s="449" t="s">
        <v>126</v>
      </c>
      <c r="R717" s="418" t="s">
        <v>89</v>
      </c>
      <c r="S717" s="449" t="s">
        <v>127</v>
      </c>
      <c r="T717" s="449" t="s">
        <v>79</v>
      </c>
      <c r="U717" s="449" t="s">
        <v>141</v>
      </c>
      <c r="V717" s="443" t="s">
        <v>2368</v>
      </c>
      <c r="W717" s="453">
        <f t="shared" si="71"/>
        <v>5</v>
      </c>
      <c r="X717" s="453" t="str">
        <f t="shared" si="72"/>
        <v>MEDIO</v>
      </c>
      <c r="Y717" s="451" t="s">
        <v>2369</v>
      </c>
      <c r="Z717" s="452" t="s">
        <v>2370</v>
      </c>
      <c r="AA717" s="449" t="s">
        <v>189</v>
      </c>
      <c r="AB717" s="449" t="s">
        <v>189</v>
      </c>
      <c r="AC717" s="451" t="s">
        <v>2371</v>
      </c>
      <c r="AD717" s="551">
        <v>43732</v>
      </c>
      <c r="AE717" s="454" t="s">
        <v>82</v>
      </c>
      <c r="AF717" s="552" t="s">
        <v>1175</v>
      </c>
      <c r="AG717" s="552" t="s">
        <v>1166</v>
      </c>
      <c r="AH717" s="552" t="s">
        <v>1167</v>
      </c>
      <c r="AI717" s="447" t="s">
        <v>114</v>
      </c>
      <c r="AJ717" s="553">
        <v>43382</v>
      </c>
      <c r="AK717" s="447" t="s">
        <v>389</v>
      </c>
      <c r="AL717" s="447" t="s">
        <v>1152</v>
      </c>
      <c r="AM717" s="447" t="s">
        <v>69</v>
      </c>
      <c r="AN717" s="447" t="s">
        <v>1152</v>
      </c>
      <c r="AO717" s="447" t="s">
        <v>69</v>
      </c>
      <c r="AP717" s="447" t="s">
        <v>1152</v>
      </c>
      <c r="AQ717" s="447" t="s">
        <v>69</v>
      </c>
      <c r="AR717" s="454" t="s">
        <v>87</v>
      </c>
      <c r="AS717" s="454" t="s">
        <v>87</v>
      </c>
      <c r="AT717" s="455" t="s">
        <v>69</v>
      </c>
      <c r="AU717" s="455" t="s">
        <v>89</v>
      </c>
      <c r="AV717" s="455" t="s">
        <v>69</v>
      </c>
      <c r="AW717" s="447" t="s">
        <v>107</v>
      </c>
      <c r="AX717" s="455" t="s">
        <v>90</v>
      </c>
    </row>
    <row r="718" spans="1:50" ht="195" x14ac:dyDescent="0.25">
      <c r="A718" s="439">
        <v>710</v>
      </c>
      <c r="B718" s="449" t="s">
        <v>321</v>
      </c>
      <c r="C718" s="440" t="s">
        <v>273</v>
      </c>
      <c r="D718" s="449" t="s">
        <v>106</v>
      </c>
      <c r="E718" s="449" t="s">
        <v>727</v>
      </c>
      <c r="F718" s="418">
        <f>IFERROR(VLOOKUP(E718,[27]TablaRetencion!A$1:B$22,2,FALSE),"")</f>
        <v>440</v>
      </c>
      <c r="G718" s="418" t="s">
        <v>411</v>
      </c>
      <c r="H718" s="418">
        <f>IFERROR(VLOOKUP(G718,[27]TablaRetencion!H$1:I$90,2,FALSE),"")</f>
        <v>67</v>
      </c>
      <c r="I718" s="450" t="s">
        <v>1150</v>
      </c>
      <c r="J718" s="451" t="s">
        <v>2395</v>
      </c>
      <c r="K718" s="439"/>
      <c r="L718" s="449" t="s">
        <v>70</v>
      </c>
      <c r="M718" s="449" t="s">
        <v>151</v>
      </c>
      <c r="N718" s="449" t="s">
        <v>166</v>
      </c>
      <c r="O718" s="449" t="s">
        <v>181</v>
      </c>
      <c r="P718" s="449" t="s">
        <v>111</v>
      </c>
      <c r="Q718" s="449" t="s">
        <v>126</v>
      </c>
      <c r="R718" s="418" t="s">
        <v>89</v>
      </c>
      <c r="S718" s="449" t="s">
        <v>127</v>
      </c>
      <c r="T718" s="449" t="s">
        <v>79</v>
      </c>
      <c r="U718" s="449" t="s">
        <v>141</v>
      </c>
      <c r="V718" s="443" t="s">
        <v>2368</v>
      </c>
      <c r="W718" s="453">
        <f t="shared" si="71"/>
        <v>5</v>
      </c>
      <c r="X718" s="453" t="str">
        <f t="shared" si="72"/>
        <v>MEDIO</v>
      </c>
      <c r="Y718" s="451" t="s">
        <v>2369</v>
      </c>
      <c r="Z718" s="452" t="s">
        <v>2370</v>
      </c>
      <c r="AA718" s="449" t="s">
        <v>168</v>
      </c>
      <c r="AB718" s="449" t="s">
        <v>168</v>
      </c>
      <c r="AC718" s="451" t="s">
        <v>2371</v>
      </c>
      <c r="AD718" s="551">
        <v>43732</v>
      </c>
      <c r="AE718" s="454" t="s">
        <v>82</v>
      </c>
      <c r="AF718" s="552" t="s">
        <v>1175</v>
      </c>
      <c r="AG718" s="552" t="s">
        <v>1166</v>
      </c>
      <c r="AH718" s="552" t="s">
        <v>1167</v>
      </c>
      <c r="AI718" s="447" t="s">
        <v>114</v>
      </c>
      <c r="AJ718" s="553">
        <v>43382</v>
      </c>
      <c r="AK718" s="447" t="s">
        <v>389</v>
      </c>
      <c r="AL718" s="447" t="s">
        <v>1152</v>
      </c>
      <c r="AM718" s="447" t="s">
        <v>69</v>
      </c>
      <c r="AN718" s="447" t="s">
        <v>1152</v>
      </c>
      <c r="AO718" s="447" t="s">
        <v>69</v>
      </c>
      <c r="AP718" s="447" t="s">
        <v>1152</v>
      </c>
      <c r="AQ718" s="447" t="s">
        <v>69</v>
      </c>
      <c r="AR718" s="454" t="s">
        <v>87</v>
      </c>
      <c r="AS718" s="454" t="s">
        <v>87</v>
      </c>
      <c r="AT718" s="455" t="s">
        <v>69</v>
      </c>
      <c r="AU718" s="455" t="s">
        <v>89</v>
      </c>
      <c r="AV718" s="455" t="s">
        <v>69</v>
      </c>
      <c r="AW718" s="447" t="s">
        <v>107</v>
      </c>
      <c r="AX718" s="455" t="s">
        <v>90</v>
      </c>
    </row>
    <row r="719" spans="1:50" ht="195" x14ac:dyDescent="0.25">
      <c r="A719" s="439">
        <v>711</v>
      </c>
      <c r="B719" s="449" t="s">
        <v>321</v>
      </c>
      <c r="C719" s="440" t="s">
        <v>273</v>
      </c>
      <c r="D719" s="449" t="s">
        <v>106</v>
      </c>
      <c r="E719" s="449" t="s">
        <v>727</v>
      </c>
      <c r="F719" s="418">
        <f>IFERROR(VLOOKUP(E719,[27]TablaRetencion!A$1:B$22,2,FALSE),"")</f>
        <v>440</v>
      </c>
      <c r="G719" s="418" t="s">
        <v>411</v>
      </c>
      <c r="H719" s="418">
        <f>IFERROR(VLOOKUP(G719,[27]TablaRetencion!H$1:I$90,2,FALSE),"")</f>
        <v>67</v>
      </c>
      <c r="I719" s="450" t="s">
        <v>1151</v>
      </c>
      <c r="J719" s="451" t="s">
        <v>2396</v>
      </c>
      <c r="K719" s="439"/>
      <c r="L719" s="449" t="s">
        <v>70</v>
      </c>
      <c r="M719" s="449" t="s">
        <v>151</v>
      </c>
      <c r="N719" s="449" t="s">
        <v>166</v>
      </c>
      <c r="O719" s="449" t="s">
        <v>181</v>
      </c>
      <c r="P719" s="449" t="s">
        <v>111</v>
      </c>
      <c r="Q719" s="449" t="s">
        <v>126</v>
      </c>
      <c r="R719" s="418" t="s">
        <v>89</v>
      </c>
      <c r="S719" s="449" t="s">
        <v>127</v>
      </c>
      <c r="T719" s="449" t="s">
        <v>79</v>
      </c>
      <c r="U719" s="449" t="s">
        <v>141</v>
      </c>
      <c r="V719" s="443" t="s">
        <v>2368</v>
      </c>
      <c r="W719" s="453">
        <f t="shared" si="71"/>
        <v>5</v>
      </c>
      <c r="X719" s="453" t="str">
        <f t="shared" si="72"/>
        <v>MEDIO</v>
      </c>
      <c r="Y719" s="451" t="s">
        <v>2369</v>
      </c>
      <c r="Z719" s="452" t="s">
        <v>2370</v>
      </c>
      <c r="AA719" s="449" t="s">
        <v>186</v>
      </c>
      <c r="AB719" s="449" t="s">
        <v>186</v>
      </c>
      <c r="AC719" s="451" t="s">
        <v>2371</v>
      </c>
      <c r="AD719" s="551">
        <v>43732</v>
      </c>
      <c r="AE719" s="454" t="s">
        <v>82</v>
      </c>
      <c r="AF719" s="552" t="s">
        <v>1175</v>
      </c>
      <c r="AG719" s="552" t="s">
        <v>1166</v>
      </c>
      <c r="AH719" s="552" t="s">
        <v>1167</v>
      </c>
      <c r="AI719" s="447" t="s">
        <v>114</v>
      </c>
      <c r="AJ719" s="553">
        <v>43382</v>
      </c>
      <c r="AK719" s="447" t="s">
        <v>389</v>
      </c>
      <c r="AL719" s="447" t="s">
        <v>1152</v>
      </c>
      <c r="AM719" s="447" t="s">
        <v>69</v>
      </c>
      <c r="AN719" s="447" t="s">
        <v>1152</v>
      </c>
      <c r="AO719" s="447" t="s">
        <v>69</v>
      </c>
      <c r="AP719" s="447" t="s">
        <v>1152</v>
      </c>
      <c r="AQ719" s="447" t="s">
        <v>69</v>
      </c>
      <c r="AR719" s="454" t="s">
        <v>87</v>
      </c>
      <c r="AS719" s="454" t="s">
        <v>87</v>
      </c>
      <c r="AT719" s="455" t="s">
        <v>69</v>
      </c>
      <c r="AU719" s="455" t="s">
        <v>89</v>
      </c>
      <c r="AV719" s="455" t="s">
        <v>69</v>
      </c>
      <c r="AW719" s="447" t="s">
        <v>107</v>
      </c>
      <c r="AX719" s="455" t="s">
        <v>90</v>
      </c>
    </row>
  </sheetData>
  <autoFilter ref="A8:AX719" xr:uid="{A23A7CD4-18A2-4F6C-93EA-7E5C7624AE14}"/>
  <dataConsolidate/>
  <mergeCells count="18">
    <mergeCell ref="A1:B3"/>
    <mergeCell ref="AW1:AX3"/>
    <mergeCell ref="AU1:AV1"/>
    <mergeCell ref="AU2:AV2"/>
    <mergeCell ref="AU3:AV3"/>
    <mergeCell ref="AS1:AT1"/>
    <mergeCell ref="AS2:AT2"/>
    <mergeCell ref="AS3:AT3"/>
    <mergeCell ref="C1:AR3"/>
    <mergeCell ref="AT5:AW7"/>
    <mergeCell ref="AX5:AX7"/>
    <mergeCell ref="A4:AX4"/>
    <mergeCell ref="A5:Q7"/>
    <mergeCell ref="R5:X7"/>
    <mergeCell ref="Y5:AE7"/>
    <mergeCell ref="AF5:AK7"/>
    <mergeCell ref="AL5:AQ7"/>
    <mergeCell ref="AR5:AS7"/>
  </mergeCells>
  <dataValidations count="7">
    <dataValidation type="list" allowBlank="1" showInputMessage="1" showErrorMessage="1" sqref="G9:G76 G78:G188 G221:G374 G386 G388:G406 G414:G571 G624 G626:G719" xr:uid="{00000000-0002-0000-0100-000000000000}">
      <formula1>INDIRECT(E9)</formula1>
    </dataValidation>
    <dataValidation type="list" allowBlank="1" showInputMessage="1" showErrorMessage="1" sqref="C9:C76 Z43 C78:C188 C221:C516 C518 C522:C535 C560:C571 C624:C625 C650:C719" xr:uid="{00000000-0002-0000-0100-000001000000}">
      <formula1>INDIRECT(B9)</formula1>
    </dataValidation>
    <dataValidation type="list" allowBlank="1" showInputMessage="1" showErrorMessage="1" sqref="AI5:AI7 AN5:AN7" xr:uid="{00000000-0002-0000-0100-000002000000}">
      <formula1>#REF!</formula1>
      <formula2>0</formula2>
    </dataValidation>
    <dataValidation type="list" allowBlank="1" showDropDown="1" showInputMessage="1" showErrorMessage="1" sqref="G572" xr:uid="{D95FBCF4-F287-470A-BE2E-A1DF2D3DC85E}">
      <formula1>INDIRECT(E572)</formula1>
    </dataValidation>
    <dataValidation allowBlank="1" showDropDown="1" showInputMessage="1" showErrorMessage="1" sqref="C579:C583 C572:C577 C612:C616 C604:C608 C585:C589 C591:C595 C597:C601 G573:G602 C618:C622 G604:G623" xr:uid="{A8194A0C-1F20-48A8-82EF-9BBE7DFFA0BC}"/>
    <dataValidation type="list" allowBlank="1" showInputMessage="1" showErrorMessage="1" sqref="C536:C559 C626:C649" xr:uid="{60F7691F-1087-4425-A2B8-EEACD2E09160}">
      <formula1>INDIRECT($B$22)</formula1>
    </dataValidation>
    <dataValidation type="list" allowBlank="1" showInputMessage="1" showErrorMessage="1" sqref="G625" xr:uid="{076C123E-CC06-4131-B718-8B8300345CC1}">
      <formula1>INDIRECT(E630)</formula1>
    </dataValidation>
  </dataValidations>
  <hyperlinks>
    <hyperlink ref="Y222" r:id="rId1" xr:uid="{00000000-0004-0000-0100-000000000000}"/>
    <hyperlink ref="AU222" r:id="rId2" xr:uid="{00000000-0004-0000-0100-000001000000}"/>
    <hyperlink ref="Y223" r:id="rId3" xr:uid="{00000000-0004-0000-0100-000002000000}"/>
    <hyperlink ref="AU223" r:id="rId4" xr:uid="{00000000-0004-0000-0100-000003000000}"/>
    <hyperlink ref="Y224" r:id="rId5" xr:uid="{00000000-0004-0000-0100-000004000000}"/>
    <hyperlink ref="AU224" r:id="rId6" xr:uid="{00000000-0004-0000-0100-000005000000}"/>
    <hyperlink ref="Y225" r:id="rId7" xr:uid="{00000000-0004-0000-0100-000006000000}"/>
    <hyperlink ref="AU225" r:id="rId8" xr:uid="{00000000-0004-0000-0100-000007000000}"/>
    <hyperlink ref="Y226" r:id="rId9" xr:uid="{00000000-0004-0000-0100-000008000000}"/>
    <hyperlink ref="AU226" r:id="rId10" xr:uid="{00000000-0004-0000-0100-000009000000}"/>
    <hyperlink ref="Y227" r:id="rId11" xr:uid="{00000000-0004-0000-0100-00000A000000}"/>
    <hyperlink ref="AU227" r:id="rId12" xr:uid="{00000000-0004-0000-0100-00000B000000}"/>
    <hyperlink ref="Y228" r:id="rId13" xr:uid="{00000000-0004-0000-0100-00000C000000}"/>
    <hyperlink ref="AU228" r:id="rId14" xr:uid="{00000000-0004-0000-0100-00000D000000}"/>
    <hyperlink ref="Y229" r:id="rId15" xr:uid="{00000000-0004-0000-0100-00000E000000}"/>
    <hyperlink ref="AU229" r:id="rId16" xr:uid="{00000000-0004-0000-0100-00000F000000}"/>
    <hyperlink ref="Y230" r:id="rId17" xr:uid="{00000000-0004-0000-0100-000010000000}"/>
    <hyperlink ref="AU230" r:id="rId18" xr:uid="{00000000-0004-0000-0100-000011000000}"/>
    <hyperlink ref="Y231" r:id="rId19" xr:uid="{00000000-0004-0000-0100-000012000000}"/>
    <hyperlink ref="AU231" r:id="rId20" xr:uid="{00000000-0004-0000-0100-000013000000}"/>
    <hyperlink ref="Y232" r:id="rId21" xr:uid="{00000000-0004-0000-0100-000014000000}"/>
    <hyperlink ref="AU232" r:id="rId22" xr:uid="{00000000-0004-0000-0100-000015000000}"/>
    <hyperlink ref="Y233" r:id="rId23" xr:uid="{00000000-0004-0000-0100-000016000000}"/>
    <hyperlink ref="AU233" r:id="rId24" xr:uid="{00000000-0004-0000-0100-000017000000}"/>
    <hyperlink ref="Y234" r:id="rId25" xr:uid="{00000000-0004-0000-0100-000018000000}"/>
    <hyperlink ref="AU234" r:id="rId26" xr:uid="{00000000-0004-0000-0100-000019000000}"/>
    <hyperlink ref="Y235" r:id="rId27" xr:uid="{00000000-0004-0000-0100-00001A000000}"/>
    <hyperlink ref="AU235" r:id="rId28" xr:uid="{00000000-0004-0000-0100-00001B000000}"/>
    <hyperlink ref="Y236" r:id="rId29" xr:uid="{00000000-0004-0000-0100-00001C000000}"/>
    <hyperlink ref="AU236" r:id="rId30" xr:uid="{00000000-0004-0000-0100-00001D000000}"/>
    <hyperlink ref="Y237" r:id="rId31" xr:uid="{00000000-0004-0000-0100-00001E000000}"/>
    <hyperlink ref="AU237" r:id="rId32" xr:uid="{00000000-0004-0000-0100-00001F000000}"/>
    <hyperlink ref="Y238" r:id="rId33" xr:uid="{00000000-0004-0000-0100-000020000000}"/>
    <hyperlink ref="AU238" r:id="rId34" xr:uid="{00000000-0004-0000-0100-000021000000}"/>
    <hyperlink ref="Y239" r:id="rId35" xr:uid="{00000000-0004-0000-0100-000022000000}"/>
    <hyperlink ref="AU239" r:id="rId36" xr:uid="{00000000-0004-0000-0100-000023000000}"/>
    <hyperlink ref="Y240" r:id="rId37" xr:uid="{00000000-0004-0000-0100-000024000000}"/>
    <hyperlink ref="AU240" r:id="rId38" xr:uid="{00000000-0004-0000-0100-000025000000}"/>
    <hyperlink ref="Y241" r:id="rId39" xr:uid="{00000000-0004-0000-0100-000026000000}"/>
    <hyperlink ref="AU241" r:id="rId40" xr:uid="{00000000-0004-0000-0100-000027000000}"/>
    <hyperlink ref="Y242" r:id="rId41" xr:uid="{00000000-0004-0000-0100-000028000000}"/>
    <hyperlink ref="Y243" r:id="rId42" xr:uid="{00000000-0004-0000-0100-000029000000}"/>
    <hyperlink ref="AU243" r:id="rId43" xr:uid="{00000000-0004-0000-0100-00002A000000}"/>
    <hyperlink ref="AU242" r:id="rId44" xr:uid="{00000000-0004-0000-0100-00002B000000}"/>
    <hyperlink ref="Y244" r:id="rId45" xr:uid="{00000000-0004-0000-0100-00002C000000}"/>
    <hyperlink ref="AU244" r:id="rId46" xr:uid="{00000000-0004-0000-0100-00002D000000}"/>
    <hyperlink ref="Y245" r:id="rId47" xr:uid="{00000000-0004-0000-0100-00002E000000}"/>
    <hyperlink ref="AU245" r:id="rId48" xr:uid="{00000000-0004-0000-0100-00002F000000}"/>
    <hyperlink ref="Y246" r:id="rId49" xr:uid="{00000000-0004-0000-0100-000030000000}"/>
    <hyperlink ref="AU246" r:id="rId50" xr:uid="{00000000-0004-0000-0100-000031000000}"/>
    <hyperlink ref="Y247" r:id="rId51" xr:uid="{00000000-0004-0000-0100-000032000000}"/>
    <hyperlink ref="AU247" r:id="rId52" xr:uid="{00000000-0004-0000-0100-000033000000}"/>
    <hyperlink ref="Y248" r:id="rId53" xr:uid="{00000000-0004-0000-0100-000034000000}"/>
    <hyperlink ref="AU248" r:id="rId54" xr:uid="{00000000-0004-0000-0100-000035000000}"/>
    <hyperlink ref="Y249" r:id="rId55" xr:uid="{00000000-0004-0000-0100-000036000000}"/>
    <hyperlink ref="AU249" r:id="rId56" xr:uid="{00000000-0004-0000-0100-000037000000}"/>
    <hyperlink ref="Y250" r:id="rId57" xr:uid="{00000000-0004-0000-0100-000038000000}"/>
    <hyperlink ref="AU250" r:id="rId58" xr:uid="{00000000-0004-0000-0100-000039000000}"/>
    <hyperlink ref="Y251" r:id="rId59" xr:uid="{00000000-0004-0000-0100-00003A000000}"/>
    <hyperlink ref="AU251" r:id="rId60" xr:uid="{00000000-0004-0000-0100-00003B000000}"/>
    <hyperlink ref="Y252" r:id="rId61" xr:uid="{00000000-0004-0000-0100-00003C000000}"/>
    <hyperlink ref="AU252" r:id="rId62" xr:uid="{00000000-0004-0000-0100-00003D000000}"/>
    <hyperlink ref="Y253" r:id="rId63" xr:uid="{00000000-0004-0000-0100-00003E000000}"/>
    <hyperlink ref="AU253" r:id="rId64" xr:uid="{00000000-0004-0000-0100-00003F000000}"/>
    <hyperlink ref="Y254" r:id="rId65" xr:uid="{00000000-0004-0000-0100-000040000000}"/>
    <hyperlink ref="AU254" r:id="rId66" xr:uid="{00000000-0004-0000-0100-000041000000}"/>
    <hyperlink ref="Y255" r:id="rId67" xr:uid="{00000000-0004-0000-0100-000042000000}"/>
    <hyperlink ref="AU255" r:id="rId68" xr:uid="{00000000-0004-0000-0100-000043000000}"/>
    <hyperlink ref="Y256" r:id="rId69" xr:uid="{00000000-0004-0000-0100-000044000000}"/>
    <hyperlink ref="AU256" r:id="rId70" xr:uid="{00000000-0004-0000-0100-000045000000}"/>
    <hyperlink ref="Y257" r:id="rId71" xr:uid="{00000000-0004-0000-0100-000046000000}"/>
    <hyperlink ref="AU257" r:id="rId72" xr:uid="{00000000-0004-0000-0100-000047000000}"/>
    <hyperlink ref="Y258" r:id="rId73" xr:uid="{00000000-0004-0000-0100-000048000000}"/>
    <hyperlink ref="AU258" r:id="rId74" xr:uid="{00000000-0004-0000-0100-000049000000}"/>
    <hyperlink ref="Y259" r:id="rId75" xr:uid="{00000000-0004-0000-0100-00004A000000}"/>
    <hyperlink ref="AU259" r:id="rId76" xr:uid="{00000000-0004-0000-0100-00004B000000}"/>
    <hyperlink ref="Y260" r:id="rId77" xr:uid="{00000000-0004-0000-0100-00004C000000}"/>
    <hyperlink ref="AU260" r:id="rId78" xr:uid="{00000000-0004-0000-0100-00004D000000}"/>
    <hyperlink ref="Y261" r:id="rId79" xr:uid="{00000000-0004-0000-0100-00004E000000}"/>
    <hyperlink ref="AU261" r:id="rId80" xr:uid="{00000000-0004-0000-0100-00004F000000}"/>
    <hyperlink ref="Y262" r:id="rId81" xr:uid="{00000000-0004-0000-0100-000050000000}"/>
    <hyperlink ref="AU262" r:id="rId82" xr:uid="{00000000-0004-0000-0100-000051000000}"/>
    <hyperlink ref="Y263" r:id="rId83" xr:uid="{00000000-0004-0000-0100-000052000000}"/>
    <hyperlink ref="AU263" r:id="rId84" xr:uid="{00000000-0004-0000-0100-000053000000}"/>
    <hyperlink ref="Y264" r:id="rId85" xr:uid="{00000000-0004-0000-0100-000054000000}"/>
    <hyperlink ref="AU264" r:id="rId86" xr:uid="{00000000-0004-0000-0100-000055000000}"/>
    <hyperlink ref="Y265" r:id="rId87" xr:uid="{00000000-0004-0000-0100-000056000000}"/>
    <hyperlink ref="AU265" r:id="rId88" xr:uid="{00000000-0004-0000-0100-000057000000}"/>
    <hyperlink ref="Y266" r:id="rId89" xr:uid="{00000000-0004-0000-0100-000058000000}"/>
    <hyperlink ref="AU266" r:id="rId90" xr:uid="{00000000-0004-0000-0100-000059000000}"/>
    <hyperlink ref="Y267" r:id="rId91" xr:uid="{00000000-0004-0000-0100-00005A000000}"/>
    <hyperlink ref="AU267" r:id="rId92" xr:uid="{00000000-0004-0000-0100-00005B000000}"/>
    <hyperlink ref="Y268" r:id="rId93" xr:uid="{00000000-0004-0000-0100-00005C000000}"/>
    <hyperlink ref="AU268" r:id="rId94" xr:uid="{00000000-0004-0000-0100-00005D000000}"/>
    <hyperlink ref="Y269" r:id="rId95" xr:uid="{00000000-0004-0000-0100-00005E000000}"/>
    <hyperlink ref="AU269" r:id="rId96" xr:uid="{00000000-0004-0000-0100-00005F000000}"/>
    <hyperlink ref="Y270" r:id="rId97" xr:uid="{00000000-0004-0000-0100-000060000000}"/>
    <hyperlink ref="AU270" r:id="rId98" xr:uid="{00000000-0004-0000-0100-000061000000}"/>
    <hyperlink ref="Y271" r:id="rId99" xr:uid="{00000000-0004-0000-0100-000062000000}"/>
    <hyperlink ref="AU271" r:id="rId100" xr:uid="{00000000-0004-0000-0100-000063000000}"/>
    <hyperlink ref="Y272" r:id="rId101" xr:uid="{00000000-0004-0000-0100-000064000000}"/>
    <hyperlink ref="AU272" r:id="rId102" xr:uid="{00000000-0004-0000-0100-000065000000}"/>
    <hyperlink ref="Y273" r:id="rId103" xr:uid="{00000000-0004-0000-0100-000066000000}"/>
    <hyperlink ref="AU273" r:id="rId104" xr:uid="{00000000-0004-0000-0100-000067000000}"/>
    <hyperlink ref="Y274" r:id="rId105" xr:uid="{00000000-0004-0000-0100-000068000000}"/>
    <hyperlink ref="AU274" r:id="rId106" xr:uid="{00000000-0004-0000-0100-000069000000}"/>
    <hyperlink ref="Y275" r:id="rId107" xr:uid="{00000000-0004-0000-0100-00006A000000}"/>
    <hyperlink ref="AU275" r:id="rId108" xr:uid="{00000000-0004-0000-0100-00006B000000}"/>
    <hyperlink ref="Y276" r:id="rId109" xr:uid="{00000000-0004-0000-0100-00006C000000}"/>
    <hyperlink ref="AU276" r:id="rId110" xr:uid="{00000000-0004-0000-0100-00006D000000}"/>
    <hyperlink ref="Y277" r:id="rId111" xr:uid="{00000000-0004-0000-0100-00006E000000}"/>
    <hyperlink ref="AU277" r:id="rId112" xr:uid="{00000000-0004-0000-0100-00006F000000}"/>
    <hyperlink ref="Y278" r:id="rId113" xr:uid="{00000000-0004-0000-0100-000070000000}"/>
    <hyperlink ref="AU278" r:id="rId114" xr:uid="{00000000-0004-0000-0100-000071000000}"/>
    <hyperlink ref="Y279" r:id="rId115" xr:uid="{00000000-0004-0000-0100-000072000000}"/>
    <hyperlink ref="AU279" r:id="rId116" xr:uid="{00000000-0004-0000-0100-000073000000}"/>
    <hyperlink ref="Y280" r:id="rId117" xr:uid="{00000000-0004-0000-0100-000074000000}"/>
    <hyperlink ref="AU280" r:id="rId118" xr:uid="{00000000-0004-0000-0100-000075000000}"/>
    <hyperlink ref="Y281" r:id="rId119" xr:uid="{00000000-0004-0000-0100-000076000000}"/>
    <hyperlink ref="AU281" r:id="rId120" xr:uid="{00000000-0004-0000-0100-000077000000}"/>
    <hyperlink ref="Y282" r:id="rId121" xr:uid="{00000000-0004-0000-0100-000078000000}"/>
    <hyperlink ref="AU282" r:id="rId122" xr:uid="{00000000-0004-0000-0100-000079000000}"/>
    <hyperlink ref="Y283" r:id="rId123" xr:uid="{00000000-0004-0000-0100-00007A000000}"/>
    <hyperlink ref="AU283" r:id="rId124" xr:uid="{00000000-0004-0000-0100-00007B000000}"/>
    <hyperlink ref="Y284" r:id="rId125" xr:uid="{00000000-0004-0000-0100-00007C000000}"/>
    <hyperlink ref="AU284" r:id="rId126" xr:uid="{00000000-0004-0000-0100-00007D000000}"/>
    <hyperlink ref="Y285" r:id="rId127" xr:uid="{00000000-0004-0000-0100-00007E000000}"/>
    <hyperlink ref="AU285" r:id="rId128" xr:uid="{00000000-0004-0000-0100-00007F000000}"/>
    <hyperlink ref="Y286" r:id="rId129" xr:uid="{00000000-0004-0000-0100-000080000000}"/>
    <hyperlink ref="AU286" r:id="rId130" xr:uid="{00000000-0004-0000-0100-000081000000}"/>
    <hyperlink ref="Y287" r:id="rId131" xr:uid="{00000000-0004-0000-0100-000082000000}"/>
    <hyperlink ref="AU287" r:id="rId132" xr:uid="{00000000-0004-0000-0100-000083000000}"/>
    <hyperlink ref="Y288" r:id="rId133" xr:uid="{00000000-0004-0000-0100-000084000000}"/>
    <hyperlink ref="AU288" r:id="rId134" xr:uid="{00000000-0004-0000-0100-000085000000}"/>
    <hyperlink ref="Y289" r:id="rId135" xr:uid="{00000000-0004-0000-0100-000086000000}"/>
    <hyperlink ref="AU289" r:id="rId136" xr:uid="{00000000-0004-0000-0100-000087000000}"/>
    <hyperlink ref="Y290" r:id="rId137" xr:uid="{00000000-0004-0000-0100-000088000000}"/>
    <hyperlink ref="AU290" r:id="rId138" xr:uid="{00000000-0004-0000-0100-000089000000}"/>
    <hyperlink ref="Y291" r:id="rId139" xr:uid="{00000000-0004-0000-0100-00008A000000}"/>
    <hyperlink ref="AU291" r:id="rId140" xr:uid="{00000000-0004-0000-0100-00008B000000}"/>
    <hyperlink ref="Y292" r:id="rId141" xr:uid="{00000000-0004-0000-0100-00008C000000}"/>
    <hyperlink ref="AU292" r:id="rId142" xr:uid="{00000000-0004-0000-0100-00008D000000}"/>
    <hyperlink ref="Y562" r:id="rId143" xr:uid="{F41F68D9-4295-4203-B1DA-FEED62D6E5BB}"/>
    <hyperlink ref="Y563" r:id="rId144" xr:uid="{C968686F-6CA5-4562-86F0-3A0B082E1707}"/>
    <hyperlink ref="Y566" r:id="rId145" display="https://www.subredsuroccidente.gov.co/sites/default/files/planeacion/ACUERDO N%C2%B0 35 DE 2017-ACTUALIZACI%C3%93N PLAN DE DESARROLLO.pdf" xr:uid="{84BC2603-6980-45DC-B10D-103B757EF646}"/>
    <hyperlink ref="Y567" r:id="rId146" display="https://www.subredsuroccidente.gov.co/?q=planeaci%C3%B3n-clasificaci%C3%B3n-planes/plan-desarrollo-institucional" xr:uid="{55C7A084-9880-44AE-9C26-707E9499A63E}"/>
    <hyperlink ref="Y569" r:id="rId147" display="https://www.subredsuroccidente.gov.co/?q=planeaci%C3%B3n-clasificaci%C3%B3n-planes/plan-desarrollo-institucional" xr:uid="{6A9055E1-24C7-4DC0-A5DF-E64ECE029856}"/>
    <hyperlink ref="Y570" r:id="rId148" display="https://www.subredsuroccidente.gov.co/sites/default/files/planeacion/ACUERDO N%C2%B0 35 DE 2017-ACTUALIZACI%C3%93N PLAN DE DESARROLLO.pdf" xr:uid="{BFF98600-9F75-4652-9CB1-5A7D9083131C}"/>
    <hyperlink ref="Y568" r:id="rId149" xr:uid="{5B3C906E-7EA5-4AD3-8382-172BE4BEAC5A}"/>
    <hyperlink ref="Y571" r:id="rId150" xr:uid="{1A195807-CB82-4798-AFD9-0AA0A87B182B}"/>
    <hyperlink ref="Y565" r:id="rId151" xr:uid="{5A0AF675-909B-4B21-A7F4-FE633387958D}"/>
    <hyperlink ref="Y564" r:id="rId152" display="https://www.subredsuroccidente.gov.co/?q=transparencia/rendicion-de-cuentas" xr:uid="{2506DF3C-CAEA-4A69-A79A-9B46ED1188D1}"/>
    <hyperlink ref="Y625" r:id="rId153" xr:uid="{3EB94FFB-6CFE-4412-8806-73EB53F53476}"/>
    <hyperlink ref="Y663" r:id="rId154" xr:uid="{FD18F3C2-1D50-4250-B9AC-518C6908F92C}"/>
    <hyperlink ref="Y666" r:id="rId155" xr:uid="{1505F288-EBCB-42D2-A41F-AB70BB579E51}"/>
    <hyperlink ref="Y672" r:id="rId156" xr:uid="{9312D32A-A677-41F0-AB69-F75DF9BD0C73}"/>
    <hyperlink ref="Y673" r:id="rId157" xr:uid="{C2873964-23F5-495B-A096-29965218D5F7}"/>
    <hyperlink ref="Y674" r:id="rId158" xr:uid="{A511C908-4636-4EA5-A769-948DF26281DB}"/>
    <hyperlink ref="Y680" r:id="rId159" xr:uid="{C1A78EAE-1B4C-4896-9BC1-6064EE6DB8D0}"/>
    <hyperlink ref="Y675" r:id="rId160" xr:uid="{87132077-4048-47B1-AED2-AE1239719521}"/>
    <hyperlink ref="Y676" r:id="rId161" xr:uid="{78EFE853-6FB2-4972-9A74-62D5A7BA3183}"/>
    <hyperlink ref="Y678" r:id="rId162" xr:uid="{5D3E7438-40F8-4272-82F2-741F24A5630C}"/>
  </hyperlinks>
  <pageMargins left="0.70866141732283472" right="0.70866141732283472" top="0.74803149606299213" bottom="0.74803149606299213" header="0.51181102362204722" footer="0.51181102362204722"/>
  <pageSetup paperSize="281" scale="13" firstPageNumber="0" fitToHeight="0" orientation="landscape" horizontalDpi="300" verticalDpi="300" r:id="rId163"/>
  <headerFooter>
    <oddFooter>Página &amp;P</oddFooter>
  </headerFooter>
  <colBreaks count="1" manualBreakCount="1">
    <brk id="37" max="1048575" man="1"/>
  </colBreaks>
  <drawing r:id="rId164"/>
  <legacyDrawing r:id="rId165"/>
  <oleObjects>
    <mc:AlternateContent xmlns:mc="http://schemas.openxmlformats.org/markup-compatibility/2006">
      <mc:Choice Requires="x14">
        <oleObject progId="PBrush" shapeId="2200" r:id="rId166">
          <objectPr defaultSize="0" autoPict="0" r:id="rId167">
            <anchor moveWithCells="1" sizeWithCells="1">
              <from>
                <xdr:col>48</xdr:col>
                <xdr:colOff>200025</xdr:colOff>
                <xdr:row>0</xdr:row>
                <xdr:rowOff>76200</xdr:rowOff>
              </from>
              <to>
                <xdr:col>49</xdr:col>
                <xdr:colOff>828675</xdr:colOff>
                <xdr:row>2</xdr:row>
                <xdr:rowOff>257175</xdr:rowOff>
              </to>
            </anchor>
          </objectPr>
        </oleObject>
      </mc:Choice>
      <mc:Fallback>
        <oleObject progId="PBrush" shapeId="2200" r:id="rId166"/>
      </mc:Fallback>
    </mc:AlternateContent>
  </oleObjects>
  <extLst>
    <ext xmlns:x14="http://schemas.microsoft.com/office/spreadsheetml/2009/9/main" uri="{78C0D931-6437-407d-A8EE-F0AAD7539E65}">
      <x14:conditionalFormattings>
        <x14:conditionalFormatting xmlns:xm="http://schemas.microsoft.com/office/excel/2006/main">
          <x14:cfRule type="cellIs" priority="3" operator="equal" id="{7723B098-38EE-465E-B43A-C0261F0C33DE}">
            <xm:f>'\[Inventario de Activos de Información.xlsx]Formato Completo'!#REF!</xm:f>
            <x14:dxf>
              <font>
                <color rgb="FF9C0006"/>
              </font>
              <fill>
                <patternFill>
                  <bgColor rgb="FFFFC7CE"/>
                </patternFill>
              </fill>
            </x14:dxf>
          </x14:cfRule>
          <xm:sqref>L8</xm:sqref>
        </x14:conditionalFormatting>
        <x14:conditionalFormatting xmlns:xm="http://schemas.microsoft.com/office/excel/2006/main">
          <x14:cfRule type="cellIs" priority="6" operator="equal" id="{460325DF-5EBF-4C51-9ECE-107EDD383A23}">
            <xm:f>'\[Inventario de Activos de Información.xlsx]Formato Completo'!#REF!</xm:f>
            <x14:dxf>
              <font>
                <color rgb="FF9C0006"/>
              </font>
              <fill>
                <patternFill>
                  <bgColor rgb="FFFFC7CE"/>
                </patternFill>
              </fill>
            </x14:dxf>
          </x14:cfRule>
          <xm:sqref>P8:V8 X8</xm:sqref>
        </x14:conditionalFormatting>
        <x14:conditionalFormatting xmlns:xm="http://schemas.microsoft.com/office/excel/2006/main">
          <x14:cfRule type="cellIs" priority="5" operator="equal" id="{822E5D3B-B607-49A0-B2CF-6413A6A429DE}">
            <xm:f>'\[Inventario de Activos de Información.xlsx]Formato Completo'!#REF!</xm:f>
            <x14:dxf>
              <font>
                <color rgb="FF9C0006"/>
              </font>
              <fill>
                <patternFill>
                  <bgColor rgb="FFFFC7CE"/>
                </patternFill>
              </fill>
            </x14:dxf>
          </x14:cfRule>
          <xm:sqref>D8:F8</xm:sqref>
        </x14:conditionalFormatting>
        <x14:conditionalFormatting xmlns:xm="http://schemas.microsoft.com/office/excel/2006/main">
          <x14:cfRule type="cellIs" priority="4" operator="equal" id="{E9FB8BDC-789B-4D84-B5B6-702146F0362A}">
            <xm:f>'\[Inventario de Activos de Información.xlsx]Formato Completo'!#REF!</xm:f>
            <x14:dxf>
              <font>
                <color rgb="FF9C0006"/>
              </font>
              <fill>
                <patternFill>
                  <bgColor rgb="FFFFC7CE"/>
                </patternFill>
              </fill>
            </x14:dxf>
          </x14:cfRule>
          <xm:sqref>G8:H8</xm:sqref>
        </x14:conditionalFormatting>
        <x14:conditionalFormatting xmlns:xm="http://schemas.microsoft.com/office/excel/2006/main">
          <x14:cfRule type="cellIs" priority="2" operator="equal" id="{293EF9E3-B203-465F-AD6C-16215F869FAC}">
            <xm:f>'\[Inventario de Activos de Información.xlsx]Formato Completo'!#REF!</xm:f>
            <x14:dxf>
              <font>
                <color rgb="FF9C0006"/>
              </font>
              <fill>
                <patternFill>
                  <bgColor rgb="FFFFC7CE"/>
                </patternFill>
              </fill>
            </x14:dxf>
          </x14:cfRule>
          <xm:sqref>A8:C8 J8:K8</xm:sqref>
        </x14:conditionalFormatting>
        <x14:conditionalFormatting xmlns:xm="http://schemas.microsoft.com/office/excel/2006/main">
          <x14:cfRule type="cellIs" priority="1" operator="equal" id="{C9022E24-1C87-493D-8A9D-40105795B246}">
            <xm:f>'\[Inventario de Activos de Información.xlsx]Formato Completo'!#REF!</xm:f>
            <x14:dxf>
              <font>
                <color rgb="FF9C0006"/>
              </font>
              <fill>
                <patternFill>
                  <bgColor rgb="FFFFC7CE"/>
                </patternFill>
              </fill>
            </x14:dxf>
          </x14:cfRule>
          <xm:sqref>I8</xm:sqref>
        </x14:conditionalFormatting>
      </x14:conditionalFormattings>
    </ext>
    <ext xmlns:x14="http://schemas.microsoft.com/office/spreadsheetml/2009/9/main" uri="{CCE6A557-97BC-4b89-ADB6-D9C93CAAB3DF}">
      <x14:dataValidations xmlns:xm="http://schemas.microsoft.com/office/excel/2006/main" count="118">
        <x14:dataValidation type="list" allowBlank="1" showInputMessage="1" showErrorMessage="1" xr:uid="{00000000-0002-0000-0100-000003000000}">
          <x14:formula1>
            <xm:f>'C:\Users\Lucia.fajardo\Downloads\nuevo\[13-04-FO-0001 Inventario activos de información - todos los procesos_.xlsx]Variables'!#REF!</xm:f>
          </x14:formula1>
          <x14:formula2>
            <xm:f>0</xm:f>
          </x14:formula2>
          <xm:sqref>AM27:AN28 D27:D28 AR27:AT28 L27:U28 AA27:AB28 AE27:AE28 AI27:AI28 AW27:AW28</xm:sqref>
        </x14:dataValidation>
        <x14:dataValidation type="list" allowBlank="1" showInputMessage="1" showErrorMessage="1" xr:uid="{00000000-0002-0000-0100-000004000000}">
          <x14:formula1>
            <xm:f>'C:\Users\Lucia.fajardo\Downloads\nuevo\[13-04-FO-0001 Inventario activos de información - todos los procesos_.xlsx]Variables'!#REF!</xm:f>
          </x14:formula1>
          <xm:sqref>AO27:AQ28 AK27:AL28 AF27:AH28 AV27:AV28</xm:sqref>
        </x14:dataValidation>
        <x14:dataValidation type="list" allowBlank="1" showInputMessage="1" showErrorMessage="1" xr:uid="{00000000-0002-0000-0100-000005000000}">
          <x14:formula1>
            <xm:f>'C:\Users\Lucia.fajardo\Downloads\nuevo\[13-04-FO-0001 Inventario activos de información - todos los procesos_.xlsx]ProcesoSO'!#REF!</xm:f>
          </x14:formula1>
          <xm:sqref>B27:B28</xm:sqref>
        </x14:dataValidation>
        <x14:dataValidation type="list" allowBlank="1" showInputMessage="1" showErrorMessage="1" xr:uid="{00000000-0002-0000-0100-000006000000}">
          <x14:formula1>
            <xm:f>'C:\Users\Lucia.fajardo\Downloads\nuevo\[13-04-FO-0001 Inventario activos de información - todos los procesos_.xlsx]TablaRetencion'!#REF!</xm:f>
          </x14:formula1>
          <xm:sqref>E27:E28</xm:sqref>
        </x14:dataValidation>
        <x14:dataValidation type="list" allowBlank="1" showInputMessage="1" showErrorMessage="1" xr:uid="{00000000-0002-0000-0100-000007000000}">
          <x14:formula1>
            <xm:f>'C:\Users\kjcamachoh\Downloads\[13-04-FO-0001 Inventario activos de información - todos los procesos-remun.xlsx]Variables'!#REF!</xm:f>
          </x14:formula1>
          <x14:formula2>
            <xm:f>0</xm:f>
          </x14:formula2>
          <xm:sqref>AW23:AW26 D23:D26 L23:U26 AA23:AB26 AE23:AE26 AI23:AI26 AM23:AO26 AR23:AT26 D109:D170 D172:D175 D177 D179 D182:D184</xm:sqref>
        </x14:dataValidation>
        <x14:dataValidation type="list" allowBlank="1" showInputMessage="1" showErrorMessage="1" xr:uid="{00000000-0002-0000-0100-000008000000}">
          <x14:formula1>
            <xm:f>'C:\Users\kjcamachoh\Downloads\[13-04-FO-0001 Inventario activos de información - todos los procesos-remun.xlsx]ProcesoSO'!#REF!</xm:f>
          </x14:formula1>
          <xm:sqref>B23:B26</xm:sqref>
        </x14:dataValidation>
        <x14:dataValidation type="list" allowBlank="1" showInputMessage="1" showErrorMessage="1" xr:uid="{00000000-0002-0000-0100-000009000000}">
          <x14:formula1>
            <xm:f>'C:\Users\kjcamachoh\Downloads\[13-04-FO-0001 Inventario activos de información - todos los procesos-remun.xlsx]TablaRetencion'!#REF!</xm:f>
          </x14:formula1>
          <xm:sqref>E23:E26</xm:sqref>
        </x14:dataValidation>
        <x14:dataValidation type="list" errorStyle="warning" allowBlank="1" showInputMessage="1" showErrorMessage="1" errorTitle="Error en selección" error="El dato seleccionado no es válido" promptTitle="Seleccione subserie s/proceso" xr:uid="{00000000-0002-0000-0100-00000A000000}">
          <x14:formula1>
            <xm:f>'C:\Users\kjcamachoh\Downloads\[13-04-FO-0001 Inventario activos de información - todos los procesos-remun.xlsx]TablaRetencion'!#REF!</xm:f>
          </x14:formula1>
          <xm:sqref>I23:I28</xm:sqref>
        </x14:dataValidation>
        <x14:dataValidation type="list" allowBlank="1" showInputMessage="1" showErrorMessage="1" xr:uid="{00000000-0002-0000-0100-00000B000000}">
          <x14:formula1>
            <xm:f>'C:\Users\kjcamachoh\Downloads\[13-04-FO-0001 Inventario activos de información - todos los procesos-remun.xlsx]Variables'!#REF!</xm:f>
          </x14:formula1>
          <xm:sqref>AK23:AL26 AF23:AH26 AP23:AQ26</xm:sqref>
        </x14:dataValidation>
        <x14:dataValidation type="list" allowBlank="1" showInputMessage="1" showErrorMessage="1" xr:uid="{00000000-0002-0000-0100-00000C000000}">
          <x14:formula1>
            <xm:f>'C:\Users\mehernandezgaitan\Downloads\[Gestión Talento Humano 301118.xlsx]Variables'!#REF!</xm:f>
          </x14:formula1>
          <xm:sqref>AV13:AV22 AO11:AO22 AK9:AL22 AF9:AH22 AP9:AQ22</xm:sqref>
        </x14:dataValidation>
        <x14:dataValidation type="list" errorStyle="warning" allowBlank="1" showInputMessage="1" showErrorMessage="1" errorTitle="Error en selección" error="El dato seleccionado no es válido" promptTitle="Seleccione subserie s/proceso" xr:uid="{00000000-0002-0000-0100-00000D000000}">
          <x14:formula1>
            <xm:f>'C:\Users\mehernandezgaitan\Downloads\[Gestión Talento Humano 301118.xlsx]TablaRetencion'!#REF!</xm:f>
          </x14:formula1>
          <xm:sqref>I9:I22 I173:I175 I77 I107</xm:sqref>
        </x14:dataValidation>
        <x14:dataValidation type="list" allowBlank="1" showInputMessage="1" showErrorMessage="1" xr:uid="{00000000-0002-0000-0100-00000E000000}">
          <x14:formula1>
            <xm:f>'C:\Users\mehernandezgaitan\Downloads\[Gestión Talento Humano 301118.xlsx]TablaRetencion'!#REF!</xm:f>
          </x14:formula1>
          <xm:sqref>E9:E22</xm:sqref>
        </x14:dataValidation>
        <x14:dataValidation type="list" allowBlank="1" showInputMessage="1" showErrorMessage="1" xr:uid="{00000000-0002-0000-0100-00000F000000}">
          <x14:formula1>
            <xm:f>'C:\Users\mehernandezgaitan\Downloads\[Gestión Talento Humano 301118.xlsx]ProcesoSO'!#REF!</xm:f>
          </x14:formula1>
          <xm:sqref>B9:B22</xm:sqref>
        </x14:dataValidation>
        <x14:dataValidation type="list" allowBlank="1" showInputMessage="1" showErrorMessage="1" xr:uid="{00000000-0002-0000-0100-000010000000}">
          <x14:formula1>
            <xm:f>'C:\Users\mehernandezgaitan\Downloads\[Gestión Talento Humano 301118.xlsx]Variables'!#REF!</xm:f>
          </x14:formula1>
          <x14:formula2>
            <xm:f>0</xm:f>
          </x14:formula2>
          <xm:sqref>AW9:AW22 AO9:AO10 D9:D22 L9:U22 AA9:AB22 AE9:AE22 AI9:AI22 AM9:AN22 AR9:AT22</xm:sqref>
        </x14:dataValidation>
        <x14:dataValidation type="list" allowBlank="1" showInputMessage="1" showErrorMessage="1" xr:uid="{00000000-0002-0000-0100-000011000000}">
          <x14:formula1>
            <xm:f>'C:\Users\mehernandezgaitan\Downloads\[Dir Administrativa 301118.xlsx]Variables'!#REF!</xm:f>
          </x14:formula1>
          <xm:sqref>AO29 AO32:AO34 AO37:AO47 AM48:AQ76 AP29:AQ47 AO77:AQ77 AV29 AV37:AV77 AK29:AL77 AF29:AH77</xm:sqref>
        </x14:dataValidation>
        <x14:dataValidation type="list" errorStyle="warning" allowBlank="1" showInputMessage="1" showErrorMessage="1" errorTitle="Error en selección" error="El dato seleccionado no es válido" promptTitle="Seleccione subserie s/proceso" xr:uid="{00000000-0002-0000-0100-000012000000}">
          <x14:formula1>
            <xm:f>'C:\Users\mehernandezgaitan\Downloads\[Dir Administrativa 301118.xlsx]TablaRetencion'!#REF!</xm:f>
          </x14:formula1>
          <xm:sqref>I29:I76</xm:sqref>
        </x14:dataValidation>
        <x14:dataValidation type="list" allowBlank="1" showInputMessage="1" showErrorMessage="1" xr:uid="{00000000-0002-0000-0100-000013000000}">
          <x14:formula1>
            <xm:f>'C:\Users\mehernandezgaitan\Downloads\[Dir Administrativa 301118.xlsx]TablaRetencion'!#REF!</xm:f>
          </x14:formula1>
          <xm:sqref>E29:E77</xm:sqref>
        </x14:dataValidation>
        <x14:dataValidation type="list" allowBlank="1" showInputMessage="1" showErrorMessage="1" xr:uid="{00000000-0002-0000-0100-000014000000}">
          <x14:formula1>
            <xm:f>'C:\Users\mehernandezgaitan\Downloads\[Dir Administrativa 301118.xlsx]ProcesoSO'!#REF!</xm:f>
          </x14:formula1>
          <xm:sqref>B29:B77</xm:sqref>
        </x14:dataValidation>
        <x14:dataValidation type="list" allowBlank="1" showInputMessage="1" showErrorMessage="1" xr:uid="{00000000-0002-0000-0100-000015000000}">
          <x14:formula1>
            <xm:f>'C:\Users\mehernandezgaitan\Downloads\[Dir Administrativa 301118.xlsx]Variables'!#REF!</xm:f>
          </x14:formula1>
          <x14:formula2>
            <xm:f>0</xm:f>
          </x14:formula2>
          <xm:sqref>AW29:AW77 AO30:AO31 AO35:AO36 AM29:AN47 AM77:AN77 D29:D76 L29:U77 AA29:AB77 AE29:AE77 AI29:AI77 AR29:AT77</xm:sqref>
        </x14:dataValidation>
        <x14:dataValidation type="list" allowBlank="1" showInputMessage="1" showErrorMessage="1" xr:uid="{00000000-0002-0000-0100-000016000000}">
          <x14:formula1>
            <xm:f>'C:\Users\mehernandezgaitan\Downloads\[Inventario activos de información  JURIDICA NOVIEMBRE.xlsx]Variables'!#REF!</xm:f>
          </x14:formula1>
          <xm:sqref>AV78 AV82:AV98 AO79:AO98 AK78:AL98 AF78:AH98 AP78:AQ98</xm:sqref>
        </x14:dataValidation>
        <x14:dataValidation type="list" errorStyle="warning" allowBlank="1" showInputMessage="1" showErrorMessage="1" errorTitle="Error en selección" error="El dato seleccionado no es válido" promptTitle="Seleccione subserie s/proceso" xr:uid="{00000000-0002-0000-0100-000017000000}">
          <x14:formula1>
            <xm:f>'C:\Users\mehernandezgaitan\Downloads\[Inventario activos de información  JURIDICA NOVIEMBRE.xlsx]TablaRetencion'!#REF!</xm:f>
          </x14:formula1>
          <xm:sqref>I78:I98</xm:sqref>
        </x14:dataValidation>
        <x14:dataValidation type="list" allowBlank="1" showInputMessage="1" showErrorMessage="1" xr:uid="{00000000-0002-0000-0100-000018000000}">
          <x14:formula1>
            <xm:f>'C:\Users\mehernandezgaitan\Downloads\[Inventario activos de información  JURIDICA NOVIEMBRE.xlsx]TablaRetencion'!#REF!</xm:f>
          </x14:formula1>
          <xm:sqref>E78:E98</xm:sqref>
        </x14:dataValidation>
        <x14:dataValidation type="list" allowBlank="1" showInputMessage="1" showErrorMessage="1" xr:uid="{00000000-0002-0000-0100-000019000000}">
          <x14:formula1>
            <xm:f>'C:\Users\mehernandezgaitan\Downloads\[Inventario activos de información  JURIDICA NOVIEMBRE.xlsx]ProcesoSO'!#REF!</xm:f>
          </x14:formula1>
          <xm:sqref>B78:B98</xm:sqref>
        </x14:dataValidation>
        <x14:dataValidation type="list" allowBlank="1" showInputMessage="1" showErrorMessage="1" xr:uid="{00000000-0002-0000-0100-00001A000000}">
          <x14:formula1>
            <xm:f>'C:\Users\mehernandezgaitan\Downloads\[Inventario activos de información  JURIDICA NOVIEMBRE.xlsx]Variables'!#REF!</xm:f>
          </x14:formula1>
          <x14:formula2>
            <xm:f>0</xm:f>
          </x14:formula2>
          <xm:sqref>AW78:AW98 AO78 D78:D98 L78:U98 AA78:AB98 AE78:AE98 AI78:AI98 AM78:AN98 AR78:AT98</xm:sqref>
        </x14:dataValidation>
        <x14:dataValidation type="list" allowBlank="1" showInputMessage="1" showErrorMessage="1" xr:uid="{00000000-0002-0000-0100-00001B000000}">
          <x14:formula1>
            <xm:f>'C:\Users\mehernandezgaitan\Downloads\[Inventario Activos de Información Gestión Conocimiento.xlsx]Variables'!#REF!</xm:f>
          </x14:formula1>
          <xm:sqref>AV99:AV108 AO106:AO107 AO99 AK99:AL108 AF99:AH108 AP99:AQ108</xm:sqref>
        </x14:dataValidation>
        <x14:dataValidation type="list" errorStyle="warning" allowBlank="1" showInputMessage="1" showErrorMessage="1" errorTitle="Error en selección" error="El dato seleccionado no es válido" promptTitle="Seleccione subserie s/proceso" xr:uid="{00000000-0002-0000-0100-00001C000000}">
          <x14:formula1>
            <xm:f>'C:\Users\mehernandezgaitan\Downloads\[Inventario Activos de Información Gestión Conocimiento.xlsx]TablaRetencion'!#REF!</xm:f>
          </x14:formula1>
          <xm:sqref>I99:I106 I108</xm:sqref>
        </x14:dataValidation>
        <x14:dataValidation type="list" allowBlank="1" showInputMessage="1" showErrorMessage="1" xr:uid="{00000000-0002-0000-0100-00001D000000}">
          <x14:formula1>
            <xm:f>'C:\Users\mehernandezgaitan\Downloads\[Inventario Activos de Información Gestión Conocimiento.xlsx]TablaRetencion'!#REF!</xm:f>
          </x14:formula1>
          <xm:sqref>E99:E108</xm:sqref>
        </x14:dataValidation>
        <x14:dataValidation type="list" allowBlank="1" showInputMessage="1" showErrorMessage="1" xr:uid="{00000000-0002-0000-0100-00001E000000}">
          <x14:formula1>
            <xm:f>'C:\Users\mehernandezgaitan\Downloads\[Inventario Activos de Información Gestión Conocimiento.xlsx]ProcesoSO'!#REF!</xm:f>
          </x14:formula1>
          <xm:sqref>B99:B108</xm:sqref>
        </x14:dataValidation>
        <x14:dataValidation type="list" allowBlank="1" showInputMessage="1" showErrorMessage="1" xr:uid="{00000000-0002-0000-0100-00001F000000}">
          <x14:formula1>
            <xm:f>'C:\Users\mehernandezgaitan\Downloads\[Inventario Activos de Información Gestión Conocimiento.xlsx]Variables'!#REF!</xm:f>
          </x14:formula1>
          <x14:formula2>
            <xm:f>0</xm:f>
          </x14:formula2>
          <xm:sqref>AW99:AW108 AO100:AO105 AO108 D99:D108 L99:U108 AA99:AB108 AE99:AE108 AI99:AI108 AM99:AN108 AR99:AT108</xm:sqref>
        </x14:dataValidation>
        <x14:dataValidation type="list" allowBlank="1" showInputMessage="1" showErrorMessage="1" xr:uid="{00000000-0002-0000-0100-000020000000}">
          <x14:formula1>
            <xm:f>'C:\Users\mehernandezgaitan\Downloads\[Inventarios OCI DISCIPLINARIO.xlsx]Variables'!#REF!</xm:f>
          </x14:formula1>
          <xm:sqref>AV180:AV185 AP182:AP185 AO180:AO185 AK180:AL185 AF180:AH185 AQ180:AQ185</xm:sqref>
        </x14:dataValidation>
        <x14:dataValidation type="list" errorStyle="warning" allowBlank="1" showInputMessage="1" showErrorMessage="1" errorTitle="Error en selección" error="El dato seleccionado no es válido" promptTitle="Seleccione subserie s/proceso" xr:uid="{00000000-0002-0000-0100-000021000000}">
          <x14:formula1>
            <xm:f>'C:\Users\mehernandezgaitan\Downloads\[Inventarios OCI DISCIPLINARIO.xlsx]TablaRetencion'!#REF!</xm:f>
          </x14:formula1>
          <xm:sqref>I180:I185</xm:sqref>
        </x14:dataValidation>
        <x14:dataValidation type="list" allowBlank="1" showInputMessage="1" showErrorMessage="1" xr:uid="{00000000-0002-0000-0100-000022000000}">
          <x14:formula1>
            <xm:f>'C:\Users\mehernandezgaitan\Downloads\[Inventarios OCI DISCIPLINARIO.xlsx]TablaRetencion'!#REF!</xm:f>
          </x14:formula1>
          <xm:sqref>E180:E185</xm:sqref>
        </x14:dataValidation>
        <x14:dataValidation type="list" allowBlank="1" showInputMessage="1" showErrorMessage="1" xr:uid="{00000000-0002-0000-0100-000023000000}">
          <x14:formula1>
            <xm:f>'C:\Users\mehernandezgaitan\Downloads\[Inventarios OCI DISCIPLINARIO.xlsx]ProcesoSO'!#REF!</xm:f>
          </x14:formula1>
          <xm:sqref>B180:B185</xm:sqref>
        </x14:dataValidation>
        <x14:dataValidation type="list" allowBlank="1" showInputMessage="1" showErrorMessage="1" xr:uid="{00000000-0002-0000-0100-000024000000}">
          <x14:formula1>
            <xm:f>'C:\Users\mehernandezgaitan\Downloads\[Inventarios OCI DISCIPLINARIO.xlsx]Variables'!#REF!</xm:f>
          </x14:formula1>
          <x14:formula2>
            <xm:f>0</xm:f>
          </x14:formula2>
          <xm:sqref>AW180:AW185 AP180:AP181 AM180:AN185 D180:D181 D185 L180:U185 AA180:AB185 AE180:AE185 AI180:AI185 AR180:AT185</xm:sqref>
        </x14:dataValidation>
        <x14:dataValidation type="list" allowBlank="1" showInputMessage="1" showErrorMessage="1" xr:uid="{00000000-0002-0000-0100-000025000000}">
          <x14:formula1>
            <xm:f>'C:\Users\Lucia.fajardo\Downloads\[INVENTARIO ACTIVOS DE INFORMACIÓN (2).xlsx]Variables'!#REF!</xm:f>
          </x14:formula1>
          <xm:sqref>AO188 AK186:AL188 AF186:AH188 AP186:AQ188</xm:sqref>
        </x14:dataValidation>
        <x14:dataValidation type="list" errorStyle="warning" allowBlank="1" showInputMessage="1" showErrorMessage="1" errorTitle="Error en selección" error="El dato seleccionado no es válido" promptTitle="Seleccione subserie s/proceso" xr:uid="{00000000-0002-0000-0100-000026000000}">
          <x14:formula1>
            <xm:f>'C:\Users\Lucia.fajardo\Downloads\[INVENTARIO ACTIVOS DE INFORMACIÓN (2).xlsx]TablaRetencion'!#REF!</xm:f>
          </x14:formula1>
          <xm:sqref>I186:I188</xm:sqref>
        </x14:dataValidation>
        <x14:dataValidation type="list" allowBlank="1" showInputMessage="1" showErrorMessage="1" xr:uid="{00000000-0002-0000-0100-000027000000}">
          <x14:formula1>
            <xm:f>'C:\Users\Lucia.fajardo\Downloads\[INVENTARIO ACTIVOS DE INFORMACIÓN (2).xlsx]TablaRetencion'!#REF!</xm:f>
          </x14:formula1>
          <xm:sqref>E186:E188</xm:sqref>
        </x14:dataValidation>
        <x14:dataValidation type="list" allowBlank="1" showInputMessage="1" showErrorMessage="1" xr:uid="{00000000-0002-0000-0100-000028000000}">
          <x14:formula1>
            <xm:f>'C:\Users\Lucia.fajardo\Downloads\[INVENTARIO ACTIVOS DE INFORMACIÓN (2).xlsx]ProcesoSO'!#REF!</xm:f>
          </x14:formula1>
          <xm:sqref>B186:B188</xm:sqref>
        </x14:dataValidation>
        <x14:dataValidation type="list" allowBlank="1" showInputMessage="1" showErrorMessage="1" xr:uid="{00000000-0002-0000-0100-000029000000}">
          <x14:formula1>
            <xm:f>'C:\Users\Lucia.fajardo\Downloads\[INVENTARIO ACTIVOS DE INFORMACIÓN (2).xlsx]Variables'!#REF!</xm:f>
          </x14:formula1>
          <x14:formula2>
            <xm:f>0</xm:f>
          </x14:formula2>
          <xm:sqref>AW186:AW188 AO186:AO187 D186:D188 L186:U188 AA186:AB188 AE186:AE188 AI186:AI188 AM186:AN188 AR186:AT188</xm:sqref>
        </x14:dataValidation>
        <x14:dataValidation type="list" allowBlank="1" showInputMessage="1" showErrorMessage="1" xr:uid="{00000000-0002-0000-0100-00002A000000}">
          <x14:formula1>
            <xm:f>'C:\Users\mehernandezgaitan\Documents\[Inventario Activos de Informacion Consolidado Sistemas.xlsx]Variables'!#REF!</xm:f>
          </x14:formula1>
          <xm:sqref>AV221 AK221:AL221 AF221:AH221 AO221:AQ221</xm:sqref>
        </x14:dataValidation>
        <x14:dataValidation type="list" errorStyle="warning" allowBlank="1" showInputMessage="1" showErrorMessage="1" errorTitle="Error en selección" error="El dato seleccionado no es válido" promptTitle="Seleccione subserie s/proceso" xr:uid="{00000000-0002-0000-0100-00002B000000}">
          <x14:formula1>
            <xm:f>'C:\Users\mehernandezgaitan\Documents\[Inventario Activos de Informacion Consolidado Sistemas.xlsx]TablaRetencion'!#REF!</xm:f>
          </x14:formula1>
          <xm:sqref>I221</xm:sqref>
        </x14:dataValidation>
        <x14:dataValidation type="list" allowBlank="1" showInputMessage="1" showErrorMessage="1" xr:uid="{00000000-0002-0000-0100-00002C000000}">
          <x14:formula1>
            <xm:f>'C:\Users\mehernandezgaitan\Documents\[Inventario Activos de Informacion Consolidado Sistemas.xlsx]TablaRetencion'!#REF!</xm:f>
          </x14:formula1>
          <xm:sqref>E221</xm:sqref>
        </x14:dataValidation>
        <x14:dataValidation type="list" allowBlank="1" showInputMessage="1" showErrorMessage="1" xr:uid="{00000000-0002-0000-0100-00002E000000}">
          <x14:formula1>
            <xm:f>'C:\Users\mehernandezgaitan\Documents\[Inventario Activos de Informacion Consolidado Sistemas.xlsx]Variables'!#REF!</xm:f>
          </x14:formula1>
          <x14:formula2>
            <xm:f>0</xm:f>
          </x14:formula2>
          <xm:sqref>AW221 D221 L221:U221 AA221:AB221 AE221 AI221 AM221:AN221 AR221:AT221</xm:sqref>
        </x14:dataValidation>
        <x14:dataValidation type="list" errorStyle="warning" allowBlank="1" showInputMessage="1" showErrorMessage="1" errorTitle="Error en selección" error="El dato seleccionado no es válido" promptTitle="Seleccione subserie s/proceso" xr:uid="{00000000-0002-0000-0100-00002F000000}">
          <x14:formula1>
            <xm:f>'C:\Users\Lucia.fajardo\Downloads\[13-04-FO-0001 Inventario activos de información - FUID - OCI (1).xlsx]TablaRetencion'!#REF!</xm:f>
          </x14:formula1>
          <xm:sqref>I222:I511 G375:G385 G387 G407:G413</xm:sqref>
        </x14:dataValidation>
        <x14:dataValidation type="list" allowBlank="1" showInputMessage="1" showErrorMessage="1" xr:uid="{00000000-0002-0000-0100-000030000000}">
          <x14:formula1>
            <xm:f>'C:\Users\Lucia.fajardo\Downloads\[13-04-FO-0001 Inventario activos de información - FUID - OCI (1).xlsx]Variables'!#REF!</xm:f>
          </x14:formula1>
          <x14:formula2>
            <xm:f>0</xm:f>
          </x14:formula2>
          <xm:sqref>D222:D511 AA222:AB511 AE222:AE511 AI222:AI511 AW222:AW511 AM222:AN511 AR222:AT511 L222:U511</xm:sqref>
        </x14:dataValidation>
        <x14:dataValidation type="list" allowBlank="1" showInputMessage="1" showErrorMessage="1" xr:uid="{00000000-0002-0000-0100-000031000000}">
          <x14:formula1>
            <xm:f>'C:\Users\Lucia.fajardo\Downloads\[13-04-FO-0001 Inventario activos de información - FUID - OCI (1).xlsx]Variables'!#REF!</xm:f>
          </x14:formula1>
          <xm:sqref>AV222:AV511 AO222:AQ511 AK222:AL511 AF222:AH511</xm:sqref>
        </x14:dataValidation>
        <x14:dataValidation type="list" allowBlank="1" showInputMessage="1" showErrorMessage="1" xr:uid="{00000000-0002-0000-0100-000032000000}">
          <x14:formula1>
            <xm:f>'C:\Users\Lucia.fajardo\Downloads\[13-04-FO-0001 Inventario activos de información - FUID - OCI (1).xlsx]ProcesoSO'!#REF!</xm:f>
          </x14:formula1>
          <xm:sqref>B222:B511</xm:sqref>
        </x14:dataValidation>
        <x14:dataValidation type="list" allowBlank="1" showInputMessage="1" showErrorMessage="1" xr:uid="{00000000-0002-0000-0100-000033000000}">
          <x14:formula1>
            <xm:f>'C:\Users\Lucia.fajardo\Downloads\[13-04-FO-0001 Inventario activos de información - FUID - OCI (1).xlsx]TablaRetencion'!#REF!</xm:f>
          </x14:formula1>
          <xm:sqref>E222:E511</xm:sqref>
        </x14:dataValidation>
        <x14:dataValidation type="list" allowBlank="1" showInputMessage="1" showErrorMessage="1" xr:uid="{00000000-0002-0000-0100-000034000000}">
          <x14:formula1>
            <xm:f>'C:\Users\Lucia.fajardo\Downloads\[Inventario activos de información (5).xlsx]Variables'!#REF!</xm:f>
          </x14:formula1>
          <x14:formula2>
            <xm:f>0</xm:f>
          </x14:formula2>
          <xm:sqref>AM512:AN512 AM522:AN523 D512 D518:D523 AR512:AT512 AR519:AS523 P519:P523 R512:U512 Q518:U523 Q512:Q514 L512:P512 L519:N523 O523 AA512:AB512 AA518:AB523 AE512 AE520:AE523 AI512 AI519:AI523 AT522:AT523 AW512 AW519:AW523</xm:sqref>
        </x14:dataValidation>
        <x14:dataValidation type="list" allowBlank="1" showInputMessage="1" showErrorMessage="1" xr:uid="{00000000-0002-0000-0100-000035000000}">
          <x14:formula1>
            <xm:f>'C:\Users\Lucia.fajardo\Downloads\[Inventario activos de información (5).xlsx]Variables'!#REF!</xm:f>
          </x14:formula1>
          <xm:sqref>AO512:AQ512 AO522:AQ523 AK512:AL512 AK522:AK523 AL518:AL523 AF512:AH512 AF519:AF523 AG522:AH523 AV512 AV519:AV523</xm:sqref>
        </x14:dataValidation>
        <x14:dataValidation type="list" allowBlank="1" showInputMessage="1" showErrorMessage="1" xr:uid="{00000000-0002-0000-0100-000036000000}">
          <x14:formula1>
            <xm:f>'C:\Users\Lucia.fajardo\Downloads\[Inventario activos de información (5).xlsx]ProcesoSO'!#REF!</xm:f>
          </x14:formula1>
          <xm:sqref>B512 C519:C521 B519:B523</xm:sqref>
        </x14:dataValidation>
        <x14:dataValidation type="list" allowBlank="1" showInputMessage="1" showErrorMessage="1" xr:uid="{00000000-0002-0000-0100-000037000000}">
          <x14:formula1>
            <xm:f>'C:\Users\Lucia.fajardo\Downloads\[Inventario activos de información (5).xlsx]TablaRetencion'!#REF!</xm:f>
          </x14:formula1>
          <xm:sqref>E512 E519:E523</xm:sqref>
        </x14:dataValidation>
        <x14:dataValidation type="list" errorStyle="warning" allowBlank="1" showInputMessage="1" showErrorMessage="1" errorTitle="Error en selección" error="El dato seleccionado no es válido" promptTitle="Seleccione subserie s/proceso" xr:uid="{00000000-0002-0000-0100-000038000000}">
          <x14:formula1>
            <xm:f>'C:\Users\Lucia.fajardo\Downloads\[Inventario activos de información (5).xlsx]TablaRetencion'!#REF!</xm:f>
          </x14:formula1>
          <xm:sqref>I512 I519:I522</xm:sqref>
        </x14:dataValidation>
        <x14:dataValidation type="list" allowBlank="1" showInputMessage="1" showErrorMessage="1" xr:uid="{00000000-0002-0000-0100-000039000000}">
          <x14:formula1>
            <xm:f>'C:\Users\consultorios.galan\Downloads\[Inventario activos de información - todos los procesos (1).xlsx]Variables'!#REF!</xm:f>
          </x14:formula1>
          <x14:formula2>
            <xm:f>0</xm:f>
          </x14:formula2>
          <xm:sqref>AM513:AN513 D513 AR513:AT513 AW513 AA513:AB513 AE513 AI513 L513:P513 R513:U513</xm:sqref>
        </x14:dataValidation>
        <x14:dataValidation type="list" allowBlank="1" showInputMessage="1" showErrorMessage="1" xr:uid="{00000000-0002-0000-0100-00003A000000}">
          <x14:formula1>
            <xm:f>'C:\Users\consultorios.galan\Downloads\[Inventario activos de información - todos los procesos (1).xlsx]Variables'!#REF!</xm:f>
          </x14:formula1>
          <xm:sqref>AO513:AQ513 AK513:AL513 AF513:AH513 AV513</xm:sqref>
        </x14:dataValidation>
        <x14:dataValidation type="list" allowBlank="1" showInputMessage="1" showErrorMessage="1" xr:uid="{00000000-0002-0000-0100-00003B000000}">
          <x14:formula1>
            <xm:f>'C:\Users\consultorios.galan\Downloads\[Inventario activos de información - todos los procesos (1).xlsx]ProcesoSO'!#REF!</xm:f>
          </x14:formula1>
          <xm:sqref>B513</xm:sqref>
        </x14:dataValidation>
        <x14:dataValidation type="list" allowBlank="1" showInputMessage="1" showErrorMessage="1" xr:uid="{00000000-0002-0000-0100-00003C000000}">
          <x14:formula1>
            <xm:f>'C:\Users\consultorios.galan\Downloads\[Inventario activos de información - todos los procesos (1).xlsx]TablaRetencion'!#REF!</xm:f>
          </x14:formula1>
          <xm:sqref>E513</xm:sqref>
        </x14:dataValidation>
        <x14:dataValidation type="list" errorStyle="warning" allowBlank="1" showInputMessage="1" showErrorMessage="1" errorTitle="Error en selección" error="El dato seleccionado no es válido" promptTitle="Seleccione subserie s/proceso" xr:uid="{00000000-0002-0000-0100-00003D000000}">
          <x14:formula1>
            <xm:f>'C:\Users\consultorios.galan\Downloads\[Inventario activos de información - todos los procesos (1).xlsx]TablaRetencion'!#REF!</xm:f>
          </x14:formula1>
          <xm:sqref>I513:I517 I523</xm:sqref>
        </x14:dataValidation>
        <x14:dataValidation type="list" errorStyle="warning" allowBlank="1" showInputMessage="1" showErrorMessage="1" errorTitle="Error en selección" error="El dato seleccionado no es válido" promptTitle="Seleccione subserie s/proceso" xr:uid="{00000000-0002-0000-0100-00003E000000}">
          <x14:formula1>
            <xm:f>'C:\[Inventario de Activos de Información.xlsx]TablaRetencion'!#REF!</xm:f>
          </x14:formula1>
          <xm:sqref>I518</xm:sqref>
        </x14:dataValidation>
        <x14:dataValidation type="list" allowBlank="1" showInputMessage="1" showErrorMessage="1" xr:uid="{00000000-0002-0000-0100-00003F000000}">
          <x14:formula1>
            <xm:f>'C:\[Inventario de Activos de Información.xlsx]TablaRetencion'!#REF!</xm:f>
          </x14:formula1>
          <xm:sqref>E514:E518</xm:sqref>
        </x14:dataValidation>
        <x14:dataValidation type="list" allowBlank="1" showInputMessage="1" showErrorMessage="1" xr:uid="{00000000-0002-0000-0100-000040000000}">
          <x14:formula1>
            <xm:f>'C:\[Inventario de Activos de Información.xlsx]ProcesoSO'!#REF!</xm:f>
          </x14:formula1>
          <xm:sqref>B514:B518</xm:sqref>
        </x14:dataValidation>
        <x14:dataValidation type="list" allowBlank="1" showInputMessage="1" showErrorMessage="1" xr:uid="{00000000-0002-0000-0100-000041000000}">
          <x14:formula1>
            <xm:f>'C:\[Inventario de Activos de Información.xlsx]Variables'!#REF!</xm:f>
          </x14:formula1>
          <xm:sqref>AO514:AQ521 AK515:AK521 AL515:AL517 AF515:AF518 AG515:AH521 AV514:AV518 AK514:AL514 AF514:AH514</xm:sqref>
        </x14:dataValidation>
        <x14:dataValidation type="list" allowBlank="1" showInputMessage="1" showErrorMessage="1" xr:uid="{00000000-0002-0000-0100-000042000000}">
          <x14:formula1>
            <xm:f>'C:\[Inventario de Activos de Información.xlsx]Variables'!#REF!</xm:f>
          </x14:formula1>
          <x14:formula2>
            <xm:f>0</xm:f>
          </x14:formula2>
          <xm:sqref>AM514:AN521 D514:D517 AR515:AS518 P514:P518 Q515:U517 O514:O522 AA514:AB517 AE514:AE519 AI514:AI518 AT515:AT521 AW514:AW518 L514:N518 R514:U514 AR514:AT514</xm:sqref>
        </x14:dataValidation>
        <x14:dataValidation type="list" allowBlank="1" showInputMessage="1" showErrorMessage="1" xr:uid="{384FFBB0-879B-4141-A1FC-6292B033207D}">
          <x14:formula1>
            <xm:f>'C:\Users\MEHERNANDEZGAITAN\Documents\TICS SUBRED SUR OCCIDENTE\SGSI\Inventario Activos de Informacion procesos\[Inventario Activos Informacion Comunicaciones 23072019.xlsx]Variables'!#REF!</xm:f>
          </x14:formula1>
          <xm:sqref>AV524:AV535 AK524:AL535 AF524:AH535 AP524:AQ535</xm:sqref>
        </x14:dataValidation>
        <x14:dataValidation type="list" errorStyle="warning" allowBlank="1" showInputMessage="1" showErrorMessage="1" errorTitle="Error en selección" error="El dato seleccionado no es válido" promptTitle="Seleccione subserie s/proceso" xr:uid="{8EB08411-9701-4A75-873C-0AA727E9AE7E}">
          <x14:formula1>
            <xm:f>'C:\Users\MEHERNANDEZGAITAN\Documents\TICS SUBRED SUR OCCIDENTE\SGSI\Inventario Activos de Informacion procesos\[Inventario Activos Informacion Comunicaciones 23072019.xlsx]TablaRetencion'!#REF!</xm:f>
          </x14:formula1>
          <xm:sqref>I524:I535</xm:sqref>
        </x14:dataValidation>
        <x14:dataValidation type="list" allowBlank="1" showInputMessage="1" showErrorMessage="1" xr:uid="{F0AB75AF-7700-4133-8A59-9CB5AB4C2725}">
          <x14:formula1>
            <xm:f>'C:\Users\MEHERNANDEZGAITAN\Documents\TICS SUBRED SUR OCCIDENTE\SGSI\Inventario Activos de Informacion procesos\[Inventario Activos Informacion Comunicaciones 23072019.xlsx]TablaRetencion'!#REF!</xm:f>
          </x14:formula1>
          <xm:sqref>E524:E535</xm:sqref>
        </x14:dataValidation>
        <x14:dataValidation type="list" allowBlank="1" showInputMessage="1" showErrorMessage="1" xr:uid="{82EFADD4-58F5-4B60-BF6C-E5DFB76DBCC6}">
          <x14:formula1>
            <xm:f>'C:\Users\MEHERNANDEZGAITAN\Documents\TICS SUBRED SUR OCCIDENTE\SGSI\Inventario Activos de Informacion procesos\[Inventario Activos Informacion Comunicaciones 23072019.xlsx]ProcesoSO'!#REF!</xm:f>
          </x14:formula1>
          <xm:sqref>B524:B535</xm:sqref>
        </x14:dataValidation>
        <x14:dataValidation type="list" allowBlank="1" showInputMessage="1" showErrorMessage="1" xr:uid="{BAF10D2C-651E-417D-919F-BD343A03F522}">
          <x14:formula1>
            <xm:f>'C:\Users\MEHERNANDEZGAITAN\Documents\TICS SUBRED SUR OCCIDENTE\SGSI\Inventario Activos de Informacion procesos\[Inventario Activos Informacion Comunicaciones 23072019.xlsx]Variables'!#REF!</xm:f>
          </x14:formula1>
          <x14:formula2>
            <xm:f>0</xm:f>
          </x14:formula2>
          <xm:sqref>AW524:AW535 D524:D535 L524:U535 AA524:AB535 AE524:AE535 AI524:AI535 AM524:AO535 AR524:AT535</xm:sqref>
        </x14:dataValidation>
        <x14:dataValidation type="list" allowBlank="1" showInputMessage="1" showErrorMessage="1" xr:uid="{73624C1A-67F0-4C0A-8E86-FD4A91463F9F}">
          <x14:formula1>
            <xm:f>'C:\Users\MEHERNANDEZGAITAN\Documents\TICS SUBRED SUR OCCIDENTE\SGSI\Inventario Activos de Informacion procesos\[13-04-FO-0001 Inventario activos de información - CALIDAD 05-09-2019.xlsx]Variables'!#REF!</xm:f>
          </x14:formula1>
          <xm:sqref>AO537:AO553 AV538:AV544 AV546:AV553 AK536:AL559 AF536:AH559 AP536:AQ559</xm:sqref>
        </x14:dataValidation>
        <x14:dataValidation type="list" errorStyle="warning" allowBlank="1" showInputMessage="1" showErrorMessage="1" errorTitle="Error en selección" error="El dato seleccionado no es válido" promptTitle="Seleccione subserie s/proceso" xr:uid="{0C847E4E-1CC2-4824-A9D3-DEEBB4E66B6A}">
          <x14:formula1>
            <xm:f>'C:\Users\MEHERNANDEZGAITAN\Documents\TICS SUBRED SUR OCCIDENTE\SGSI\Inventario Activos de Informacion procesos\[13-04-FO-0001 Inventario activos de información - CALIDAD 05-09-2019.xlsx]TablaRetencion'!#REF!</xm:f>
          </x14:formula1>
          <xm:sqref>I536:I559</xm:sqref>
        </x14:dataValidation>
        <x14:dataValidation type="list" allowBlank="1" showInputMessage="1" showErrorMessage="1" xr:uid="{A530FA55-E67E-4442-830C-A50E0C4F4B2C}">
          <x14:formula1>
            <xm:f>'C:\Users\MEHERNANDEZGAITAN\Documents\TICS SUBRED SUR OCCIDENTE\SGSI\Inventario Activos de Informacion procesos\[13-04-FO-0001 Inventario activos de información - CALIDAD 05-09-2019.xlsx]TablaRetencion'!#REF!</xm:f>
          </x14:formula1>
          <xm:sqref>E536:E559</xm:sqref>
        </x14:dataValidation>
        <x14:dataValidation type="list" allowBlank="1" showInputMessage="1" showErrorMessage="1" xr:uid="{65CFB14E-50EF-49BA-9261-A4881093E6A0}">
          <x14:formula1>
            <xm:f>'C:\Users\MEHERNANDEZGAITAN\Documents\TICS SUBRED SUR OCCIDENTE\SGSI\Inventario Activos de Informacion procesos\[13-04-FO-0001 Inventario activos de información - CALIDAD 05-09-2019.xlsx]ProcesoSO'!#REF!</xm:f>
          </x14:formula1>
          <xm:sqref>B536:B559</xm:sqref>
        </x14:dataValidation>
        <x14:dataValidation type="list" allowBlank="1" showInputMessage="1" showErrorMessage="1" xr:uid="{A40B9566-3D2A-4E0C-A9C0-05475490526E}">
          <x14:formula1>
            <xm:f>'C:\Users\MEHERNANDEZGAITAN\Documents\TICS SUBRED SUR OCCIDENTE\SGSI\Inventario Activos de Informacion procesos\[13-04-FO-0001 Inventario activos de información - CALIDAD 05-09-2019.xlsx]Variables'!#REF!</xm:f>
          </x14:formula1>
          <x14:formula2>
            <xm:f>0</xm:f>
          </x14:formula2>
          <xm:sqref>AW536:AW559 AN536:AN553 AO536 AN554:AO559 D536:D559 L536:U559 AA536:AB559 AE536:AE559 AI536:AI559 AM536:AM559 AR536:AT559</xm:sqref>
        </x14:dataValidation>
        <x14:dataValidation type="list" allowBlank="1" showInputMessage="1" showErrorMessage="1" xr:uid="{729AE0A5-B5AF-4720-A473-7AF3AAEFEE1B}">
          <x14:formula1>
            <xm:f>'C:\Users\lmgarciac\Desktop\DIRECCIÓN AMBULATORIOS\2018\PLANEACION\[INVENTARIO ACTIVOS DE INFORMACIÓN.xlsx]Variables'!#REF!</xm:f>
          </x14:formula1>
          <x14:formula2>
            <xm:f>0</xm:f>
          </x14:formula2>
          <xm:sqref>AW560 D560 L560:U560 AA560:AB560 AE560 AI560 AM560:AN560 AR560:AT560</xm:sqref>
        </x14:dataValidation>
        <x14:dataValidation type="list" allowBlank="1" showInputMessage="1" showErrorMessage="1" xr:uid="{7CCB8ABD-EC18-45E4-BA5C-AA206CE3E2D7}">
          <x14:formula1>
            <xm:f>'C:\Users\lmgarciac\Desktop\DIRECCIÓN AMBULATORIOS\2018\PLANEACION\[INVENTARIO ACTIVOS DE INFORMACIÓN.xlsx]ProcesoSO'!#REF!</xm:f>
          </x14:formula1>
          <xm:sqref>B560</xm:sqref>
        </x14:dataValidation>
        <x14:dataValidation type="list" allowBlank="1" showInputMessage="1" showErrorMessage="1" xr:uid="{D0F99061-37CF-4C46-A899-820F64C0252C}">
          <x14:formula1>
            <xm:f>'C:\Users\lmgarciac\Desktop\DIRECCIÓN AMBULATORIOS\2018\PLANEACION\[INVENTARIO ACTIVOS DE INFORMACIÓN.xlsx]TablaRetencion'!#REF!</xm:f>
          </x14:formula1>
          <xm:sqref>E560</xm:sqref>
        </x14:dataValidation>
        <x14:dataValidation type="list" errorStyle="warning" allowBlank="1" showInputMessage="1" showErrorMessage="1" errorTitle="Error en selección" error="El dato seleccionado no es válido" promptTitle="Seleccione subserie s/proceso" xr:uid="{43B69620-D836-4AB5-AF44-9EBFB425D246}">
          <x14:formula1>
            <xm:f>'C:\Users\lmgarciac\Desktop\DIRECCIÓN AMBULATORIOS\2018\PLANEACION\[INVENTARIO ACTIVOS DE INFORMACIÓN.xlsx]TablaRetencion'!#REF!</xm:f>
          </x14:formula1>
          <xm:sqref>I560</xm:sqref>
        </x14:dataValidation>
        <x14:dataValidation type="list" allowBlank="1" showInputMessage="1" showErrorMessage="1" xr:uid="{3CF68062-69D5-440D-8312-82E5CC136139}">
          <x14:formula1>
            <xm:f>'C:\Users\lmgarciac\Desktop\DIRECCIÓN AMBULATORIOS\2018\PLANEACION\[INVENTARIO ACTIVOS DE INFORMACIÓN.xlsx]Variables'!#REF!</xm:f>
          </x14:formula1>
          <xm:sqref>AV560 AK560:AL560 AF560:AH560 AO560:AQ560</xm:sqref>
        </x14:dataValidation>
        <x14:dataValidation type="list" allowBlank="1" showInputMessage="1" showErrorMessage="1" xr:uid="{B85FAF9B-4577-47DB-A97F-7C0363197D3D}">
          <x14:formula1>
            <xm:f>'C:\Users\MEHERNANDEZGAITAN\Downloads\[INV ACT INF PLESTRATEGICA.xlsx]Variables'!#REF!</xm:f>
          </x14:formula1>
          <xm:sqref>AU561:AV571 AK561:AL571 AF561:AH571 AO561:AQ571</xm:sqref>
        </x14:dataValidation>
        <x14:dataValidation type="list" allowBlank="1" showInputMessage="1" showErrorMessage="1" xr:uid="{19778720-FEA6-4165-A8E9-547909167904}">
          <x14:formula1>
            <xm:f>'C:\Users\MEHERNANDEZGAITAN\Downloads\[INV ACT INF PLESTRATEGICA.xlsx]TablaRetencion'!#REF!</xm:f>
          </x14:formula1>
          <xm:sqref>E561:E571</xm:sqref>
        </x14:dataValidation>
        <x14:dataValidation type="list" allowBlank="1" showInputMessage="1" showErrorMessage="1" xr:uid="{98088929-0BBF-442B-BFD7-8F639661D752}">
          <x14:formula1>
            <xm:f>'C:\Users\MEHERNANDEZGAITAN\Downloads\[INV ACT INF PLESTRATEGICA.xlsx]ProcesoSO'!#REF!</xm:f>
          </x14:formula1>
          <xm:sqref>B561:B571</xm:sqref>
        </x14:dataValidation>
        <x14:dataValidation type="list" allowBlank="1" showInputMessage="1" showErrorMessage="1" xr:uid="{6F8D9E1C-90EA-43B6-99ED-A8F82C147C41}">
          <x14:formula1>
            <xm:f>'C:\Users\MEHERNANDEZGAITAN\Downloads\[INV ACT INF PLESTRATEGICA.xlsx]Variables'!#REF!</xm:f>
          </x14:formula1>
          <x14:formula2>
            <xm:f>0</xm:f>
          </x14:formula2>
          <xm:sqref>AW561:AW571 D561:D571 L561:U571 AA561:AB571 AE561:AE571 AI561:AI571 AM561:AN571 AR561:AT571</xm:sqref>
        </x14:dataValidation>
        <x14:dataValidation type="list" errorStyle="warning" allowBlank="1" showInputMessage="1" showErrorMessage="1" errorTitle="Error en selección" error="El dato seleccionado no es válido" promptTitle="Seleccione subserie s/proceso" xr:uid="{590BA9F0-8E70-4B39-8083-A950957CE46C}">
          <x14:formula1>
            <xm:f>'C:\Users\MEHERNANDEZGAITAN\Downloads\[INV ACT INF PLESTRATEGICA.xlsx]TablaRetencion'!#REF!</xm:f>
          </x14:formula1>
          <xm:sqref>I561:I571</xm:sqref>
        </x14:dataValidation>
        <x14:dataValidation type="list" allowBlank="1" showInputMessage="1" showErrorMessage="1" xr:uid="{8428A4EE-520B-43C1-B592-8FCE4ABBFFC0}">
          <x14:formula1>
            <xm:f>'C:\Users\MEHERNANDEZGAITAN\Documents\TICS SUBRED SUR OCCIDENTE\SGSI\Inventario Activos de Informacion procesos\[INV ACT INF PLEST 12092019.xlsx]Variables'!#REF!</xm:f>
          </x14:formula1>
          <x14:formula2>
            <xm:f>0</xm:f>
          </x14:formula2>
          <xm:sqref>D624:D625 AA624:AB625 AE624:AE625 AI624:AI625 AM624:AN625 AR624:AT625 AW624:AW625 L624:U625</xm:sqref>
        </x14:dataValidation>
        <x14:dataValidation type="list" allowBlank="1" showInputMessage="1" showErrorMessage="1" xr:uid="{6896B91A-CAE6-429A-A45C-6B9E0EB75F84}">
          <x14:formula1>
            <xm:f>'C:\Users\MEHERNANDEZGAITAN\Documents\TICS SUBRED SUR OCCIDENTE\SGSI\Inventario Activos de Informacion procesos\[INV ACT INF PLEST 12092019.xlsx]Variables'!#REF!</xm:f>
          </x14:formula1>
          <xm:sqref>AU624:AV625 AK624:AL625 AF624:AH625 AO624:AQ625</xm:sqref>
        </x14:dataValidation>
        <x14:dataValidation type="list" allowBlank="1" showInputMessage="1" showErrorMessage="1" xr:uid="{A1BB2BA7-1340-47D7-ABA8-2DF90C92CA37}">
          <x14:formula1>
            <xm:f>'C:\Users\MEHERNANDEZGAITAN\Documents\TICS SUBRED SUR OCCIDENTE\SGSI\Inventario Activos de Informacion procesos\[INV ACT INF PLEST 12092019.xlsx]TablaRetencion'!#REF!</xm:f>
          </x14:formula1>
          <xm:sqref>E624:E625</xm:sqref>
        </x14:dataValidation>
        <x14:dataValidation type="list" errorStyle="warning" allowBlank="1" showInputMessage="1" showErrorMessage="1" errorTitle="Error en selección" error="El dato seleccionado no es válido" promptTitle="Seleccione subserie s/proceso" xr:uid="{F77EC9A8-BBC5-4511-9D61-319F7EA987D2}">
          <x14:formula1>
            <xm:f>'C:\Users\MEHERNANDEZGAITAN\Documents\TICS SUBRED SUR OCCIDENTE\SGSI\Inventario Activos de Informacion procesos\[INV ACT INF PLEST 12092019.xlsx]TablaRetencion'!#REF!</xm:f>
          </x14:formula1>
          <xm:sqref>I624:I625</xm:sqref>
        </x14:dataValidation>
        <x14:dataValidation type="list" allowBlank="1" showInputMessage="1" showErrorMessage="1" xr:uid="{D1679834-20D7-4D6A-A0FC-8A8302FF5A8B}">
          <x14:formula1>
            <xm:f>'C:\Users\MEHERNANDEZGAITAN\Documents\TICS SUBRED SUR OCCIDENTE\SGSI\Inventario Activos de Informacion procesos\[INV ACT INF PLEST 12092019.xlsx]ProcesoSO'!#REF!</xm:f>
          </x14:formula1>
          <xm:sqref>B624:B625</xm:sqref>
        </x14:dataValidation>
        <x14:dataValidation type="list" allowBlank="1" showInputMessage="1" showErrorMessage="1" xr:uid="{65260DC3-21B7-4145-B946-92D492C9C6E0}">
          <x14:formula1>
            <xm:f>'C:\Users\MEHERNANDEZGAITAN\Downloads\[13-04-FO-0001 Inventario activos de información - CALIDAD (2).xlsx]Variables'!#REF!</xm:f>
          </x14:formula1>
          <xm:sqref>AO627:AO643 AV628:AV634 AV636:AV643 AK626:AL649 AF626:AH649 AP626:AQ649</xm:sqref>
        </x14:dataValidation>
        <x14:dataValidation type="list" errorStyle="warning" allowBlank="1" showInputMessage="1" showErrorMessage="1" errorTitle="Error en selección" error="El dato seleccionado no es válido" promptTitle="Seleccione subserie s/proceso" xr:uid="{6C379FB1-43CC-4A5C-85E4-50D6EEF6CA6D}">
          <x14:formula1>
            <xm:f>'C:\Users\MEHERNANDEZGAITAN\Downloads\[13-04-FO-0001 Inventario activos de información - CALIDAD (2).xlsx]TablaRetencion'!#REF!</xm:f>
          </x14:formula1>
          <xm:sqref>I626:I649</xm:sqref>
        </x14:dataValidation>
        <x14:dataValidation type="list" allowBlank="1" showInputMessage="1" showErrorMessage="1" xr:uid="{2056D250-6F73-4B67-B1F9-E95172EDA30D}">
          <x14:formula1>
            <xm:f>'C:\Users\MEHERNANDEZGAITAN\Downloads\[13-04-FO-0001 Inventario activos de información - CALIDAD (2).xlsx]TablaRetencion'!#REF!</xm:f>
          </x14:formula1>
          <xm:sqref>E626:E649</xm:sqref>
        </x14:dataValidation>
        <x14:dataValidation type="list" allowBlank="1" showInputMessage="1" showErrorMessage="1" xr:uid="{B48BF826-738C-453E-A20E-80A221FA84CF}">
          <x14:formula1>
            <xm:f>'C:\Users\MEHERNANDEZGAITAN\Downloads\[13-04-FO-0001 Inventario activos de información - CALIDAD (2).xlsx]ProcesoSO'!#REF!</xm:f>
          </x14:formula1>
          <xm:sqref>B626:B649</xm:sqref>
        </x14:dataValidation>
        <x14:dataValidation type="list" allowBlank="1" showInputMessage="1" showErrorMessage="1" xr:uid="{58AE68E5-1C92-4A33-80F6-E89B72D5E0CB}">
          <x14:formula1>
            <xm:f>'C:\Users\MEHERNANDEZGAITAN\Downloads\[13-04-FO-0001 Inventario activos de información - CALIDAD (2).xlsx]Variables'!#REF!</xm:f>
          </x14:formula1>
          <x14:formula2>
            <xm:f>0</xm:f>
          </x14:formula2>
          <xm:sqref>AW626:AW649 AN626:AN643 AO626 AN644:AO649 D626:D649 L626:U649 AA626:AB649 AE626:AE649 AI626:AI649 AM626:AM649 AR626:AT649</xm:sqref>
        </x14:dataValidation>
        <x14:dataValidation type="list" allowBlank="1" showInputMessage="1" showErrorMessage="1" xr:uid="{71DF60B4-A1ED-4112-BFA5-609E57F058E7}">
          <x14:formula1>
            <xm:f>'C:\Users\MEHERNANDEZGAITAN\Documents\TICS SUBRED SUR OCCIDENTE\SGSI\Inventario Activos de Informacion procesos\[Inventario activos de información - Gerencia de la Informacion18112019.xlsx]Variables'!#REF!</xm:f>
          </x14:formula1>
          <xm:sqref>AO650 AO663:AO682 AV650 AV663:AV682 AK650:AL682 AF650:AH682 AP650:AQ682</xm:sqref>
        </x14:dataValidation>
        <x14:dataValidation type="list" errorStyle="warning" allowBlank="1" showInputMessage="1" showErrorMessage="1" errorTitle="Error en selección" error="El dato seleccionado no es válido" promptTitle="Seleccione subserie s/proceso" xr:uid="{F1AE3774-6DC8-44CC-9AFE-4F8EAC9D6FB4}">
          <x14:formula1>
            <xm:f>'C:\Users\MEHERNANDEZGAITAN\Documents\TICS SUBRED SUR OCCIDENTE\SGSI\Inventario Activos de Informacion procesos\[Inventario activos de información - Gerencia de la Informacion18112019.xlsx]TablaRetencion'!#REF!</xm:f>
          </x14:formula1>
          <xm:sqref>I650:I682</xm:sqref>
        </x14:dataValidation>
        <x14:dataValidation type="list" allowBlank="1" showInputMessage="1" showErrorMessage="1" xr:uid="{DC33B0E5-4027-4B3A-9FAE-B89D25595806}">
          <x14:formula1>
            <xm:f>'C:\Users\MEHERNANDEZGAITAN\Documents\TICS SUBRED SUR OCCIDENTE\SGSI\Inventario Activos de Informacion procesos\[Inventario activos de información - Gerencia de la Informacion18112019.xlsx]TablaRetencion'!#REF!</xm:f>
          </x14:formula1>
          <xm:sqref>E650:E682</xm:sqref>
        </x14:dataValidation>
        <x14:dataValidation type="list" allowBlank="1" showInputMessage="1" showErrorMessage="1" xr:uid="{CAE9E690-38C6-4B77-B16C-1A8DEE250C35}">
          <x14:formula1>
            <xm:f>'C:\Users\MEHERNANDEZGAITAN\Documents\TICS SUBRED SUR OCCIDENTE\SGSI\Inventario Activos de Informacion procesos\[Inventario activos de información - Gerencia de la Informacion18112019.xlsx]ProcesoSO'!#REF!</xm:f>
          </x14:formula1>
          <xm:sqref>B650:B682</xm:sqref>
        </x14:dataValidation>
        <x14:dataValidation type="list" allowBlank="1" showInputMessage="1" showErrorMessage="1" xr:uid="{0DB2DCBD-0DC1-41E5-B8BE-2DA450DA4626}">
          <x14:formula1>
            <xm:f>'C:\Users\MEHERNANDEZGAITAN\Documents\TICS SUBRED SUR OCCIDENTE\SGSI\Inventario Activos de Informacion procesos\[Inventario activos de información - Gerencia de la Informacion18112019.xlsx]Variables'!#REF!</xm:f>
          </x14:formula1>
          <x14:formula2>
            <xm:f>0</xm:f>
          </x14:formula2>
          <xm:sqref>AW650:AW682 AO651:AO662 AN663:AO682 AN650:AN662 D650:D682 L650:U682 AA650:AB682 AE650:AE682 AI650:AI682 AM650:AM682 AR650:AT682</xm:sqref>
        </x14:dataValidation>
        <x14:dataValidation type="list" allowBlank="1" showInputMessage="1" showErrorMessage="1" xr:uid="{7E2AD2B8-1907-40BE-AF4B-FA617FB6A0E0}">
          <x14:formula1>
            <xm:f>'C:\Users\MEHERNANDEZGAITAN\Documents\TICS SUBRED SUR OCCIDENTE\SGSI\Inventario Activos de Informacion procesos\[Inventario activos de información - Desarrollo I Conve y proyectos 18112019.xlsx]Variables'!#REF!</xm:f>
          </x14:formula1>
          <xm:sqref>AV683:AV686 AK683:AL686 AF683:AH686 AO683:AQ686</xm:sqref>
        </x14:dataValidation>
        <x14:dataValidation type="list" errorStyle="warning" allowBlank="1" showInputMessage="1" showErrorMessage="1" errorTitle="Error en selección" error="El dato seleccionado no es válido" promptTitle="Seleccione subserie s/proceso" xr:uid="{7A719B96-B939-4D2D-B1DC-AB4D957AFE86}">
          <x14:formula1>
            <xm:f>'C:\Users\MEHERNANDEZGAITAN\Documents\TICS SUBRED SUR OCCIDENTE\SGSI\Inventario Activos de Informacion procesos\[Inventario activos de información - Desarrollo I Conve y proyectos 18112019.xlsx]TablaRetencion'!#REF!</xm:f>
          </x14:formula1>
          <xm:sqref>I683:I686</xm:sqref>
        </x14:dataValidation>
        <x14:dataValidation type="list" allowBlank="1" showInputMessage="1" showErrorMessage="1" xr:uid="{F6BA9557-B393-4C71-B965-DD11F3EB0162}">
          <x14:formula1>
            <xm:f>'C:\Users\MEHERNANDEZGAITAN\Documents\TICS SUBRED SUR OCCIDENTE\SGSI\Inventario Activos de Informacion procesos\[Inventario activos de información - Desarrollo I Conve y proyectos 18112019.xlsx]TablaRetencion'!#REF!</xm:f>
          </x14:formula1>
          <xm:sqref>E683:E686</xm:sqref>
        </x14:dataValidation>
        <x14:dataValidation type="list" allowBlank="1" showInputMessage="1" showErrorMessage="1" xr:uid="{D448B6C9-BCE4-447A-B64E-833E02631C7B}">
          <x14:formula1>
            <xm:f>'C:\Users\MEHERNANDEZGAITAN\Documents\TICS SUBRED SUR OCCIDENTE\SGSI\Inventario Activos de Informacion procesos\[Inventario activos de información - Desarrollo I Conve y proyectos 18112019.xlsx]ProcesoSO'!#REF!</xm:f>
          </x14:formula1>
          <xm:sqref>B683:B686</xm:sqref>
        </x14:dataValidation>
        <x14:dataValidation type="list" allowBlank="1" showInputMessage="1" showErrorMessage="1" xr:uid="{2101AE3B-AD7F-4BD2-80B6-377A5BD3C1BA}">
          <x14:formula1>
            <xm:f>'C:\Users\MEHERNANDEZGAITAN\Documents\TICS SUBRED SUR OCCIDENTE\SGSI\Inventario Activos de Informacion procesos\[Inventario activos de información - Desarrollo I Conve y proyectos 18112019.xlsx]Variables'!#REF!</xm:f>
          </x14:formula1>
          <x14:formula2>
            <xm:f>0</xm:f>
          </x14:formula2>
          <xm:sqref>AW683:AW686 D683:D686 L683:U686 AA683:AB686 AE683:AE686 AI683:AI686 AM683:AN686 AR683:AT686</xm:sqref>
        </x14:dataValidation>
        <x14:dataValidation type="list" allowBlank="1" showInputMessage="1" showErrorMessage="1" xr:uid="{B4EC12D0-34D9-4CC0-892A-5C46F3AEEF39}">
          <x14:formula1>
            <xm:f>'C:\Users\MEHERNANDEZGAITAN\Documents\TICS SUBRED SUR OCCIDENTE\SGSI\Inventario Activos de Informacion procesos\[Activos de informacion Gestion Hopitalaria 18112019.xlsx]Variables'!#REF!</xm:f>
          </x14:formula1>
          <xm:sqref>AK687:AL697 AF687:AH697 AP687:AQ697</xm:sqref>
        </x14:dataValidation>
        <x14:dataValidation type="list" errorStyle="warning" allowBlank="1" showInputMessage="1" showErrorMessage="1" errorTitle="Error en selección" error="El dato seleccionado no es válido" promptTitle="Seleccione subserie s/proceso" xr:uid="{ACB5BFA6-790B-4709-ABA0-857D441B7024}">
          <x14:formula1>
            <xm:f>'C:\Users\MEHERNANDEZGAITAN\Documents\TICS SUBRED SUR OCCIDENTE\SGSI\Inventario Activos de Informacion procesos\[Activos de informacion Gestion Hopitalaria 18112019.xlsx]TablaRetencion'!#REF!</xm:f>
          </x14:formula1>
          <xm:sqref>I687:I697</xm:sqref>
        </x14:dataValidation>
        <x14:dataValidation type="list" allowBlank="1" showInputMessage="1" showErrorMessage="1" xr:uid="{6B36CDC2-FB41-48D4-AAE8-10D00236DA32}">
          <x14:formula1>
            <xm:f>'C:\Users\MEHERNANDEZGAITAN\Documents\TICS SUBRED SUR OCCIDENTE\SGSI\Inventario Activos de Informacion procesos\[Activos de informacion Gestion Hopitalaria 18112019.xlsx]TablaRetencion'!#REF!</xm:f>
          </x14:formula1>
          <xm:sqref>E687:E697</xm:sqref>
        </x14:dataValidation>
        <x14:dataValidation type="list" allowBlank="1" showInputMessage="1" showErrorMessage="1" xr:uid="{DC4DE1E6-A175-4364-BD6A-EBB4FD7D605F}">
          <x14:formula1>
            <xm:f>'C:\Users\MEHERNANDEZGAITAN\Documents\TICS SUBRED SUR OCCIDENTE\SGSI\Inventario Activos de Informacion procesos\[Activos de informacion Gestion Hopitalaria 18112019.xlsx]ProcesoSO'!#REF!</xm:f>
          </x14:formula1>
          <xm:sqref>B687:B697</xm:sqref>
        </x14:dataValidation>
        <x14:dataValidation type="list" allowBlank="1" showInputMessage="1" showErrorMessage="1" xr:uid="{3333FBBC-3D81-40FD-BEC3-CAFF2129D059}">
          <x14:formula1>
            <xm:f>'C:\Users\MEHERNANDEZGAITAN\Documents\TICS SUBRED SUR OCCIDENTE\SGSI\Inventario Activos de Informacion procesos\[Activos de informacion Gestion Hopitalaria 18112019.xlsx]Variables'!#REF!</xm:f>
          </x14:formula1>
          <x14:formula2>
            <xm:f>0</xm:f>
          </x14:formula2>
          <xm:sqref>AW687:AW697 D687:D697 L687:U697 AA687:AB697 AE687:AE697 AI687:AI697 AM687:AO697 AR687:AT697</xm:sqref>
        </x14:dataValidation>
        <x14:dataValidation type="list" allowBlank="1" showInputMessage="1" showErrorMessage="1" xr:uid="{3198E6B7-DB29-4370-A320-0E054CC74F9F}">
          <x14:formula1>
            <xm:f>'[Inventario activos de información - proceso Urgencias22112019.xlsx]Variables'!#REF!</xm:f>
          </x14:formula1>
          <xm:sqref>AV698:AV702 AK698:AL702 AF698:AH702 AO698:AQ702</xm:sqref>
        </x14:dataValidation>
        <x14:dataValidation type="list" errorStyle="warning" allowBlank="1" showInputMessage="1" showErrorMessage="1" errorTitle="Error en selección" error="El dato seleccionado no es válido" promptTitle="Seleccione subserie s/proceso" xr:uid="{400A1463-2660-46F6-A8D4-69F8B5948BFC}">
          <x14:formula1>
            <xm:f>'[Inventario activos de información - proceso Urgencias22112019.xlsx]TablaRetencion'!#REF!</xm:f>
          </x14:formula1>
          <xm:sqref>I698:I702</xm:sqref>
        </x14:dataValidation>
        <x14:dataValidation type="list" allowBlank="1" showInputMessage="1" showErrorMessage="1" xr:uid="{2484172A-AB56-41CF-86B2-9186AA33EA07}">
          <x14:formula1>
            <xm:f>'[Inventario activos de información - proceso Urgencias22112019.xlsx]TablaRetencion'!#REF!</xm:f>
          </x14:formula1>
          <xm:sqref>E698:E702</xm:sqref>
        </x14:dataValidation>
        <x14:dataValidation type="list" allowBlank="1" showInputMessage="1" showErrorMessage="1" xr:uid="{0402555C-BA06-4AE1-9423-1A510FCAD47A}">
          <x14:formula1>
            <xm:f>'[Inventario activos de información - proceso Urgencias22112019.xlsx]ProcesoSO'!#REF!</xm:f>
          </x14:formula1>
          <xm:sqref>B698:B702</xm:sqref>
        </x14:dataValidation>
        <x14:dataValidation type="list" allowBlank="1" showInputMessage="1" showErrorMessage="1" xr:uid="{7B67983C-2EDC-4A09-B8AC-D3DAD9AEC30E}">
          <x14:formula1>
            <xm:f>'[Inventario activos de información - proceso Urgencias22112019.xlsx]Variables'!#REF!</xm:f>
          </x14:formula1>
          <x14:formula2>
            <xm:f>0</xm:f>
          </x14:formula2>
          <xm:sqref>AW698:AW702 D698:D702 L698:U702 AA698:AB702 AE698:AE702 AI698:AI702 AM698:AN702 AR698:AT702</xm:sqref>
        </x14:dataValidation>
        <x14:dataValidation type="list" allowBlank="1" showInputMessage="1" showErrorMessage="1" xr:uid="{3DF4FE04-84E0-48D6-953D-CD64F79EF876}">
          <x14:formula1>
            <xm:f>'C:\Users\MEHERNANDEZGAITAN\Documents\TICS SUBRED SUR OCCIDENTE\SGSI\Inventario Activos de Informacion procesos\[Inventario activos de información -Direcciónd de Contratación 22112019.xlsx]Variables'!#REF!</xm:f>
          </x14:formula1>
          <xm:sqref>AV703 AV708:AV719 AK703:AL719 AF703:AH719 AO703:AQ719</xm:sqref>
        </x14:dataValidation>
        <x14:dataValidation type="list" errorStyle="warning" allowBlank="1" showInputMessage="1" showErrorMessage="1" errorTitle="Error en selección" error="El dato seleccionado no es válido" promptTitle="Seleccione subserie s/proceso" xr:uid="{8CBA45D0-BED4-48C6-9E03-4D9D406B050E}">
          <x14:formula1>
            <xm:f>'C:\Users\MEHERNANDEZGAITAN\Documents\TICS SUBRED SUR OCCIDENTE\SGSI\Inventario Activos de Informacion procesos\[Inventario activos de información -Direcciónd de Contratación 22112019.xlsx]TablaRetencion'!#REF!</xm:f>
          </x14:formula1>
          <xm:sqref>I703:I719</xm:sqref>
        </x14:dataValidation>
        <x14:dataValidation type="list" allowBlank="1" showInputMessage="1" showErrorMessage="1" xr:uid="{FDD5B01D-1405-4FF3-9EB8-180B9C88B4CC}">
          <x14:formula1>
            <xm:f>'C:\Users\MEHERNANDEZGAITAN\Documents\TICS SUBRED SUR OCCIDENTE\SGSI\Inventario Activos de Informacion procesos\[Inventario activos de información -Direcciónd de Contratación 22112019.xlsx]TablaRetencion'!#REF!</xm:f>
          </x14:formula1>
          <xm:sqref>E703:E719</xm:sqref>
        </x14:dataValidation>
        <x14:dataValidation type="list" allowBlank="1" showInputMessage="1" showErrorMessage="1" xr:uid="{923434E3-E853-45F2-AB02-D80E7A7266B7}">
          <x14:formula1>
            <xm:f>'C:\Users\MEHERNANDEZGAITAN\Documents\TICS SUBRED SUR OCCIDENTE\SGSI\Inventario Activos de Informacion procesos\[Inventario activos de información -Direcciónd de Contratación 22112019.xlsx]ProcesoSO'!#REF!</xm:f>
          </x14:formula1>
          <xm:sqref>B703:B719</xm:sqref>
        </x14:dataValidation>
        <x14:dataValidation type="list" allowBlank="1" showInputMessage="1" showErrorMessage="1" xr:uid="{5615C6AF-6F0C-47A8-8048-4613E53F25E3}">
          <x14:formula1>
            <xm:f>'C:\Users\MEHERNANDEZGAITAN\Documents\TICS SUBRED SUR OCCIDENTE\SGSI\Inventario Activos de Informacion procesos\[Inventario activos de información -Direcciónd de Contratación 22112019.xlsx]Variables'!#REF!</xm:f>
          </x14:formula1>
          <x14:formula2>
            <xm:f>0</xm:f>
          </x14:formula2>
          <xm:sqref>AW703:AW719 D703:D719 L703:U719 AA703:AB719 AE703:AE719 AI703:AI719 AM703:AN719 AR703:AT719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16"/>
  <sheetViews>
    <sheetView showGridLines="0" workbookViewId="0">
      <selection activeCell="A2" sqref="A2:A3"/>
    </sheetView>
  </sheetViews>
  <sheetFormatPr baseColWidth="10" defaultColWidth="9.140625" defaultRowHeight="15" x14ac:dyDescent="0.25"/>
  <cols>
    <col min="1" max="1" width="193.5703125" style="16" customWidth="1"/>
    <col min="2" max="1025" width="11.42578125" style="16"/>
  </cols>
  <sheetData>
    <row r="1" spans="1:1" x14ac:dyDescent="0.25">
      <c r="A1" s="17" t="s">
        <v>91</v>
      </c>
    </row>
    <row r="2" spans="1:1" s="18" customFormat="1" ht="15" customHeight="1" x14ac:dyDescent="0.25">
      <c r="A2" s="618" t="s">
        <v>1193</v>
      </c>
    </row>
    <row r="3" spans="1:1" ht="258" customHeight="1" x14ac:dyDescent="0.25">
      <c r="A3" s="618"/>
    </row>
    <row r="4" spans="1:1" ht="246" customHeight="1" x14ac:dyDescent="0.25">
      <c r="A4" s="619" t="s">
        <v>1194</v>
      </c>
    </row>
    <row r="5" spans="1:1" ht="15" customHeight="1" x14ac:dyDescent="0.25">
      <c r="A5" s="620"/>
    </row>
    <row r="6" spans="1:1" ht="38.25" customHeight="1" x14ac:dyDescent="0.25">
      <c r="A6" s="620"/>
    </row>
    <row r="7" spans="1:1" ht="12" hidden="1" customHeight="1" x14ac:dyDescent="0.25">
      <c r="A7" s="620"/>
    </row>
    <row r="8" spans="1:1" x14ac:dyDescent="0.25">
      <c r="A8" s="426" t="s">
        <v>1179</v>
      </c>
    </row>
    <row r="9" spans="1:1" x14ac:dyDescent="0.25">
      <c r="A9" s="427" t="s">
        <v>1187</v>
      </c>
    </row>
    <row r="10" spans="1:1" x14ac:dyDescent="0.25">
      <c r="A10" s="427" t="s">
        <v>1180</v>
      </c>
    </row>
    <row r="11" spans="1:1" x14ac:dyDescent="0.25">
      <c r="A11" s="427" t="s">
        <v>1181</v>
      </c>
    </row>
    <row r="12" spans="1:1" x14ac:dyDescent="0.25">
      <c r="A12" s="427" t="s">
        <v>1182</v>
      </c>
    </row>
    <row r="13" spans="1:1" x14ac:dyDescent="0.25">
      <c r="A13" s="427" t="s">
        <v>1183</v>
      </c>
    </row>
    <row r="14" spans="1:1" x14ac:dyDescent="0.25">
      <c r="A14" s="427" t="s">
        <v>1184</v>
      </c>
    </row>
    <row r="15" spans="1:1" x14ac:dyDescent="0.25">
      <c r="A15" s="427" t="s">
        <v>1185</v>
      </c>
    </row>
    <row r="16" spans="1:1" x14ac:dyDescent="0.25">
      <c r="A16" s="428" t="s">
        <v>1186</v>
      </c>
    </row>
  </sheetData>
  <mergeCells count="2">
    <mergeCell ref="A2:A3"/>
    <mergeCell ref="A4:A7"/>
  </mergeCells>
  <pageMargins left="0.7" right="0.7" top="0.75" bottom="0.75" header="0.51180555555555496" footer="0.51180555555555496"/>
  <pageSetup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N90"/>
  <sheetViews>
    <sheetView workbookViewId="0">
      <selection activeCell="D5" sqref="D5"/>
    </sheetView>
  </sheetViews>
  <sheetFormatPr baseColWidth="10" defaultColWidth="9.140625" defaultRowHeight="15" x14ac:dyDescent="0.25"/>
  <cols>
    <col min="1" max="1" width="11.5703125" customWidth="1"/>
    <col min="2" max="3" width="10.7109375" customWidth="1"/>
    <col min="4" max="4" width="23.7109375" customWidth="1"/>
    <col min="5" max="5" width="10.7109375" customWidth="1"/>
    <col min="6" max="6" width="20.42578125" customWidth="1"/>
    <col min="7" max="10" width="10.7109375" customWidth="1"/>
    <col min="11" max="11" width="32.42578125" customWidth="1"/>
    <col min="12" max="33" width="10.7109375" customWidth="1"/>
    <col min="34" max="34" width="39" customWidth="1"/>
    <col min="35" max="35" width="35" customWidth="1"/>
    <col min="36" max="1026" width="10.7109375" customWidth="1"/>
  </cols>
  <sheetData>
    <row r="1" spans="1:40" ht="127.5" x14ac:dyDescent="0.25">
      <c r="A1" s="19" t="s">
        <v>92</v>
      </c>
      <c r="B1" s="19" t="s">
        <v>32</v>
      </c>
      <c r="C1" s="19" t="s">
        <v>38</v>
      </c>
      <c r="D1" s="19" t="s">
        <v>93</v>
      </c>
      <c r="E1" s="19" t="s">
        <v>390</v>
      </c>
      <c r="F1" s="19" t="s">
        <v>66</v>
      </c>
      <c r="G1" s="19" t="s">
        <v>94</v>
      </c>
      <c r="H1" s="19" t="s">
        <v>95</v>
      </c>
      <c r="I1" s="20" t="s">
        <v>34</v>
      </c>
      <c r="J1" s="20" t="s">
        <v>33</v>
      </c>
      <c r="K1" s="20" t="s">
        <v>35</v>
      </c>
      <c r="L1" s="20" t="s">
        <v>36</v>
      </c>
      <c r="M1" s="20" t="s">
        <v>37</v>
      </c>
      <c r="N1" s="19" t="s">
        <v>39</v>
      </c>
      <c r="O1" s="19" t="s">
        <v>96</v>
      </c>
      <c r="P1" s="19" t="s">
        <v>40</v>
      </c>
      <c r="Q1" s="19" t="s">
        <v>96</v>
      </c>
      <c r="R1" s="19" t="s">
        <v>41</v>
      </c>
      <c r="S1" s="19" t="s">
        <v>96</v>
      </c>
      <c r="T1" s="19" t="s">
        <v>97</v>
      </c>
      <c r="U1" s="20" t="s">
        <v>98</v>
      </c>
      <c r="V1" s="20" t="s">
        <v>50</v>
      </c>
      <c r="W1" s="19" t="s">
        <v>99</v>
      </c>
      <c r="X1" s="19" t="s">
        <v>55</v>
      </c>
      <c r="Y1" s="19" t="s">
        <v>100</v>
      </c>
      <c r="Z1" s="19" t="s">
        <v>101</v>
      </c>
      <c r="AA1" s="19" t="s">
        <v>102</v>
      </c>
      <c r="AB1" s="19" t="s">
        <v>103</v>
      </c>
      <c r="AC1" s="19" t="s">
        <v>104</v>
      </c>
      <c r="AD1" s="19" t="s">
        <v>94</v>
      </c>
      <c r="AE1" s="19" t="s">
        <v>95</v>
      </c>
      <c r="AF1" s="19" t="s">
        <v>105</v>
      </c>
      <c r="AG1" s="19" t="s">
        <v>66</v>
      </c>
      <c r="AH1" s="19" t="s">
        <v>127</v>
      </c>
      <c r="AI1" s="19" t="s">
        <v>77</v>
      </c>
      <c r="AJ1" s="24" t="s">
        <v>51</v>
      </c>
      <c r="AK1" s="24" t="s">
        <v>54</v>
      </c>
      <c r="AL1" s="409" t="s">
        <v>1178</v>
      </c>
      <c r="AM1" t="s">
        <v>1188</v>
      </c>
    </row>
    <row r="2" spans="1:40" ht="120" x14ac:dyDescent="0.25">
      <c r="A2" s="417" t="s">
        <v>106</v>
      </c>
      <c r="B2" s="417" t="s">
        <v>70</v>
      </c>
      <c r="C2" s="417" t="s">
        <v>76</v>
      </c>
      <c r="D2" s="417" t="s">
        <v>323</v>
      </c>
      <c r="E2" s="418"/>
      <c r="F2" s="418" t="s">
        <v>107</v>
      </c>
      <c r="G2" s="417" t="s">
        <v>76</v>
      </c>
      <c r="H2" s="417" t="s">
        <v>76</v>
      </c>
      <c r="I2" s="418" t="s">
        <v>108</v>
      </c>
      <c r="J2" s="418" t="s">
        <v>109</v>
      </c>
      <c r="K2" s="419" t="s">
        <v>110</v>
      </c>
      <c r="L2" s="419" t="s">
        <v>111</v>
      </c>
      <c r="M2" s="418" t="s">
        <v>112</v>
      </c>
      <c r="N2" s="418" t="s">
        <v>77</v>
      </c>
      <c r="O2" s="420">
        <v>3</v>
      </c>
      <c r="P2" s="418" t="s">
        <v>78</v>
      </c>
      <c r="Q2" s="420">
        <v>3</v>
      </c>
      <c r="R2" s="418" t="s">
        <v>78</v>
      </c>
      <c r="S2" s="420">
        <v>3</v>
      </c>
      <c r="T2" s="418" t="s">
        <v>78</v>
      </c>
      <c r="U2" s="418" t="s">
        <v>113</v>
      </c>
      <c r="V2" s="414" t="s">
        <v>82</v>
      </c>
      <c r="W2" s="21" t="s">
        <v>114</v>
      </c>
      <c r="X2" s="22" t="s">
        <v>85</v>
      </c>
      <c r="Y2" s="22" t="s">
        <v>115</v>
      </c>
      <c r="Z2" s="21" t="s">
        <v>116</v>
      </c>
      <c r="AA2" s="21" t="s">
        <v>117</v>
      </c>
      <c r="AB2" s="22" t="s">
        <v>1153</v>
      </c>
      <c r="AC2" s="22" t="s">
        <v>118</v>
      </c>
      <c r="AD2" s="22" t="s">
        <v>119</v>
      </c>
      <c r="AE2" s="22" t="s">
        <v>119</v>
      </c>
      <c r="AF2" s="22" t="s">
        <v>120</v>
      </c>
      <c r="AG2" s="75" t="s">
        <v>107</v>
      </c>
      <c r="AH2" s="15" t="s">
        <v>1160</v>
      </c>
      <c r="AI2" s="15" t="s">
        <v>1175</v>
      </c>
      <c r="AJ2" s="15" t="s">
        <v>1173</v>
      </c>
      <c r="AK2" s="400" t="s">
        <v>389</v>
      </c>
      <c r="AL2" s="408" t="s">
        <v>29</v>
      </c>
      <c r="AM2" s="408" t="s">
        <v>1189</v>
      </c>
      <c r="AN2" s="74" t="s">
        <v>310</v>
      </c>
    </row>
    <row r="3" spans="1:40" ht="90" x14ac:dyDescent="0.25">
      <c r="A3" s="417" t="s">
        <v>121</v>
      </c>
      <c r="B3" s="417" t="s">
        <v>122</v>
      </c>
      <c r="C3" s="417" t="s">
        <v>89</v>
      </c>
      <c r="D3" s="417" t="s">
        <v>324</v>
      </c>
      <c r="E3" s="418"/>
      <c r="F3" s="418" t="s">
        <v>123</v>
      </c>
      <c r="G3" s="417" t="s">
        <v>89</v>
      </c>
      <c r="H3" s="417" t="s">
        <v>89</v>
      </c>
      <c r="I3" s="418" t="s">
        <v>124</v>
      </c>
      <c r="J3" s="418" t="s">
        <v>71</v>
      </c>
      <c r="K3" s="418" t="s">
        <v>125</v>
      </c>
      <c r="L3" s="418" t="s">
        <v>74</v>
      </c>
      <c r="M3" s="418" t="s">
        <v>126</v>
      </c>
      <c r="N3" s="418" t="s">
        <v>127</v>
      </c>
      <c r="O3" s="420">
        <v>2</v>
      </c>
      <c r="P3" s="418" t="s">
        <v>79</v>
      </c>
      <c r="Q3" s="420">
        <v>2</v>
      </c>
      <c r="R3" s="418" t="s">
        <v>79</v>
      </c>
      <c r="S3" s="420">
        <v>2</v>
      </c>
      <c r="T3" s="418" t="s">
        <v>79</v>
      </c>
      <c r="U3" s="418" t="s">
        <v>128</v>
      </c>
      <c r="V3" s="414" t="s">
        <v>129</v>
      </c>
      <c r="W3" s="21" t="s">
        <v>84</v>
      </c>
      <c r="X3" s="22" t="s">
        <v>1159</v>
      </c>
      <c r="Y3" s="21" t="s">
        <v>130</v>
      </c>
      <c r="Z3" s="21" t="s">
        <v>131</v>
      </c>
      <c r="AA3" s="21" t="s">
        <v>132</v>
      </c>
      <c r="AB3" s="22" t="s">
        <v>69</v>
      </c>
      <c r="AC3" s="22" t="s">
        <v>133</v>
      </c>
      <c r="AD3" s="22" t="s">
        <v>87</v>
      </c>
      <c r="AE3" s="22" t="s">
        <v>87</v>
      </c>
      <c r="AF3" s="22" t="s">
        <v>134</v>
      </c>
      <c r="AG3" s="75" t="s">
        <v>123</v>
      </c>
      <c r="AH3" s="73" t="s">
        <v>1161</v>
      </c>
      <c r="AI3" s="73" t="s">
        <v>69</v>
      </c>
      <c r="AJ3" s="73" t="s">
        <v>1152</v>
      </c>
      <c r="AK3" t="s">
        <v>1152</v>
      </c>
      <c r="AL3" s="410" t="s">
        <v>1152</v>
      </c>
      <c r="AM3" s="410" t="s">
        <v>69</v>
      </c>
    </row>
    <row r="4" spans="1:40" ht="90" x14ac:dyDescent="0.25">
      <c r="A4" s="417" t="s">
        <v>68</v>
      </c>
      <c r="B4" s="417" t="s">
        <v>135</v>
      </c>
      <c r="C4" s="417" t="s">
        <v>83</v>
      </c>
      <c r="D4" s="417" t="s">
        <v>325</v>
      </c>
      <c r="E4" s="418"/>
      <c r="F4" s="418" t="s">
        <v>136</v>
      </c>
      <c r="G4" s="417"/>
      <c r="H4" s="417"/>
      <c r="I4" s="418" t="s">
        <v>137</v>
      </c>
      <c r="J4" s="418" t="s">
        <v>138</v>
      </c>
      <c r="K4" s="418" t="s">
        <v>139</v>
      </c>
      <c r="L4" s="421"/>
      <c r="M4" s="418" t="s">
        <v>75</v>
      </c>
      <c r="N4" s="418" t="s">
        <v>140</v>
      </c>
      <c r="O4" s="420">
        <v>1</v>
      </c>
      <c r="P4" s="418" t="s">
        <v>141</v>
      </c>
      <c r="Q4" s="420">
        <v>1</v>
      </c>
      <c r="R4" s="418" t="s">
        <v>141</v>
      </c>
      <c r="S4" s="420">
        <v>1</v>
      </c>
      <c r="T4" s="418" t="s">
        <v>141</v>
      </c>
      <c r="U4" s="418" t="s">
        <v>142</v>
      </c>
      <c r="X4" s="22" t="s">
        <v>143</v>
      </c>
      <c r="Y4" s="21" t="s">
        <v>144</v>
      </c>
      <c r="Z4" s="21" t="s">
        <v>145</v>
      </c>
      <c r="AA4" s="22" t="s">
        <v>146</v>
      </c>
      <c r="AB4" s="22"/>
      <c r="AC4" s="22" t="s">
        <v>147</v>
      </c>
      <c r="AD4" s="22"/>
      <c r="AE4" s="22"/>
      <c r="AF4" s="22" t="s">
        <v>148</v>
      </c>
      <c r="AG4" s="75" t="s">
        <v>136</v>
      </c>
      <c r="AH4" s="15" t="s">
        <v>1162</v>
      </c>
      <c r="AI4" s="15"/>
      <c r="AJ4" s="15"/>
    </row>
    <row r="5" spans="1:40" ht="135" x14ac:dyDescent="0.25">
      <c r="A5" s="417" t="s">
        <v>30</v>
      </c>
      <c r="B5" s="425" t="s">
        <v>149</v>
      </c>
      <c r="C5" s="417"/>
      <c r="D5" s="417" t="s">
        <v>326</v>
      </c>
      <c r="E5" s="418"/>
      <c r="F5" s="418" t="s">
        <v>69</v>
      </c>
      <c r="G5" s="417"/>
      <c r="H5" s="417"/>
      <c r="I5" s="418" t="s">
        <v>150</v>
      </c>
      <c r="J5" s="418" t="s">
        <v>151</v>
      </c>
      <c r="K5" s="418" t="s">
        <v>152</v>
      </c>
      <c r="L5" s="421"/>
      <c r="M5" s="417"/>
      <c r="N5" s="418" t="s">
        <v>153</v>
      </c>
      <c r="O5" s="420">
        <v>3</v>
      </c>
      <c r="P5" s="418" t="s">
        <v>153</v>
      </c>
      <c r="Q5" s="420">
        <v>3</v>
      </c>
      <c r="R5" s="418" t="s">
        <v>153</v>
      </c>
      <c r="S5" s="420">
        <v>3</v>
      </c>
      <c r="T5" s="418"/>
      <c r="U5" s="418" t="s">
        <v>154</v>
      </c>
      <c r="X5" s="21" t="s">
        <v>155</v>
      </c>
      <c r="Y5" s="21" t="s">
        <v>156</v>
      </c>
      <c r="Z5" s="21" t="s">
        <v>86</v>
      </c>
      <c r="AA5" s="22" t="s">
        <v>69</v>
      </c>
      <c r="AB5" s="22"/>
      <c r="AC5" s="21" t="s">
        <v>69</v>
      </c>
      <c r="AD5" s="22"/>
      <c r="AE5" s="22"/>
      <c r="AF5" s="22" t="s">
        <v>157</v>
      </c>
      <c r="AG5" s="75" t="s">
        <v>69</v>
      </c>
      <c r="AH5" s="15" t="s">
        <v>1163</v>
      </c>
      <c r="AI5" s="15"/>
      <c r="AJ5" s="15"/>
    </row>
    <row r="6" spans="1:40" ht="120" x14ac:dyDescent="0.25">
      <c r="A6" s="417" t="s">
        <v>158</v>
      </c>
      <c r="B6" s="417" t="s">
        <v>159</v>
      </c>
      <c r="C6" s="417"/>
      <c r="D6" s="425" t="s">
        <v>327</v>
      </c>
      <c r="E6" s="418"/>
      <c r="F6" s="417"/>
      <c r="G6" s="417"/>
      <c r="H6" s="417"/>
      <c r="I6" s="418" t="s">
        <v>160</v>
      </c>
      <c r="J6" s="417"/>
      <c r="K6" s="419" t="s">
        <v>161</v>
      </c>
      <c r="L6" s="421"/>
      <c r="M6" s="417"/>
      <c r="N6" s="417"/>
      <c r="O6" s="417"/>
      <c r="P6" s="417"/>
      <c r="Q6" s="417"/>
      <c r="R6" s="417"/>
      <c r="S6" s="417"/>
      <c r="T6" s="417"/>
      <c r="U6" s="422" t="s">
        <v>81</v>
      </c>
      <c r="X6" s="401" t="s">
        <v>1152</v>
      </c>
      <c r="Y6" s="21" t="s">
        <v>162</v>
      </c>
      <c r="Z6" s="21" t="s">
        <v>163</v>
      </c>
      <c r="AA6" s="22"/>
      <c r="AB6" s="22"/>
      <c r="AC6" s="22"/>
      <c r="AD6" s="22"/>
      <c r="AE6" s="22"/>
      <c r="AF6" s="22" t="s">
        <v>164</v>
      </c>
      <c r="AH6" s="15" t="s">
        <v>1164</v>
      </c>
      <c r="AI6" s="15"/>
    </row>
    <row r="7" spans="1:40" ht="60" x14ac:dyDescent="0.25">
      <c r="A7" s="417" t="s">
        <v>165</v>
      </c>
      <c r="B7" s="417"/>
      <c r="C7" s="417"/>
      <c r="D7" s="417" t="s">
        <v>328</v>
      </c>
      <c r="E7" s="418"/>
      <c r="F7" s="417"/>
      <c r="G7" s="417"/>
      <c r="H7" s="417"/>
      <c r="I7" s="418" t="s">
        <v>166</v>
      </c>
      <c r="J7" s="417"/>
      <c r="K7" s="419" t="s">
        <v>167</v>
      </c>
      <c r="L7" s="421"/>
      <c r="M7" s="417"/>
      <c r="N7" s="417"/>
      <c r="O7" s="417"/>
      <c r="P7" s="417"/>
      <c r="Q7" s="417"/>
      <c r="R7" s="417"/>
      <c r="S7" s="417"/>
      <c r="T7" s="417"/>
      <c r="U7" s="418" t="s">
        <v>168</v>
      </c>
      <c r="Y7" s="21" t="s">
        <v>169</v>
      </c>
      <c r="Z7" s="21" t="s">
        <v>1152</v>
      </c>
      <c r="AA7" s="22"/>
      <c r="AB7" s="22"/>
      <c r="AC7" s="22"/>
      <c r="AD7" s="22"/>
      <c r="AE7" s="22"/>
      <c r="AF7" s="22" t="s">
        <v>170</v>
      </c>
      <c r="AH7" s="15" t="s">
        <v>1165</v>
      </c>
      <c r="AI7" s="15"/>
    </row>
    <row r="8" spans="1:40" ht="135" x14ac:dyDescent="0.25">
      <c r="A8" s="417" t="s">
        <v>171</v>
      </c>
      <c r="B8" s="417"/>
      <c r="C8" s="417"/>
      <c r="D8" s="417" t="s">
        <v>329</v>
      </c>
      <c r="E8" s="418"/>
      <c r="F8" s="417"/>
      <c r="G8" s="417"/>
      <c r="H8" s="417"/>
      <c r="I8" s="418" t="s">
        <v>172</v>
      </c>
      <c r="J8" s="417"/>
      <c r="K8" s="419" t="s">
        <v>173</v>
      </c>
      <c r="L8" s="421"/>
      <c r="M8" s="417"/>
      <c r="N8" s="417"/>
      <c r="O8" s="417"/>
      <c r="P8" s="417"/>
      <c r="Q8" s="417"/>
      <c r="R8" s="417"/>
      <c r="S8" s="417"/>
      <c r="T8" s="417"/>
      <c r="U8" s="418" t="s">
        <v>174</v>
      </c>
      <c r="Y8" s="21" t="s">
        <v>156</v>
      </c>
      <c r="Z8" s="22"/>
      <c r="AA8" s="22"/>
      <c r="AB8" s="22"/>
      <c r="AC8" s="22"/>
      <c r="AD8" s="22"/>
      <c r="AE8" s="22"/>
      <c r="AF8" s="22" t="s">
        <v>175</v>
      </c>
      <c r="AH8" s="76" t="s">
        <v>1166</v>
      </c>
      <c r="AI8" s="76"/>
    </row>
    <row r="9" spans="1:40" ht="195" x14ac:dyDescent="0.25">
      <c r="A9" s="417"/>
      <c r="B9" s="417"/>
      <c r="C9" s="417"/>
      <c r="D9" s="417" t="s">
        <v>330</v>
      </c>
      <c r="E9" s="418"/>
      <c r="F9" s="417"/>
      <c r="G9" s="417"/>
      <c r="H9" s="417"/>
      <c r="I9" s="418" t="s">
        <v>72</v>
      </c>
      <c r="J9" s="417"/>
      <c r="K9" s="419" t="s">
        <v>176</v>
      </c>
      <c r="L9" s="421"/>
      <c r="M9" s="417"/>
      <c r="N9" s="417"/>
      <c r="O9" s="417"/>
      <c r="P9" s="417"/>
      <c r="Q9" s="417"/>
      <c r="R9" s="417"/>
      <c r="S9" s="417"/>
      <c r="T9" s="417"/>
      <c r="U9" s="418" t="s">
        <v>177</v>
      </c>
      <c r="Y9" s="21" t="s">
        <v>178</v>
      </c>
      <c r="Z9" s="22"/>
      <c r="AA9" s="22"/>
      <c r="AB9" s="22"/>
      <c r="AC9" s="22"/>
      <c r="AD9" s="22"/>
      <c r="AE9" s="22"/>
      <c r="AF9" s="22" t="s">
        <v>179</v>
      </c>
      <c r="AH9" s="15" t="s">
        <v>1167</v>
      </c>
      <c r="AI9" s="15"/>
    </row>
    <row r="10" spans="1:40" ht="90" x14ac:dyDescent="0.25">
      <c r="A10" s="417"/>
      <c r="B10" s="417"/>
      <c r="C10" s="417"/>
      <c r="D10" s="417" t="s">
        <v>331</v>
      </c>
      <c r="E10" s="418"/>
      <c r="F10" s="417"/>
      <c r="G10" s="417"/>
      <c r="H10" s="417"/>
      <c r="I10" s="418" t="s">
        <v>180</v>
      </c>
      <c r="J10" s="417"/>
      <c r="K10" s="418" t="s">
        <v>181</v>
      </c>
      <c r="L10" s="421"/>
      <c r="M10" s="417"/>
      <c r="N10" s="417"/>
      <c r="O10" s="417"/>
      <c r="P10" s="417"/>
      <c r="Q10" s="417"/>
      <c r="R10" s="417"/>
      <c r="S10" s="417"/>
      <c r="T10" s="417"/>
      <c r="U10" s="418" t="s">
        <v>182</v>
      </c>
      <c r="Y10" s="22" t="s">
        <v>69</v>
      </c>
      <c r="Z10" s="22"/>
      <c r="AA10" s="22"/>
      <c r="AB10" s="22"/>
      <c r="AC10" s="22"/>
      <c r="AD10" s="22"/>
      <c r="AE10" s="22"/>
      <c r="AF10" s="22" t="s">
        <v>183</v>
      </c>
      <c r="AH10" s="15" t="s">
        <v>1168</v>
      </c>
      <c r="AI10" s="15"/>
    </row>
    <row r="11" spans="1:40" ht="60" x14ac:dyDescent="0.25">
      <c r="A11" s="417"/>
      <c r="B11" s="417"/>
      <c r="C11" s="417"/>
      <c r="D11" s="417" t="s">
        <v>332</v>
      </c>
      <c r="E11" s="418"/>
      <c r="F11" s="417"/>
      <c r="G11" s="417"/>
      <c r="H11" s="417"/>
      <c r="I11" s="418" t="s">
        <v>184</v>
      </c>
      <c r="J11" s="417"/>
      <c r="K11" s="418" t="s">
        <v>185</v>
      </c>
      <c r="L11" s="417"/>
      <c r="M11" s="417"/>
      <c r="N11" s="417"/>
      <c r="O11" s="417"/>
      <c r="P11" s="417"/>
      <c r="Q11" s="417"/>
      <c r="R11" s="417"/>
      <c r="S11" s="417"/>
      <c r="T11" s="417"/>
      <c r="U11" s="418" t="s">
        <v>186</v>
      </c>
      <c r="Y11" s="22"/>
      <c r="Z11" s="22"/>
      <c r="AA11" s="22"/>
      <c r="AB11" s="22"/>
      <c r="AC11" s="22"/>
      <c r="AD11" s="22"/>
      <c r="AE11" s="22"/>
      <c r="AF11" s="22" t="s">
        <v>187</v>
      </c>
      <c r="AH11" s="15" t="s">
        <v>1169</v>
      </c>
      <c r="AI11" s="15"/>
    </row>
    <row r="12" spans="1:40" ht="45" x14ac:dyDescent="0.25">
      <c r="A12" s="417"/>
      <c r="B12" s="417"/>
      <c r="C12" s="417"/>
      <c r="D12" s="417" t="s">
        <v>333</v>
      </c>
      <c r="E12" s="418"/>
      <c r="F12" s="417"/>
      <c r="G12" s="417"/>
      <c r="H12" s="417"/>
      <c r="I12" s="417"/>
      <c r="J12" s="417"/>
      <c r="K12" s="418" t="s">
        <v>188</v>
      </c>
      <c r="L12" s="417"/>
      <c r="M12" s="417"/>
      <c r="N12" s="417"/>
      <c r="O12" s="417"/>
      <c r="P12" s="417"/>
      <c r="Q12" s="417"/>
      <c r="R12" s="417"/>
      <c r="S12" s="417"/>
      <c r="T12" s="417"/>
      <c r="U12" s="418" t="s">
        <v>189</v>
      </c>
      <c r="Y12" s="22"/>
      <c r="Z12" s="22"/>
      <c r="AA12" s="22"/>
      <c r="AB12" s="22"/>
      <c r="AC12" s="22"/>
      <c r="AD12" s="22"/>
      <c r="AE12" s="22"/>
      <c r="AF12" s="22" t="s">
        <v>190</v>
      </c>
      <c r="AH12" s="15" t="s">
        <v>1170</v>
      </c>
      <c r="AI12" s="15"/>
    </row>
    <row r="13" spans="1:40" ht="30" x14ac:dyDescent="0.25">
      <c r="A13" s="417"/>
      <c r="B13" s="417"/>
      <c r="C13" s="417"/>
      <c r="D13" s="417" t="s">
        <v>334</v>
      </c>
      <c r="E13" s="418"/>
      <c r="F13" s="417"/>
      <c r="G13" s="417"/>
      <c r="H13" s="417"/>
      <c r="I13" s="417"/>
      <c r="J13" s="417"/>
      <c r="K13" s="418" t="s">
        <v>191</v>
      </c>
      <c r="L13" s="421"/>
      <c r="M13" s="417"/>
      <c r="N13" s="417"/>
      <c r="O13" s="417"/>
      <c r="P13" s="417"/>
      <c r="Q13" s="417"/>
      <c r="R13" s="417"/>
      <c r="S13" s="417"/>
      <c r="T13" s="417"/>
      <c r="U13" s="418" t="s">
        <v>192</v>
      </c>
      <c r="Y13" s="22"/>
      <c r="Z13" s="22"/>
      <c r="AA13" s="22"/>
      <c r="AB13" s="22"/>
      <c r="AC13" s="22"/>
      <c r="AD13" s="22"/>
      <c r="AE13" s="22"/>
      <c r="AF13" s="22" t="s">
        <v>193</v>
      </c>
      <c r="AH13" s="15" t="s">
        <v>1171</v>
      </c>
      <c r="AI13" s="15"/>
    </row>
    <row r="14" spans="1:40" ht="45" x14ac:dyDescent="0.25">
      <c r="A14" s="417"/>
      <c r="B14" s="417"/>
      <c r="C14" s="417"/>
      <c r="D14" s="417" t="s">
        <v>335</v>
      </c>
      <c r="E14" s="418"/>
      <c r="F14" s="417"/>
      <c r="G14" s="417"/>
      <c r="H14" s="417"/>
      <c r="I14" s="417"/>
      <c r="J14" s="417"/>
      <c r="K14" s="418" t="s">
        <v>194</v>
      </c>
      <c r="L14" s="421"/>
      <c r="M14" s="417"/>
      <c r="N14" s="417"/>
      <c r="O14" s="417"/>
      <c r="P14" s="417"/>
      <c r="Q14" s="417"/>
      <c r="R14" s="417"/>
      <c r="S14" s="417"/>
      <c r="T14" s="417"/>
      <c r="U14" s="418" t="s">
        <v>195</v>
      </c>
      <c r="Y14" s="22"/>
      <c r="Z14" s="22"/>
      <c r="AA14" s="22"/>
      <c r="AB14" s="22"/>
      <c r="AC14" s="22"/>
      <c r="AD14" s="22"/>
      <c r="AE14" s="22"/>
      <c r="AF14" s="22" t="s">
        <v>196</v>
      </c>
      <c r="AH14" s="15" t="s">
        <v>1172</v>
      </c>
      <c r="AI14" s="15"/>
    </row>
    <row r="15" spans="1:40" ht="45" x14ac:dyDescent="0.25">
      <c r="A15" s="417"/>
      <c r="B15" s="417"/>
      <c r="C15" s="417"/>
      <c r="D15" s="417" t="s">
        <v>336</v>
      </c>
      <c r="E15" s="418"/>
      <c r="F15" s="417"/>
      <c r="G15" s="417"/>
      <c r="H15" s="417"/>
      <c r="I15" s="417"/>
      <c r="J15" s="417"/>
      <c r="K15" s="418" t="s">
        <v>197</v>
      </c>
      <c r="L15" s="417"/>
      <c r="M15" s="417"/>
      <c r="N15" s="417"/>
      <c r="O15" s="417"/>
      <c r="P15" s="417"/>
      <c r="Q15" s="417"/>
      <c r="R15" s="417"/>
      <c r="S15" s="417"/>
      <c r="T15" s="417"/>
      <c r="U15" s="418" t="s">
        <v>198</v>
      </c>
      <c r="Y15" s="22"/>
      <c r="Z15" s="22"/>
      <c r="AA15" s="22"/>
      <c r="AB15" s="22"/>
      <c r="AC15" s="22"/>
      <c r="AD15" s="22"/>
      <c r="AE15" s="22"/>
      <c r="AF15" s="22" t="s">
        <v>199</v>
      </c>
      <c r="AH15" s="15" t="s">
        <v>69</v>
      </c>
      <c r="AI15" s="15"/>
    </row>
    <row r="16" spans="1:40" ht="60" x14ac:dyDescent="0.25">
      <c r="A16" s="417"/>
      <c r="B16" s="417"/>
      <c r="C16" s="417"/>
      <c r="D16" s="417" t="s">
        <v>337</v>
      </c>
      <c r="E16" s="418"/>
      <c r="F16" s="417"/>
      <c r="G16" s="417"/>
      <c r="H16" s="417"/>
      <c r="I16" s="417"/>
      <c r="J16" s="417"/>
      <c r="K16" s="419" t="s">
        <v>200</v>
      </c>
      <c r="L16" s="417"/>
      <c r="M16" s="417"/>
      <c r="N16" s="417"/>
      <c r="O16" s="417"/>
      <c r="P16" s="417"/>
      <c r="Q16" s="417"/>
      <c r="R16" s="417"/>
      <c r="S16" s="417"/>
      <c r="T16" s="417"/>
      <c r="U16" s="418" t="s">
        <v>201</v>
      </c>
      <c r="Y16" s="22"/>
      <c r="Z16" s="22"/>
      <c r="AA16" s="22"/>
      <c r="AB16" s="22"/>
      <c r="AC16" s="22"/>
      <c r="AD16" s="22"/>
      <c r="AE16" s="22"/>
      <c r="AF16" s="22" t="s">
        <v>202</v>
      </c>
    </row>
    <row r="17" spans="1:32" ht="30" x14ac:dyDescent="0.25">
      <c r="A17" s="417"/>
      <c r="B17" s="417"/>
      <c r="C17" s="417"/>
      <c r="D17" s="417" t="s">
        <v>338</v>
      </c>
      <c r="E17" s="418"/>
      <c r="F17" s="417"/>
      <c r="G17" s="417"/>
      <c r="H17" s="417"/>
      <c r="I17" s="417"/>
      <c r="J17" s="417"/>
      <c r="K17" s="418" t="s">
        <v>203</v>
      </c>
      <c r="L17" s="417"/>
      <c r="M17" s="417"/>
      <c r="N17" s="417"/>
      <c r="O17" s="417"/>
      <c r="P17" s="417"/>
      <c r="Q17" s="417"/>
      <c r="R17" s="417"/>
      <c r="S17" s="417"/>
      <c r="T17" s="417"/>
      <c r="U17" s="417"/>
      <c r="Y17" s="22"/>
      <c r="Z17" s="22"/>
      <c r="AA17" s="22"/>
      <c r="AB17" s="22"/>
      <c r="AC17" s="22"/>
      <c r="AD17" s="22"/>
      <c r="AE17" s="22"/>
      <c r="AF17" s="22" t="s">
        <v>204</v>
      </c>
    </row>
    <row r="18" spans="1:32" ht="30" x14ac:dyDescent="0.25">
      <c r="A18" s="417"/>
      <c r="B18" s="417"/>
      <c r="C18" s="417"/>
      <c r="D18" s="417" t="s">
        <v>339</v>
      </c>
      <c r="E18" s="418"/>
      <c r="F18" s="417"/>
      <c r="G18" s="417"/>
      <c r="H18" s="417"/>
      <c r="I18" s="417"/>
      <c r="J18" s="417"/>
      <c r="K18" s="418" t="s">
        <v>205</v>
      </c>
      <c r="L18" s="421"/>
      <c r="M18" s="417"/>
      <c r="N18" s="417"/>
      <c r="O18" s="417"/>
      <c r="P18" s="417"/>
      <c r="Q18" s="417"/>
      <c r="R18" s="417"/>
      <c r="S18" s="417"/>
      <c r="T18" s="417"/>
      <c r="U18" s="417"/>
      <c r="Y18" s="22"/>
      <c r="Z18" s="22"/>
      <c r="AA18" s="22"/>
      <c r="AB18" s="22"/>
      <c r="AC18" s="22"/>
      <c r="AD18" s="22"/>
      <c r="AE18" s="22"/>
      <c r="AF18" s="22" t="s">
        <v>206</v>
      </c>
    </row>
    <row r="19" spans="1:32" ht="30" x14ac:dyDescent="0.25">
      <c r="A19" s="417"/>
      <c r="B19" s="417"/>
      <c r="C19" s="417"/>
      <c r="D19" s="417" t="s">
        <v>340</v>
      </c>
      <c r="E19" s="418"/>
      <c r="F19" s="417"/>
      <c r="G19" s="417"/>
      <c r="H19" s="417"/>
      <c r="I19" s="417"/>
      <c r="J19" s="417"/>
      <c r="K19" s="419" t="s">
        <v>207</v>
      </c>
      <c r="L19" s="421"/>
      <c r="M19" s="417"/>
      <c r="N19" s="417"/>
      <c r="O19" s="417"/>
      <c r="P19" s="417"/>
      <c r="Q19" s="417"/>
      <c r="R19" s="417"/>
      <c r="S19" s="417"/>
      <c r="T19" s="417"/>
      <c r="U19" s="417"/>
      <c r="Y19" s="22"/>
      <c r="Z19" s="22"/>
      <c r="AA19" s="22"/>
      <c r="AB19" s="22"/>
      <c r="AC19" s="22"/>
      <c r="AD19" s="22"/>
      <c r="AE19" s="22"/>
      <c r="AF19" s="22" t="s">
        <v>208</v>
      </c>
    </row>
    <row r="20" spans="1:32" ht="45" x14ac:dyDescent="0.25">
      <c r="A20" s="417"/>
      <c r="B20" s="417"/>
      <c r="C20" s="417"/>
      <c r="D20" s="417" t="s">
        <v>341</v>
      </c>
      <c r="E20" s="418"/>
      <c r="F20" s="417"/>
      <c r="G20" s="417"/>
      <c r="H20" s="417"/>
      <c r="I20" s="417"/>
      <c r="J20" s="417"/>
      <c r="K20" s="418" t="s">
        <v>209</v>
      </c>
      <c r="L20" s="421"/>
      <c r="M20" s="417"/>
      <c r="N20" s="417"/>
      <c r="O20" s="417"/>
      <c r="P20" s="417"/>
      <c r="Q20" s="417"/>
      <c r="R20" s="417"/>
      <c r="S20" s="417"/>
      <c r="T20" s="417"/>
      <c r="U20" s="417"/>
      <c r="Y20" s="22"/>
      <c r="Z20" s="22"/>
      <c r="AA20" s="22"/>
      <c r="AB20" s="22"/>
      <c r="AC20" s="22"/>
      <c r="AD20" s="22"/>
      <c r="AE20" s="22"/>
      <c r="AF20" s="22" t="s">
        <v>210</v>
      </c>
    </row>
    <row r="21" spans="1:32" ht="45" x14ac:dyDescent="0.25">
      <c r="A21" s="417"/>
      <c r="B21" s="417"/>
      <c r="C21" s="417"/>
      <c r="D21" s="417" t="s">
        <v>342</v>
      </c>
      <c r="E21" s="418"/>
      <c r="F21" s="417"/>
      <c r="G21" s="417"/>
      <c r="H21" s="417"/>
      <c r="I21" s="417"/>
      <c r="J21" s="417"/>
      <c r="K21" s="418" t="s">
        <v>211</v>
      </c>
      <c r="L21" s="421"/>
      <c r="M21" s="417"/>
      <c r="N21" s="417"/>
      <c r="O21" s="417"/>
      <c r="P21" s="417"/>
      <c r="Q21" s="417"/>
      <c r="R21" s="417"/>
      <c r="S21" s="417"/>
      <c r="T21" s="417"/>
      <c r="U21" s="417"/>
      <c r="Y21" s="22"/>
      <c r="Z21" s="22"/>
      <c r="AA21" s="22"/>
      <c r="AB21" s="22"/>
      <c r="AC21" s="22"/>
      <c r="AD21" s="22"/>
      <c r="AE21" s="22"/>
      <c r="AF21" s="22" t="s">
        <v>212</v>
      </c>
    </row>
    <row r="22" spans="1:32" ht="45" x14ac:dyDescent="0.25">
      <c r="A22" s="417"/>
      <c r="B22" s="417"/>
      <c r="C22" s="417"/>
      <c r="D22" s="417" t="s">
        <v>343</v>
      </c>
      <c r="E22" s="418"/>
      <c r="F22" s="417"/>
      <c r="G22" s="417"/>
      <c r="H22" s="417"/>
      <c r="I22" s="417"/>
      <c r="J22" s="417"/>
      <c r="K22" s="418" t="s">
        <v>213</v>
      </c>
      <c r="L22" s="421"/>
      <c r="M22" s="417"/>
      <c r="N22" s="417"/>
      <c r="O22" s="417"/>
      <c r="P22" s="417"/>
      <c r="Q22" s="417"/>
      <c r="R22" s="417"/>
      <c r="S22" s="417"/>
      <c r="T22" s="417"/>
      <c r="U22" s="417"/>
      <c r="Y22" s="22"/>
      <c r="Z22" s="22"/>
      <c r="AA22" s="22"/>
      <c r="AB22" s="22"/>
      <c r="AC22" s="22"/>
      <c r="AD22" s="22"/>
      <c r="AE22" s="22"/>
      <c r="AF22" s="22" t="s">
        <v>214</v>
      </c>
    </row>
    <row r="23" spans="1:32" ht="60" x14ac:dyDescent="0.25">
      <c r="A23" s="417"/>
      <c r="B23" s="417"/>
      <c r="C23" s="417"/>
      <c r="D23" s="417" t="s">
        <v>344</v>
      </c>
      <c r="E23" s="418"/>
      <c r="F23" s="417"/>
      <c r="G23" s="417"/>
      <c r="H23" s="417"/>
      <c r="I23" s="417"/>
      <c r="J23" s="417"/>
      <c r="K23" s="418" t="s">
        <v>73</v>
      </c>
      <c r="L23" s="417"/>
      <c r="M23" s="417"/>
      <c r="N23" s="417"/>
      <c r="O23" s="417"/>
      <c r="P23" s="417"/>
      <c r="Q23" s="417"/>
      <c r="R23" s="417"/>
      <c r="S23" s="417"/>
      <c r="T23" s="417"/>
      <c r="U23" s="417"/>
      <c r="Y23" s="22"/>
      <c r="Z23" s="22"/>
      <c r="AA23" s="22"/>
      <c r="AB23" s="22"/>
      <c r="AC23" s="22"/>
      <c r="AD23" s="22"/>
      <c r="AE23" s="22"/>
      <c r="AF23" s="22" t="s">
        <v>215</v>
      </c>
    </row>
    <row r="24" spans="1:32" ht="30" x14ac:dyDescent="0.25">
      <c r="A24" s="417"/>
      <c r="B24" s="417"/>
      <c r="C24" s="417"/>
      <c r="D24" s="417" t="s">
        <v>345</v>
      </c>
      <c r="E24" s="418"/>
      <c r="F24" s="417"/>
      <c r="G24" s="417"/>
      <c r="H24" s="417"/>
      <c r="I24" s="417"/>
      <c r="J24" s="417"/>
      <c r="K24" s="421"/>
      <c r="L24" s="417"/>
      <c r="M24" s="417"/>
      <c r="N24" s="417"/>
      <c r="O24" s="417"/>
      <c r="P24" s="417"/>
      <c r="Q24" s="417"/>
      <c r="R24" s="417"/>
      <c r="S24" s="417"/>
      <c r="T24" s="417"/>
      <c r="U24" s="417"/>
      <c r="Y24" s="22"/>
      <c r="Z24" s="22"/>
      <c r="AA24" s="22"/>
      <c r="AB24" s="22"/>
      <c r="AC24" s="22"/>
      <c r="AD24" s="22"/>
      <c r="AE24" s="22"/>
      <c r="AF24" s="22" t="s">
        <v>216</v>
      </c>
    </row>
    <row r="25" spans="1:32" ht="45" x14ac:dyDescent="0.25">
      <c r="A25" s="417"/>
      <c r="B25" s="417"/>
      <c r="C25" s="417"/>
      <c r="D25" s="417" t="s">
        <v>346</v>
      </c>
      <c r="E25" s="418"/>
      <c r="F25" s="417"/>
      <c r="G25" s="417"/>
      <c r="H25" s="417"/>
      <c r="I25" s="417"/>
      <c r="J25" s="417"/>
      <c r="K25" s="421"/>
      <c r="L25" s="417"/>
      <c r="M25" s="417"/>
      <c r="N25" s="417"/>
      <c r="O25" s="417"/>
      <c r="P25" s="417"/>
      <c r="Q25" s="417"/>
      <c r="R25" s="417"/>
      <c r="S25" s="417"/>
      <c r="T25" s="417"/>
      <c r="U25" s="417"/>
      <c r="Y25" s="22"/>
      <c r="Z25" s="22"/>
      <c r="AA25" s="22"/>
      <c r="AB25" s="22"/>
      <c r="AC25" s="22"/>
      <c r="AD25" s="22"/>
      <c r="AE25" s="22"/>
      <c r="AF25" s="22" t="s">
        <v>88</v>
      </c>
    </row>
    <row r="26" spans="1:32" ht="30" x14ac:dyDescent="0.25">
      <c r="A26" s="417"/>
      <c r="B26" s="417"/>
      <c r="C26" s="417"/>
      <c r="D26" s="417" t="s">
        <v>347</v>
      </c>
      <c r="E26" s="418"/>
      <c r="F26" s="417"/>
      <c r="G26" s="417"/>
      <c r="H26" s="417"/>
      <c r="I26" s="417"/>
      <c r="J26" s="417"/>
      <c r="K26" s="421"/>
      <c r="L26" s="417"/>
      <c r="M26" s="417"/>
      <c r="N26" s="417"/>
      <c r="O26" s="417"/>
      <c r="P26" s="417"/>
      <c r="Q26" s="417"/>
      <c r="R26" s="417"/>
      <c r="S26" s="417"/>
      <c r="T26" s="417"/>
      <c r="U26" s="417"/>
      <c r="Y26" s="22"/>
      <c r="Z26" s="22"/>
      <c r="AA26" s="22"/>
      <c r="AB26" s="22"/>
      <c r="AC26" s="22"/>
      <c r="AD26" s="22"/>
      <c r="AE26" s="22"/>
      <c r="AF26" s="22" t="s">
        <v>217</v>
      </c>
    </row>
    <row r="27" spans="1:32" x14ac:dyDescent="0.25">
      <c r="A27" s="417"/>
      <c r="B27" s="417"/>
      <c r="C27" s="417"/>
      <c r="D27" s="417" t="s">
        <v>348</v>
      </c>
      <c r="E27" s="418"/>
      <c r="F27" s="417"/>
      <c r="G27" s="417"/>
      <c r="H27" s="417"/>
      <c r="I27" s="417"/>
      <c r="J27" s="417"/>
      <c r="K27" s="421"/>
      <c r="L27" s="417"/>
      <c r="M27" s="417"/>
      <c r="N27" s="417"/>
      <c r="O27" s="417"/>
      <c r="P27" s="417"/>
      <c r="Q27" s="417"/>
      <c r="R27" s="417"/>
      <c r="S27" s="417"/>
      <c r="T27" s="417"/>
      <c r="U27" s="417"/>
      <c r="Y27" s="22"/>
      <c r="Z27" s="22"/>
      <c r="AA27" s="22"/>
      <c r="AB27" s="22"/>
      <c r="AC27" s="22"/>
      <c r="AD27" s="22"/>
      <c r="AE27" s="22"/>
      <c r="AF27" s="22" t="s">
        <v>218</v>
      </c>
    </row>
    <row r="28" spans="1:32" x14ac:dyDescent="0.25">
      <c r="A28" s="417"/>
      <c r="B28" s="417"/>
      <c r="C28" s="417"/>
      <c r="D28" s="417" t="s">
        <v>349</v>
      </c>
      <c r="E28" s="418"/>
      <c r="F28" s="417"/>
      <c r="G28" s="417"/>
      <c r="H28" s="417"/>
      <c r="I28" s="417"/>
      <c r="J28" s="417"/>
      <c r="K28" s="421"/>
      <c r="L28" s="417"/>
      <c r="M28" s="417"/>
      <c r="N28" s="417"/>
      <c r="O28" s="417"/>
      <c r="P28" s="417"/>
      <c r="Q28" s="417"/>
      <c r="R28" s="417"/>
      <c r="S28" s="417"/>
      <c r="T28" s="417"/>
      <c r="U28" s="417"/>
      <c r="Y28" s="22"/>
      <c r="Z28" s="22"/>
      <c r="AA28" s="22"/>
      <c r="AB28" s="22"/>
      <c r="AC28" s="22"/>
      <c r="AD28" s="22"/>
      <c r="AE28" s="22"/>
      <c r="AF28" s="22" t="s">
        <v>219</v>
      </c>
    </row>
    <row r="29" spans="1:32" ht="45" x14ac:dyDescent="0.25">
      <c r="A29" s="417"/>
      <c r="B29" s="417"/>
      <c r="C29" s="417"/>
      <c r="D29" s="417" t="s">
        <v>350</v>
      </c>
      <c r="E29" s="418"/>
      <c r="F29" s="417"/>
      <c r="G29" s="417"/>
      <c r="H29" s="417"/>
      <c r="I29" s="417"/>
      <c r="J29" s="417"/>
      <c r="K29" s="417"/>
      <c r="L29" s="417"/>
      <c r="M29" s="417"/>
      <c r="N29" s="417"/>
      <c r="O29" s="417"/>
      <c r="P29" s="417"/>
      <c r="Q29" s="417"/>
      <c r="R29" s="417"/>
      <c r="S29" s="417"/>
      <c r="T29" s="417"/>
      <c r="U29" s="417"/>
      <c r="Y29" s="22"/>
      <c r="Z29" s="22"/>
      <c r="AA29" s="22"/>
      <c r="AB29" s="22"/>
      <c r="AC29" s="22"/>
      <c r="AD29" s="22"/>
      <c r="AE29" s="22"/>
      <c r="AF29" s="22" t="s">
        <v>220</v>
      </c>
    </row>
    <row r="30" spans="1:32" x14ac:dyDescent="0.25">
      <c r="A30" s="417"/>
      <c r="B30" s="417"/>
      <c r="C30" s="417"/>
      <c r="D30" s="417" t="s">
        <v>351</v>
      </c>
      <c r="E30" s="418"/>
      <c r="F30" s="417"/>
      <c r="G30" s="417"/>
      <c r="H30" s="417"/>
      <c r="I30" s="417"/>
      <c r="J30" s="417"/>
      <c r="K30" s="417"/>
      <c r="L30" s="417"/>
      <c r="M30" s="417"/>
      <c r="N30" s="417"/>
      <c r="O30" s="417"/>
      <c r="P30" s="417"/>
      <c r="Q30" s="417"/>
      <c r="R30" s="417"/>
      <c r="S30" s="417"/>
      <c r="T30" s="417"/>
      <c r="U30" s="417"/>
      <c r="Y30" s="22"/>
      <c r="Z30" s="22"/>
      <c r="AA30" s="22"/>
      <c r="AB30" s="22"/>
      <c r="AC30" s="22"/>
      <c r="AD30" s="22"/>
      <c r="AE30" s="22"/>
      <c r="AF30" s="22" t="s">
        <v>69</v>
      </c>
    </row>
    <row r="31" spans="1:32" x14ac:dyDescent="0.25">
      <c r="A31" s="417"/>
      <c r="B31" s="417"/>
      <c r="C31" s="417"/>
      <c r="D31" s="417" t="s">
        <v>352</v>
      </c>
      <c r="E31" s="418"/>
      <c r="F31" s="417"/>
      <c r="G31" s="417"/>
      <c r="H31" s="417"/>
      <c r="I31" s="417"/>
      <c r="J31" s="417"/>
      <c r="K31" s="417"/>
      <c r="L31" s="417"/>
      <c r="M31" s="417"/>
      <c r="N31" s="417"/>
      <c r="O31" s="417"/>
      <c r="P31" s="417"/>
      <c r="Q31" s="417"/>
      <c r="R31" s="417"/>
      <c r="S31" s="417"/>
      <c r="T31" s="417"/>
      <c r="U31" s="417"/>
    </row>
    <row r="32" spans="1:32" x14ac:dyDescent="0.25">
      <c r="A32" s="417"/>
      <c r="B32" s="417"/>
      <c r="C32" s="417"/>
      <c r="D32" s="417" t="s">
        <v>353</v>
      </c>
      <c r="E32" s="418"/>
      <c r="F32" s="417"/>
      <c r="G32" s="417"/>
      <c r="H32" s="417"/>
      <c r="I32" s="417"/>
      <c r="J32" s="423"/>
      <c r="K32" s="417"/>
      <c r="L32" s="417"/>
      <c r="M32" s="417"/>
      <c r="N32" s="417"/>
      <c r="O32" s="417"/>
      <c r="P32" s="417"/>
      <c r="Q32" s="417"/>
      <c r="R32" s="417"/>
      <c r="S32" s="417"/>
      <c r="T32" s="417"/>
      <c r="U32" s="417"/>
    </row>
    <row r="33" spans="1:21" x14ac:dyDescent="0.25">
      <c r="A33" s="417"/>
      <c r="B33" s="417"/>
      <c r="C33" s="417"/>
      <c r="D33" s="417" t="s">
        <v>354</v>
      </c>
      <c r="E33" s="418"/>
      <c r="F33" s="417"/>
      <c r="G33" s="417"/>
      <c r="H33" s="417"/>
      <c r="I33" s="417"/>
      <c r="J33" s="423"/>
      <c r="K33" s="417"/>
      <c r="L33" s="417"/>
      <c r="M33" s="417"/>
      <c r="N33" s="417"/>
      <c r="O33" s="417"/>
      <c r="P33" s="417"/>
      <c r="Q33" s="417"/>
      <c r="R33" s="417"/>
      <c r="S33" s="417"/>
      <c r="T33" s="417"/>
      <c r="U33" s="417"/>
    </row>
    <row r="34" spans="1:21" x14ac:dyDescent="0.25">
      <c r="A34" s="417"/>
      <c r="B34" s="417"/>
      <c r="C34" s="417"/>
      <c r="D34" s="417" t="s">
        <v>355</v>
      </c>
      <c r="E34" s="418"/>
      <c r="F34" s="417"/>
      <c r="G34" s="417"/>
      <c r="H34" s="417"/>
      <c r="I34" s="417"/>
      <c r="J34" s="423"/>
      <c r="K34" s="417"/>
      <c r="L34" s="417"/>
      <c r="M34" s="417"/>
      <c r="N34" s="417"/>
      <c r="O34" s="417"/>
      <c r="P34" s="417"/>
      <c r="Q34" s="417"/>
      <c r="R34" s="417"/>
      <c r="S34" s="417"/>
      <c r="T34" s="417"/>
      <c r="U34" s="417"/>
    </row>
    <row r="35" spans="1:21" x14ac:dyDescent="0.25">
      <c r="A35" s="417"/>
      <c r="B35" s="417"/>
      <c r="C35" s="417"/>
      <c r="D35" s="417" t="s">
        <v>356</v>
      </c>
      <c r="E35" s="418"/>
      <c r="F35" s="417"/>
      <c r="G35" s="417"/>
      <c r="H35" s="417"/>
      <c r="I35" s="417"/>
      <c r="J35" s="423"/>
      <c r="K35" s="417"/>
      <c r="L35" s="417"/>
      <c r="M35" s="417"/>
      <c r="N35" s="417"/>
      <c r="O35" s="417"/>
      <c r="P35" s="417"/>
      <c r="Q35" s="417"/>
      <c r="R35" s="417"/>
      <c r="S35" s="417"/>
      <c r="T35" s="417"/>
      <c r="U35" s="417"/>
    </row>
    <row r="36" spans="1:21" x14ac:dyDescent="0.25">
      <c r="A36" s="417"/>
      <c r="B36" s="417"/>
      <c r="C36" s="417"/>
      <c r="D36" s="417" t="s">
        <v>357</v>
      </c>
      <c r="E36" s="418"/>
      <c r="F36" s="417"/>
      <c r="G36" s="417"/>
      <c r="H36" s="417"/>
      <c r="I36" s="417"/>
      <c r="J36" s="423"/>
      <c r="K36" s="417"/>
      <c r="L36" s="417"/>
      <c r="M36" s="417"/>
      <c r="N36" s="417"/>
      <c r="O36" s="417"/>
      <c r="P36" s="417"/>
      <c r="Q36" s="417"/>
      <c r="R36" s="417"/>
      <c r="S36" s="417"/>
      <c r="T36" s="417"/>
      <c r="U36" s="417"/>
    </row>
    <row r="37" spans="1:21" x14ac:dyDescent="0.25">
      <c r="A37" s="417"/>
      <c r="B37" s="417"/>
      <c r="C37" s="417"/>
      <c r="D37" s="417" t="s">
        <v>358</v>
      </c>
      <c r="E37" s="418"/>
      <c r="F37" s="417"/>
      <c r="G37" s="417"/>
      <c r="H37" s="417"/>
      <c r="I37" s="417"/>
      <c r="J37" s="423"/>
      <c r="K37" s="417"/>
      <c r="L37" s="417"/>
      <c r="M37" s="417"/>
      <c r="N37" s="417"/>
      <c r="O37" s="417"/>
      <c r="P37" s="417"/>
      <c r="Q37" s="417"/>
      <c r="R37" s="417"/>
      <c r="S37" s="417"/>
      <c r="T37" s="417"/>
      <c r="U37" s="417"/>
    </row>
    <row r="38" spans="1:21" x14ac:dyDescent="0.25">
      <c r="A38" s="417"/>
      <c r="B38" s="417"/>
      <c r="C38" s="417"/>
      <c r="D38" s="417" t="s">
        <v>359</v>
      </c>
      <c r="E38" s="418"/>
      <c r="F38" s="417"/>
      <c r="G38" s="417"/>
      <c r="H38" s="417"/>
      <c r="I38" s="417"/>
      <c r="J38" s="424"/>
      <c r="K38" s="417"/>
      <c r="L38" s="417"/>
      <c r="M38" s="417"/>
      <c r="N38" s="417"/>
      <c r="O38" s="417"/>
      <c r="P38" s="417"/>
      <c r="Q38" s="417"/>
      <c r="R38" s="417"/>
      <c r="S38" s="417"/>
      <c r="T38" s="417"/>
      <c r="U38" s="417"/>
    </row>
    <row r="39" spans="1:21" x14ac:dyDescent="0.25">
      <c r="A39" s="417"/>
      <c r="B39" s="417"/>
      <c r="C39" s="417"/>
      <c r="D39" s="417" t="s">
        <v>360</v>
      </c>
      <c r="E39" s="418"/>
      <c r="F39" s="417"/>
      <c r="G39" s="417"/>
      <c r="H39" s="417"/>
      <c r="I39" s="417"/>
      <c r="J39" s="424"/>
      <c r="K39" s="417"/>
      <c r="L39" s="417"/>
      <c r="M39" s="417"/>
      <c r="N39" s="417"/>
      <c r="O39" s="417"/>
      <c r="P39" s="417"/>
      <c r="Q39" s="417"/>
      <c r="R39" s="417"/>
      <c r="S39" s="417"/>
      <c r="T39" s="417"/>
      <c r="U39" s="417"/>
    </row>
    <row r="40" spans="1:21" x14ac:dyDescent="0.25">
      <c r="A40" s="417"/>
      <c r="B40" s="417"/>
      <c r="C40" s="417"/>
      <c r="D40" s="417" t="s">
        <v>361</v>
      </c>
      <c r="E40" s="418"/>
      <c r="F40" s="417"/>
      <c r="G40" s="417"/>
      <c r="H40" s="417"/>
      <c r="I40" s="417"/>
      <c r="J40" s="424"/>
      <c r="K40" s="417"/>
      <c r="L40" s="417"/>
      <c r="M40" s="417"/>
      <c r="N40" s="417"/>
      <c r="O40" s="417"/>
      <c r="P40" s="417"/>
      <c r="Q40" s="417"/>
      <c r="R40" s="417"/>
      <c r="S40" s="417"/>
      <c r="T40" s="417"/>
      <c r="U40" s="417"/>
    </row>
    <row r="41" spans="1:21" x14ac:dyDescent="0.25">
      <c r="A41" s="417"/>
      <c r="B41" s="417"/>
      <c r="C41" s="417"/>
      <c r="D41" s="417" t="s">
        <v>362</v>
      </c>
      <c r="E41" s="418"/>
      <c r="F41" s="417"/>
      <c r="G41" s="417"/>
      <c r="H41" s="417"/>
      <c r="I41" s="417"/>
      <c r="J41" s="424"/>
      <c r="K41" s="417"/>
      <c r="L41" s="417"/>
      <c r="M41" s="417"/>
      <c r="N41" s="417"/>
      <c r="O41" s="417"/>
      <c r="P41" s="417"/>
      <c r="Q41" s="417"/>
      <c r="R41" s="417"/>
      <c r="S41" s="417"/>
      <c r="T41" s="417"/>
      <c r="U41" s="417"/>
    </row>
    <row r="42" spans="1:21" x14ac:dyDescent="0.25">
      <c r="A42" s="417"/>
      <c r="B42" s="417"/>
      <c r="C42" s="417"/>
      <c r="D42" s="417" t="s">
        <v>363</v>
      </c>
      <c r="E42" s="418"/>
      <c r="F42" s="417"/>
      <c r="G42" s="417"/>
      <c r="H42" s="417"/>
      <c r="I42" s="417"/>
      <c r="J42" s="424"/>
      <c r="K42" s="417"/>
      <c r="L42" s="417"/>
      <c r="M42" s="417"/>
      <c r="N42" s="417"/>
      <c r="O42" s="417"/>
      <c r="P42" s="417"/>
      <c r="Q42" s="417"/>
      <c r="R42" s="417"/>
      <c r="S42" s="417"/>
      <c r="T42" s="417"/>
      <c r="U42" s="417"/>
    </row>
    <row r="43" spans="1:21" x14ac:dyDescent="0.25">
      <c r="A43" s="417"/>
      <c r="B43" s="417"/>
      <c r="C43" s="417"/>
      <c r="D43" s="417" t="s">
        <v>364</v>
      </c>
      <c r="E43" s="418"/>
      <c r="F43" s="417"/>
      <c r="G43" s="417"/>
      <c r="H43" s="417"/>
      <c r="I43" s="417"/>
      <c r="J43" s="417"/>
      <c r="K43" s="423"/>
      <c r="L43" s="417"/>
      <c r="M43" s="417"/>
      <c r="N43" s="417"/>
      <c r="O43" s="417"/>
      <c r="P43" s="417"/>
      <c r="Q43" s="417"/>
      <c r="R43" s="417"/>
      <c r="S43" s="417"/>
      <c r="T43" s="417"/>
      <c r="U43" s="417"/>
    </row>
    <row r="44" spans="1:21" x14ac:dyDescent="0.25">
      <c r="A44" s="417"/>
      <c r="B44" s="417"/>
      <c r="C44" s="417"/>
      <c r="D44" s="417" t="s">
        <v>365</v>
      </c>
      <c r="E44" s="418"/>
      <c r="F44" s="417"/>
      <c r="G44" s="417"/>
      <c r="H44" s="417"/>
      <c r="I44" s="417"/>
      <c r="J44" s="417"/>
      <c r="K44" s="423"/>
      <c r="L44" s="417"/>
      <c r="M44" s="417"/>
      <c r="N44" s="417"/>
      <c r="O44" s="417"/>
      <c r="P44" s="417"/>
      <c r="Q44" s="417"/>
      <c r="R44" s="417"/>
      <c r="S44" s="417"/>
      <c r="T44" s="417"/>
      <c r="U44" s="417"/>
    </row>
    <row r="45" spans="1:21" x14ac:dyDescent="0.25">
      <c r="A45" s="417"/>
      <c r="B45" s="417"/>
      <c r="C45" s="417"/>
      <c r="D45" s="417" t="s">
        <v>366</v>
      </c>
      <c r="E45" s="418"/>
      <c r="F45" s="417"/>
      <c r="G45" s="417"/>
      <c r="H45" s="417"/>
      <c r="I45" s="417"/>
      <c r="J45" s="417"/>
      <c r="K45" s="423"/>
      <c r="L45" s="417"/>
      <c r="M45" s="417"/>
      <c r="N45" s="417"/>
      <c r="O45" s="417"/>
      <c r="P45" s="417"/>
      <c r="Q45" s="417"/>
      <c r="R45" s="417"/>
      <c r="S45" s="417"/>
      <c r="T45" s="417"/>
      <c r="U45" s="417"/>
    </row>
    <row r="46" spans="1:21" x14ac:dyDescent="0.25">
      <c r="A46" s="417"/>
      <c r="B46" s="417"/>
      <c r="C46" s="417"/>
      <c r="D46" s="417" t="s">
        <v>367</v>
      </c>
      <c r="E46" s="418"/>
      <c r="F46" s="417"/>
      <c r="G46" s="417"/>
      <c r="H46" s="417"/>
      <c r="I46" s="417"/>
      <c r="J46" s="417"/>
      <c r="K46" s="423"/>
      <c r="L46" s="417"/>
      <c r="M46" s="417"/>
      <c r="N46" s="417"/>
      <c r="O46" s="417"/>
      <c r="P46" s="417"/>
      <c r="Q46" s="417"/>
      <c r="R46" s="417"/>
      <c r="S46" s="417"/>
      <c r="T46" s="417"/>
      <c r="U46" s="417"/>
    </row>
    <row r="47" spans="1:21" x14ac:dyDescent="0.25">
      <c r="A47" s="417"/>
      <c r="B47" s="417"/>
      <c r="C47" s="417"/>
      <c r="D47" s="417" t="s">
        <v>368</v>
      </c>
      <c r="E47" s="418"/>
      <c r="F47" s="417"/>
      <c r="G47" s="417"/>
      <c r="H47" s="417"/>
      <c r="I47" s="417"/>
      <c r="J47" s="417"/>
      <c r="K47" s="423"/>
      <c r="L47" s="417"/>
      <c r="M47" s="417"/>
      <c r="N47" s="417"/>
      <c r="O47" s="417"/>
      <c r="P47" s="417"/>
      <c r="Q47" s="417"/>
      <c r="R47" s="417"/>
      <c r="S47" s="417"/>
      <c r="T47" s="417"/>
      <c r="U47" s="417"/>
    </row>
    <row r="48" spans="1:21" x14ac:dyDescent="0.25">
      <c r="A48" s="417"/>
      <c r="B48" s="417"/>
      <c r="C48" s="417"/>
      <c r="D48" s="417" t="s">
        <v>369</v>
      </c>
      <c r="E48" s="418"/>
      <c r="F48" s="417"/>
      <c r="G48" s="417"/>
      <c r="H48" s="417"/>
      <c r="I48" s="417"/>
      <c r="J48" s="417"/>
      <c r="K48" s="423"/>
      <c r="L48" s="417"/>
      <c r="M48" s="417"/>
      <c r="N48" s="417"/>
      <c r="O48" s="417"/>
      <c r="P48" s="417"/>
      <c r="Q48" s="417"/>
      <c r="R48" s="417"/>
      <c r="S48" s="417"/>
      <c r="T48" s="417"/>
      <c r="U48" s="417"/>
    </row>
    <row r="49" spans="1:21" x14ac:dyDescent="0.25">
      <c r="A49" s="417"/>
      <c r="B49" s="417"/>
      <c r="C49" s="417"/>
      <c r="D49" s="417" t="s">
        <v>370</v>
      </c>
      <c r="E49" s="418"/>
      <c r="F49" s="417"/>
      <c r="G49" s="417"/>
      <c r="H49" s="417"/>
      <c r="I49" s="417"/>
      <c r="J49" s="417"/>
      <c r="K49" s="423"/>
      <c r="L49" s="417"/>
      <c r="M49" s="417"/>
      <c r="N49" s="417"/>
      <c r="O49" s="417"/>
      <c r="P49" s="417"/>
      <c r="Q49" s="417"/>
      <c r="R49" s="417"/>
      <c r="S49" s="417"/>
      <c r="T49" s="417"/>
      <c r="U49" s="417"/>
    </row>
    <row r="50" spans="1:21" x14ac:dyDescent="0.25">
      <c r="A50" s="417"/>
      <c r="B50" s="417"/>
      <c r="C50" s="417"/>
      <c r="D50" s="417" t="s">
        <v>371</v>
      </c>
      <c r="E50" s="418"/>
      <c r="F50" s="417"/>
      <c r="G50" s="417"/>
      <c r="H50" s="417"/>
      <c r="I50" s="417"/>
      <c r="J50" s="417"/>
      <c r="K50" s="424"/>
      <c r="L50" s="417"/>
      <c r="M50" s="417"/>
      <c r="N50" s="417"/>
      <c r="O50" s="417"/>
      <c r="P50" s="417"/>
      <c r="Q50" s="417"/>
      <c r="R50" s="417"/>
      <c r="S50" s="417"/>
      <c r="T50" s="417"/>
      <c r="U50" s="417"/>
    </row>
    <row r="51" spans="1:21" x14ac:dyDescent="0.25">
      <c r="A51" s="417"/>
      <c r="B51" s="417"/>
      <c r="C51" s="417"/>
      <c r="D51" s="417" t="s">
        <v>372</v>
      </c>
      <c r="E51" s="418"/>
      <c r="F51" s="417"/>
      <c r="G51" s="417"/>
      <c r="H51" s="417"/>
      <c r="I51" s="417"/>
      <c r="J51" s="417"/>
      <c r="K51" s="424"/>
      <c r="L51" s="417"/>
      <c r="M51" s="417"/>
      <c r="N51" s="417"/>
      <c r="O51" s="417"/>
      <c r="P51" s="417"/>
      <c r="Q51" s="417"/>
      <c r="R51" s="417"/>
      <c r="S51" s="417"/>
      <c r="T51" s="417"/>
      <c r="U51" s="417"/>
    </row>
    <row r="52" spans="1:21" x14ac:dyDescent="0.25">
      <c r="A52" s="417"/>
      <c r="B52" s="417"/>
      <c r="C52" s="417"/>
      <c r="D52" s="417" t="s">
        <v>373</v>
      </c>
      <c r="E52" s="418"/>
      <c r="F52" s="417"/>
      <c r="G52" s="417"/>
      <c r="H52" s="417"/>
      <c r="I52" s="417"/>
      <c r="J52" s="417"/>
      <c r="K52" s="424"/>
      <c r="L52" s="417"/>
      <c r="M52" s="417"/>
      <c r="N52" s="417"/>
      <c r="O52" s="417"/>
      <c r="P52" s="417"/>
      <c r="Q52" s="417"/>
      <c r="R52" s="417"/>
      <c r="S52" s="417"/>
      <c r="T52" s="417"/>
      <c r="U52" s="417"/>
    </row>
    <row r="53" spans="1:21" x14ac:dyDescent="0.25">
      <c r="A53" s="417"/>
      <c r="B53" s="417"/>
      <c r="C53" s="417"/>
      <c r="D53" s="417" t="s">
        <v>374</v>
      </c>
      <c r="E53" s="418"/>
      <c r="F53" s="417"/>
      <c r="G53" s="417"/>
      <c r="H53" s="417"/>
      <c r="I53" s="417"/>
      <c r="J53" s="417"/>
      <c r="K53" s="417"/>
      <c r="L53" s="417"/>
      <c r="M53" s="417"/>
      <c r="N53" s="417"/>
      <c r="O53" s="417"/>
      <c r="P53" s="417"/>
      <c r="Q53" s="417"/>
      <c r="R53" s="417"/>
      <c r="S53" s="417"/>
      <c r="T53" s="417"/>
      <c r="U53" s="417"/>
    </row>
    <row r="54" spans="1:21" x14ac:dyDescent="0.25">
      <c r="A54" s="417"/>
      <c r="B54" s="417"/>
      <c r="C54" s="417"/>
      <c r="D54" s="417" t="s">
        <v>375</v>
      </c>
      <c r="E54" s="418"/>
      <c r="F54" s="417"/>
      <c r="G54" s="417"/>
      <c r="H54" s="417"/>
      <c r="I54" s="417"/>
      <c r="J54" s="417"/>
      <c r="K54" s="424"/>
      <c r="L54" s="417"/>
      <c r="M54" s="417"/>
      <c r="N54" s="417"/>
      <c r="O54" s="417"/>
      <c r="P54" s="417"/>
      <c r="Q54" s="417"/>
      <c r="R54" s="417"/>
      <c r="S54" s="417"/>
      <c r="T54" s="417"/>
      <c r="U54" s="417"/>
    </row>
    <row r="55" spans="1:21" x14ac:dyDescent="0.25">
      <c r="A55" s="417"/>
      <c r="B55" s="417"/>
      <c r="C55" s="417"/>
      <c r="D55" s="417" t="s">
        <v>376</v>
      </c>
      <c r="E55" s="418"/>
      <c r="F55" s="417"/>
      <c r="G55" s="417"/>
      <c r="H55" s="417"/>
      <c r="I55" s="417"/>
      <c r="J55" s="417"/>
      <c r="K55" s="424"/>
      <c r="L55" s="417"/>
      <c r="M55" s="417"/>
      <c r="N55" s="417"/>
      <c r="O55" s="417"/>
      <c r="P55" s="417"/>
      <c r="Q55" s="417"/>
      <c r="R55" s="417"/>
      <c r="S55" s="417"/>
      <c r="T55" s="417"/>
      <c r="U55" s="417"/>
    </row>
    <row r="56" spans="1:21" x14ac:dyDescent="0.25">
      <c r="A56" s="417"/>
      <c r="B56" s="417"/>
      <c r="C56" s="417"/>
      <c r="D56" s="417" t="s">
        <v>377</v>
      </c>
      <c r="E56" s="418"/>
      <c r="F56" s="417"/>
      <c r="G56" s="417"/>
      <c r="H56" s="417"/>
      <c r="I56" s="417"/>
      <c r="J56" s="417"/>
      <c r="K56" s="424"/>
      <c r="L56" s="417"/>
      <c r="M56" s="417"/>
      <c r="N56" s="417"/>
      <c r="O56" s="417"/>
      <c r="P56" s="417"/>
      <c r="Q56" s="417"/>
      <c r="R56" s="417"/>
      <c r="S56" s="417"/>
      <c r="T56" s="417"/>
      <c r="U56" s="417"/>
    </row>
    <row r="57" spans="1:21" x14ac:dyDescent="0.25">
      <c r="A57" s="417"/>
      <c r="B57" s="417"/>
      <c r="C57" s="417"/>
      <c r="D57" s="417" t="s">
        <v>378</v>
      </c>
      <c r="E57" s="418"/>
      <c r="F57" s="417"/>
      <c r="G57" s="417"/>
      <c r="H57" s="417"/>
      <c r="I57" s="417"/>
      <c r="J57" s="417"/>
      <c r="K57" s="424"/>
      <c r="L57" s="417"/>
      <c r="M57" s="417"/>
      <c r="N57" s="417"/>
      <c r="O57" s="417"/>
      <c r="P57" s="417"/>
      <c r="Q57" s="417"/>
      <c r="R57" s="417"/>
      <c r="S57" s="417"/>
      <c r="T57" s="417"/>
      <c r="U57" s="417"/>
    </row>
    <row r="58" spans="1:21" x14ac:dyDescent="0.25">
      <c r="A58" s="417"/>
      <c r="B58" s="417"/>
      <c r="C58" s="417"/>
      <c r="D58" s="417" t="s">
        <v>379</v>
      </c>
      <c r="E58" s="418"/>
      <c r="F58" s="417"/>
      <c r="G58" s="417"/>
      <c r="H58" s="417"/>
      <c r="I58" s="417"/>
      <c r="J58" s="417"/>
      <c r="K58" s="423"/>
      <c r="L58" s="417"/>
      <c r="M58" s="417"/>
      <c r="N58" s="417"/>
      <c r="O58" s="417"/>
      <c r="P58" s="417"/>
      <c r="Q58" s="417"/>
      <c r="R58" s="417"/>
      <c r="S58" s="417"/>
      <c r="T58" s="417"/>
      <c r="U58" s="417"/>
    </row>
    <row r="59" spans="1:21" x14ac:dyDescent="0.25">
      <c r="A59" s="417"/>
      <c r="B59" s="417"/>
      <c r="C59" s="417"/>
      <c r="D59" s="417" t="s">
        <v>380</v>
      </c>
      <c r="E59" s="418"/>
      <c r="F59" s="417"/>
      <c r="G59" s="417"/>
      <c r="H59" s="417"/>
      <c r="I59" s="417"/>
      <c r="J59" s="417"/>
      <c r="K59" s="423"/>
      <c r="L59" s="417"/>
      <c r="M59" s="417"/>
      <c r="N59" s="417"/>
      <c r="O59" s="417"/>
      <c r="P59" s="417"/>
      <c r="Q59" s="417"/>
      <c r="R59" s="417"/>
      <c r="S59" s="417"/>
      <c r="T59" s="417"/>
      <c r="U59" s="417"/>
    </row>
    <row r="60" spans="1:21" x14ac:dyDescent="0.25">
      <c r="A60" s="417"/>
      <c r="B60" s="417"/>
      <c r="C60" s="417"/>
      <c r="D60" s="417" t="s">
        <v>381</v>
      </c>
      <c r="E60" s="418"/>
      <c r="F60" s="417"/>
      <c r="G60" s="417"/>
      <c r="H60" s="417"/>
      <c r="I60" s="417"/>
      <c r="J60" s="417"/>
      <c r="K60" s="423"/>
      <c r="L60" s="417"/>
      <c r="M60" s="417"/>
      <c r="N60" s="417"/>
      <c r="O60" s="417"/>
      <c r="P60" s="417"/>
      <c r="Q60" s="417"/>
      <c r="R60" s="417"/>
      <c r="S60" s="417"/>
      <c r="T60" s="417"/>
      <c r="U60" s="417"/>
    </row>
    <row r="61" spans="1:21" x14ac:dyDescent="0.25">
      <c r="A61" s="417"/>
      <c r="B61" s="417"/>
      <c r="C61" s="417"/>
      <c r="D61" s="417" t="s">
        <v>382</v>
      </c>
      <c r="E61" s="418"/>
      <c r="F61" s="417"/>
      <c r="G61" s="417"/>
      <c r="H61" s="417"/>
      <c r="I61" s="417"/>
      <c r="J61" s="417"/>
      <c r="K61" s="423"/>
      <c r="L61" s="417"/>
      <c r="M61" s="417"/>
      <c r="N61" s="417"/>
      <c r="O61" s="417"/>
      <c r="P61" s="417"/>
      <c r="Q61" s="417"/>
      <c r="R61" s="417"/>
      <c r="S61" s="417"/>
      <c r="T61" s="417"/>
      <c r="U61" s="417"/>
    </row>
    <row r="62" spans="1:21" x14ac:dyDescent="0.25">
      <c r="A62" s="417"/>
      <c r="B62" s="417"/>
      <c r="C62" s="417"/>
      <c r="D62" s="417" t="s">
        <v>383</v>
      </c>
      <c r="E62" s="418"/>
      <c r="F62" s="417"/>
      <c r="G62" s="417"/>
      <c r="H62" s="417"/>
      <c r="I62" s="417"/>
      <c r="J62" s="417"/>
      <c r="K62" s="417"/>
      <c r="L62" s="417"/>
      <c r="M62" s="417"/>
      <c r="N62" s="417"/>
      <c r="O62" s="417"/>
      <c r="P62" s="417"/>
      <c r="Q62" s="417"/>
      <c r="R62" s="417"/>
      <c r="S62" s="417"/>
      <c r="T62" s="417"/>
      <c r="U62" s="417"/>
    </row>
    <row r="63" spans="1:21" x14ac:dyDescent="0.25">
      <c r="A63" s="417"/>
      <c r="B63" s="417"/>
      <c r="C63" s="417"/>
      <c r="D63" s="417" t="s">
        <v>384</v>
      </c>
      <c r="E63" s="418"/>
      <c r="F63" s="417"/>
      <c r="G63" s="417"/>
      <c r="H63" s="417"/>
      <c r="I63" s="417"/>
      <c r="J63" s="417"/>
      <c r="K63" s="417"/>
      <c r="L63" s="417"/>
      <c r="M63" s="417"/>
      <c r="N63" s="417"/>
      <c r="O63" s="417"/>
      <c r="P63" s="417"/>
      <c r="Q63" s="417"/>
      <c r="R63" s="417"/>
      <c r="S63" s="417"/>
      <c r="T63" s="417"/>
      <c r="U63" s="417"/>
    </row>
    <row r="64" spans="1:21" x14ac:dyDescent="0.25">
      <c r="A64" s="417"/>
      <c r="B64" s="417"/>
      <c r="C64" s="417"/>
      <c r="D64" s="417" t="s">
        <v>385</v>
      </c>
      <c r="E64" s="418"/>
      <c r="F64" s="417"/>
      <c r="G64" s="417"/>
      <c r="H64" s="417"/>
      <c r="I64" s="417"/>
      <c r="J64" s="417"/>
      <c r="K64" s="417"/>
      <c r="L64" s="417"/>
      <c r="M64" s="417"/>
      <c r="N64" s="417"/>
      <c r="O64" s="417"/>
      <c r="P64" s="417"/>
      <c r="Q64" s="417"/>
      <c r="R64" s="417"/>
      <c r="S64" s="417"/>
      <c r="T64" s="417"/>
      <c r="U64" s="417"/>
    </row>
    <row r="65" spans="1:21" x14ac:dyDescent="0.25">
      <c r="A65" s="417"/>
      <c r="B65" s="417"/>
      <c r="C65" s="417"/>
      <c r="D65" s="417" t="s">
        <v>386</v>
      </c>
      <c r="E65" s="418"/>
      <c r="F65" s="417"/>
      <c r="G65" s="417"/>
      <c r="H65" s="417"/>
      <c r="I65" s="417"/>
      <c r="J65" s="417"/>
      <c r="K65" s="417"/>
      <c r="L65" s="417"/>
      <c r="M65" s="417"/>
      <c r="N65" s="417"/>
      <c r="O65" s="417"/>
      <c r="P65" s="417"/>
      <c r="Q65" s="417"/>
      <c r="R65" s="417"/>
      <c r="S65" s="417"/>
      <c r="T65" s="417"/>
      <c r="U65" s="417"/>
    </row>
    <row r="66" spans="1:21" x14ac:dyDescent="0.25">
      <c r="A66" s="417"/>
      <c r="B66" s="417"/>
      <c r="C66" s="417"/>
      <c r="D66" s="417" t="s">
        <v>387</v>
      </c>
      <c r="E66" s="418"/>
      <c r="F66" s="417"/>
      <c r="G66" s="417"/>
      <c r="H66" s="417"/>
      <c r="I66" s="417"/>
      <c r="J66" s="417"/>
      <c r="K66" s="417"/>
      <c r="L66" s="417"/>
      <c r="M66" s="417"/>
      <c r="N66" s="417"/>
      <c r="O66" s="417"/>
      <c r="P66" s="417"/>
      <c r="Q66" s="417"/>
      <c r="R66" s="417"/>
      <c r="S66" s="417"/>
      <c r="T66" s="417"/>
      <c r="U66" s="417"/>
    </row>
    <row r="67" spans="1:21" x14ac:dyDescent="0.25">
      <c r="A67" s="417"/>
      <c r="B67" s="417"/>
      <c r="C67" s="417"/>
      <c r="D67" s="417" t="s">
        <v>388</v>
      </c>
      <c r="E67" s="418"/>
      <c r="F67" s="417"/>
      <c r="G67" s="417"/>
      <c r="H67" s="417"/>
      <c r="I67" s="417"/>
      <c r="J67" s="417"/>
      <c r="K67" s="417"/>
      <c r="L67" s="417"/>
      <c r="M67" s="417"/>
      <c r="N67" s="417"/>
      <c r="O67" s="417"/>
      <c r="P67" s="417"/>
      <c r="Q67" s="417"/>
      <c r="R67" s="417"/>
      <c r="S67" s="417"/>
      <c r="T67" s="417"/>
      <c r="U67" s="417"/>
    </row>
    <row r="68" spans="1:21" x14ac:dyDescent="0.25">
      <c r="A68" s="415"/>
      <c r="B68" s="415"/>
      <c r="C68" s="415"/>
      <c r="D68" s="416"/>
      <c r="E68" s="416"/>
      <c r="F68" s="415"/>
      <c r="G68" s="415"/>
      <c r="H68" s="415"/>
      <c r="I68" s="415"/>
    </row>
    <row r="69" spans="1:21" x14ac:dyDescent="0.25">
      <c r="A69" s="15"/>
      <c r="B69" s="15"/>
      <c r="C69" s="15"/>
      <c r="D69" s="21"/>
      <c r="E69" s="22"/>
      <c r="F69" s="15"/>
      <c r="G69" s="15"/>
      <c r="H69" s="15"/>
      <c r="I69" s="15"/>
    </row>
    <row r="70" spans="1:21" x14ac:dyDescent="0.25">
      <c r="A70" s="15"/>
      <c r="B70" s="15"/>
      <c r="C70" s="15"/>
      <c r="D70" s="21"/>
      <c r="E70" s="22"/>
      <c r="F70" s="15"/>
      <c r="G70" s="15"/>
      <c r="H70" s="15"/>
      <c r="I70" s="15"/>
    </row>
    <row r="71" spans="1:21" x14ac:dyDescent="0.25">
      <c r="A71" s="15"/>
      <c r="B71" s="15"/>
      <c r="C71" s="15"/>
      <c r="D71" s="21"/>
      <c r="E71" s="22"/>
      <c r="F71" s="15"/>
      <c r="G71" s="15"/>
      <c r="H71" s="15"/>
      <c r="I71" s="15"/>
    </row>
    <row r="72" spans="1:21" x14ac:dyDescent="0.25">
      <c r="A72" s="15"/>
      <c r="B72" s="15"/>
      <c r="C72" s="15"/>
      <c r="D72" s="21"/>
      <c r="E72" s="22"/>
      <c r="F72" s="15"/>
      <c r="G72" s="15"/>
      <c r="H72" s="15"/>
      <c r="I72" s="15"/>
    </row>
    <row r="73" spans="1:21" x14ac:dyDescent="0.25">
      <c r="A73" s="15"/>
      <c r="B73" s="15"/>
      <c r="C73" s="15"/>
      <c r="D73" s="21"/>
      <c r="E73" s="22"/>
      <c r="F73" s="15"/>
      <c r="G73" s="15"/>
      <c r="H73" s="15"/>
      <c r="I73" s="15"/>
    </row>
    <row r="74" spans="1:21" x14ac:dyDescent="0.25">
      <c r="A74" s="15"/>
      <c r="B74" s="15"/>
      <c r="C74" s="15"/>
      <c r="D74" s="21"/>
      <c r="E74" s="22"/>
      <c r="F74" s="15"/>
      <c r="G74" s="15"/>
      <c r="H74" s="15"/>
      <c r="I74" s="15"/>
    </row>
    <row r="75" spans="1:21" x14ac:dyDescent="0.25">
      <c r="A75" s="15"/>
      <c r="B75" s="15"/>
      <c r="C75" s="15"/>
      <c r="D75" s="21"/>
      <c r="E75" s="22"/>
      <c r="F75" s="15"/>
      <c r="G75" s="15"/>
      <c r="H75" s="15"/>
      <c r="I75" s="15"/>
    </row>
    <row r="76" spans="1:21" x14ac:dyDescent="0.25">
      <c r="A76" s="15"/>
      <c r="B76" s="15"/>
      <c r="C76" s="15"/>
      <c r="D76" s="21"/>
      <c r="E76" s="22"/>
      <c r="F76" s="15"/>
      <c r="G76" s="15"/>
      <c r="H76" s="15"/>
      <c r="I76" s="15"/>
    </row>
    <row r="77" spans="1:21" x14ac:dyDescent="0.25">
      <c r="A77" s="15"/>
      <c r="B77" s="15"/>
      <c r="C77" s="15"/>
      <c r="D77" s="21"/>
      <c r="E77" s="22"/>
      <c r="F77" s="15"/>
      <c r="G77" s="15"/>
      <c r="H77" s="15"/>
      <c r="I77" s="15"/>
    </row>
    <row r="78" spans="1:21" x14ac:dyDescent="0.25">
      <c r="A78" s="15"/>
      <c r="B78" s="15"/>
      <c r="C78" s="15"/>
      <c r="D78" s="21"/>
      <c r="E78" s="22"/>
      <c r="F78" s="15"/>
      <c r="G78" s="15"/>
      <c r="H78" s="15"/>
      <c r="I78" s="15"/>
    </row>
    <row r="79" spans="1:21" x14ac:dyDescent="0.25">
      <c r="A79" s="15"/>
      <c r="B79" s="15"/>
      <c r="C79" s="15"/>
      <c r="D79" s="21"/>
      <c r="E79" s="22"/>
      <c r="F79" s="15"/>
      <c r="G79" s="15"/>
      <c r="H79" s="15"/>
      <c r="I79" s="15"/>
    </row>
    <row r="80" spans="1:21" x14ac:dyDescent="0.25">
      <c r="A80" s="15"/>
      <c r="B80" s="15"/>
      <c r="C80" s="15"/>
      <c r="D80" s="21"/>
      <c r="E80" s="22"/>
      <c r="F80" s="15"/>
      <c r="G80" s="15"/>
      <c r="H80" s="15"/>
      <c r="I80" s="15"/>
    </row>
    <row r="81" spans="1:9" x14ac:dyDescent="0.25">
      <c r="A81" s="15"/>
      <c r="B81" s="15"/>
      <c r="C81" s="15"/>
      <c r="D81" s="21"/>
      <c r="E81" s="22"/>
      <c r="F81" s="15"/>
      <c r="G81" s="15"/>
      <c r="H81" s="15"/>
      <c r="I81" s="15"/>
    </row>
    <row r="82" spans="1:9" x14ac:dyDescent="0.25">
      <c r="A82" s="15"/>
      <c r="B82" s="15"/>
      <c r="C82" s="15"/>
      <c r="D82" s="21"/>
      <c r="E82" s="22"/>
      <c r="F82" s="15"/>
      <c r="G82" s="15"/>
      <c r="H82" s="15"/>
      <c r="I82" s="15"/>
    </row>
    <row r="83" spans="1:9" x14ac:dyDescent="0.25">
      <c r="A83" s="15"/>
      <c r="B83" s="15"/>
      <c r="C83" s="15"/>
      <c r="D83" s="21"/>
      <c r="E83" s="22"/>
      <c r="F83" s="15"/>
      <c r="G83" s="15"/>
      <c r="H83" s="15"/>
      <c r="I83" s="15"/>
    </row>
    <row r="84" spans="1:9" x14ac:dyDescent="0.25">
      <c r="A84" s="15"/>
      <c r="B84" s="15"/>
      <c r="C84" s="15"/>
      <c r="D84" s="21"/>
      <c r="E84" s="22"/>
      <c r="F84" s="15"/>
      <c r="G84" s="15"/>
      <c r="H84" s="15"/>
      <c r="I84" s="15"/>
    </row>
    <row r="85" spans="1:9" x14ac:dyDescent="0.25">
      <c r="A85" s="15"/>
      <c r="B85" s="15"/>
      <c r="C85" s="15"/>
      <c r="D85" s="21"/>
      <c r="E85" s="22"/>
      <c r="F85" s="15"/>
      <c r="G85" s="15"/>
      <c r="H85" s="15"/>
      <c r="I85" s="15"/>
    </row>
    <row r="86" spans="1:9" x14ac:dyDescent="0.25">
      <c r="A86" s="15"/>
      <c r="B86" s="15"/>
      <c r="C86" s="15"/>
      <c r="D86" s="21"/>
      <c r="E86" s="22"/>
      <c r="F86" s="15"/>
      <c r="G86" s="15"/>
      <c r="H86" s="15"/>
      <c r="I86" s="15"/>
    </row>
    <row r="87" spans="1:9" x14ac:dyDescent="0.25">
      <c r="A87" s="15"/>
      <c r="B87" s="15"/>
      <c r="C87" s="15"/>
      <c r="D87" s="21"/>
      <c r="E87" s="22"/>
      <c r="F87" s="15"/>
      <c r="G87" s="15"/>
      <c r="H87" s="15"/>
      <c r="I87" s="15"/>
    </row>
    <row r="88" spans="1:9" x14ac:dyDescent="0.25">
      <c r="A88" s="15"/>
      <c r="B88" s="15"/>
      <c r="C88" s="15"/>
      <c r="D88" s="21"/>
      <c r="E88" s="22"/>
      <c r="F88" s="15"/>
      <c r="G88" s="15"/>
      <c r="H88" s="15"/>
      <c r="I88" s="15"/>
    </row>
    <row r="89" spans="1:9" x14ac:dyDescent="0.25">
      <c r="A89" s="15"/>
      <c r="B89" s="15"/>
      <c r="C89" s="15"/>
      <c r="D89" s="21"/>
      <c r="E89" s="22"/>
      <c r="F89" s="15"/>
      <c r="G89" s="15"/>
      <c r="H89" s="15"/>
      <c r="I89" s="15"/>
    </row>
    <row r="90" spans="1:9" x14ac:dyDescent="0.25">
      <c r="A90" s="15"/>
      <c r="B90" s="15"/>
      <c r="C90" s="15"/>
      <c r="D90" s="21"/>
      <c r="E90" s="22"/>
      <c r="F90" s="15"/>
      <c r="G90" s="15"/>
      <c r="H90" s="15"/>
      <c r="I90" s="15"/>
    </row>
  </sheetData>
  <sheetProtection password="CF7A" sheet="1" objects="1" scenarios="1"/>
  <conditionalFormatting sqref="K16:K17">
    <cfRule type="duplicateValues" dxfId="18" priority="5"/>
  </conditionalFormatting>
  <conditionalFormatting sqref="L4:L10 L13:L14 L18:L22 K24:K28">
    <cfRule type="duplicateValues" dxfId="17" priority="2"/>
  </conditionalFormatting>
  <pageMargins left="0.7" right="0.7" top="0.75" bottom="0.75" header="0.51180555555555496" footer="0.51180555555555496"/>
  <pageSetup paperSize="9" firstPageNumber="0"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T19"/>
  <sheetViews>
    <sheetView topLeftCell="A4" workbookViewId="0">
      <selection activeCell="B17" sqref="B17"/>
    </sheetView>
  </sheetViews>
  <sheetFormatPr baseColWidth="10" defaultRowHeight="15" x14ac:dyDescent="0.25"/>
  <cols>
    <col min="1" max="2" width="43.140625" customWidth="1"/>
    <col min="3" max="3" width="24.85546875" customWidth="1"/>
    <col min="4" max="4" width="18.28515625" customWidth="1"/>
  </cols>
  <sheetData>
    <row r="1" spans="1:20" ht="45" x14ac:dyDescent="0.25">
      <c r="A1" s="19" t="s">
        <v>30</v>
      </c>
      <c r="B1" s="19" t="s">
        <v>303</v>
      </c>
      <c r="C1" s="28" t="s">
        <v>311</v>
      </c>
      <c r="D1" s="29" t="s">
        <v>312</v>
      </c>
      <c r="E1" s="33" t="s">
        <v>313</v>
      </c>
      <c r="F1" s="35" t="s">
        <v>314</v>
      </c>
      <c r="G1" s="37" t="s">
        <v>391</v>
      </c>
      <c r="H1" s="34" t="s">
        <v>315</v>
      </c>
      <c r="I1" s="39" t="s">
        <v>316</v>
      </c>
      <c r="J1" s="38" t="s">
        <v>317</v>
      </c>
      <c r="K1" s="42" t="s">
        <v>318</v>
      </c>
      <c r="L1" s="44" t="s">
        <v>392</v>
      </c>
      <c r="M1" s="32" t="s">
        <v>393</v>
      </c>
      <c r="N1" s="47" t="s">
        <v>319</v>
      </c>
      <c r="O1" s="49" t="s">
        <v>320</v>
      </c>
      <c r="P1" s="51" t="s">
        <v>321</v>
      </c>
      <c r="Q1" s="53" t="s">
        <v>224</v>
      </c>
      <c r="R1" s="55" t="s">
        <v>222</v>
      </c>
      <c r="S1" s="57" t="s">
        <v>223</v>
      </c>
      <c r="T1" s="26" t="s">
        <v>394</v>
      </c>
    </row>
    <row r="2" spans="1:20" ht="105" x14ac:dyDescent="0.25">
      <c r="A2" s="28" t="s">
        <v>286</v>
      </c>
      <c r="B2" s="28" t="s">
        <v>311</v>
      </c>
      <c r="C2" s="28" t="s">
        <v>1154</v>
      </c>
      <c r="D2" s="29" t="s">
        <v>285</v>
      </c>
      <c r="E2" s="30" t="s">
        <v>233</v>
      </c>
      <c r="F2" s="31" t="s">
        <v>235</v>
      </c>
      <c r="G2" s="36" t="s">
        <v>236</v>
      </c>
      <c r="H2" s="60" t="s">
        <v>238</v>
      </c>
      <c r="I2" s="40" t="s">
        <v>244</v>
      </c>
      <c r="J2" s="41" t="s">
        <v>247</v>
      </c>
      <c r="K2" s="43" t="s">
        <v>249</v>
      </c>
      <c r="L2" s="45" t="s">
        <v>252</v>
      </c>
      <c r="M2" s="46" t="s">
        <v>254</v>
      </c>
      <c r="N2" s="48" t="s">
        <v>260</v>
      </c>
      <c r="O2" s="50" t="s">
        <v>265</v>
      </c>
      <c r="P2" s="52" t="s">
        <v>272</v>
      </c>
      <c r="Q2" s="54" t="s">
        <v>275</v>
      </c>
      <c r="R2" s="56" t="s">
        <v>279</v>
      </c>
      <c r="S2" s="58" t="s">
        <v>283</v>
      </c>
      <c r="T2" s="59" t="s">
        <v>284</v>
      </c>
    </row>
    <row r="3" spans="1:20" ht="75" x14ac:dyDescent="0.25">
      <c r="A3" s="29" t="s">
        <v>287</v>
      </c>
      <c r="B3" s="29" t="s">
        <v>312</v>
      </c>
      <c r="C3" s="27" t="s">
        <v>225</v>
      </c>
      <c r="D3" s="29" t="s">
        <v>231</v>
      </c>
      <c r="E3" s="30" t="s">
        <v>232</v>
      </c>
      <c r="F3" s="31" t="s">
        <v>234</v>
      </c>
      <c r="G3" s="36" t="s">
        <v>237</v>
      </c>
      <c r="H3" s="60" t="s">
        <v>239</v>
      </c>
      <c r="I3" s="40" t="s">
        <v>245</v>
      </c>
      <c r="J3" s="41" t="s">
        <v>248</v>
      </c>
      <c r="K3" s="43" t="s">
        <v>250</v>
      </c>
      <c r="L3" s="45" t="s">
        <v>253</v>
      </c>
      <c r="M3" s="46" t="s">
        <v>255</v>
      </c>
      <c r="N3" s="48" t="s">
        <v>261</v>
      </c>
      <c r="O3" s="50" t="s">
        <v>266</v>
      </c>
      <c r="P3" s="52" t="s">
        <v>273</v>
      </c>
      <c r="Q3" s="54" t="s">
        <v>276</v>
      </c>
      <c r="R3" s="56" t="s">
        <v>280</v>
      </c>
    </row>
    <row r="4" spans="1:20" ht="75" x14ac:dyDescent="0.25">
      <c r="A4" s="33" t="s">
        <v>288</v>
      </c>
      <c r="B4" s="33" t="s">
        <v>313</v>
      </c>
      <c r="C4" s="27" t="s">
        <v>226</v>
      </c>
      <c r="H4" s="60" t="s">
        <v>240</v>
      </c>
      <c r="I4" s="40" t="s">
        <v>246</v>
      </c>
      <c r="K4" s="43" t="s">
        <v>251</v>
      </c>
      <c r="M4" s="46" t="s">
        <v>256</v>
      </c>
      <c r="N4" s="48" t="s">
        <v>262</v>
      </c>
      <c r="O4" s="50" t="s">
        <v>267</v>
      </c>
      <c r="P4" s="52" t="s">
        <v>274</v>
      </c>
      <c r="Q4" s="54" t="s">
        <v>277</v>
      </c>
      <c r="R4" s="56" t="s">
        <v>281</v>
      </c>
    </row>
    <row r="5" spans="1:20" ht="90" x14ac:dyDescent="0.25">
      <c r="A5" s="35" t="s">
        <v>289</v>
      </c>
      <c r="B5" s="35" t="s">
        <v>314</v>
      </c>
      <c r="C5" s="27" t="s">
        <v>227</v>
      </c>
      <c r="H5" s="60" t="s">
        <v>241</v>
      </c>
      <c r="M5" s="46" t="s">
        <v>257</v>
      </c>
      <c r="N5" s="48" t="s">
        <v>263</v>
      </c>
      <c r="O5" s="50" t="s">
        <v>268</v>
      </c>
      <c r="Q5" s="54" t="s">
        <v>278</v>
      </c>
      <c r="R5" s="56" t="s">
        <v>282</v>
      </c>
    </row>
    <row r="6" spans="1:20" ht="45" x14ac:dyDescent="0.25">
      <c r="A6" s="37" t="s">
        <v>290</v>
      </c>
      <c r="B6" s="37" t="s">
        <v>391</v>
      </c>
      <c r="C6" s="27" t="s">
        <v>228</v>
      </c>
      <c r="H6" s="60" t="s">
        <v>242</v>
      </c>
      <c r="M6" s="46" t="s">
        <v>258</v>
      </c>
      <c r="N6" s="48" t="s">
        <v>264</v>
      </c>
      <c r="O6" s="50" t="s">
        <v>269</v>
      </c>
    </row>
    <row r="7" spans="1:20" ht="90" x14ac:dyDescent="0.25">
      <c r="A7" s="34" t="s">
        <v>291</v>
      </c>
      <c r="B7" s="34" t="s">
        <v>315</v>
      </c>
      <c r="C7" s="28" t="s">
        <v>229</v>
      </c>
      <c r="H7" s="60" t="s">
        <v>243</v>
      </c>
      <c r="M7" s="46" t="s">
        <v>259</v>
      </c>
      <c r="O7" s="50" t="s">
        <v>271</v>
      </c>
    </row>
    <row r="8" spans="1:20" ht="45" x14ac:dyDescent="0.25">
      <c r="A8" s="39" t="s">
        <v>292</v>
      </c>
      <c r="B8" s="71" t="s">
        <v>316</v>
      </c>
      <c r="C8" s="28" t="s">
        <v>230</v>
      </c>
      <c r="O8" s="50" t="s">
        <v>270</v>
      </c>
    </row>
    <row r="9" spans="1:20" x14ac:dyDescent="0.25">
      <c r="A9" s="38" t="s">
        <v>293</v>
      </c>
      <c r="B9" s="72" t="s">
        <v>317</v>
      </c>
    </row>
    <row r="10" spans="1:20" x14ac:dyDescent="0.25">
      <c r="A10" s="42" t="s">
        <v>294</v>
      </c>
      <c r="B10" s="61" t="s">
        <v>318</v>
      </c>
    </row>
    <row r="11" spans="1:20" x14ac:dyDescent="0.25">
      <c r="A11" s="44" t="s">
        <v>295</v>
      </c>
      <c r="B11" s="62" t="s">
        <v>392</v>
      </c>
    </row>
    <row r="12" spans="1:20" x14ac:dyDescent="0.25">
      <c r="A12" s="32" t="s">
        <v>296</v>
      </c>
      <c r="B12" s="63" t="s">
        <v>393</v>
      </c>
    </row>
    <row r="13" spans="1:20" x14ac:dyDescent="0.25">
      <c r="A13" s="47" t="s">
        <v>297</v>
      </c>
      <c r="B13" s="64" t="s">
        <v>319</v>
      </c>
    </row>
    <row r="14" spans="1:20" x14ac:dyDescent="0.25">
      <c r="A14" s="49" t="s">
        <v>298</v>
      </c>
      <c r="B14" s="65" t="s">
        <v>320</v>
      </c>
    </row>
    <row r="15" spans="1:20" x14ac:dyDescent="0.25">
      <c r="A15" s="51" t="s">
        <v>299</v>
      </c>
      <c r="B15" s="66" t="s">
        <v>321</v>
      </c>
    </row>
    <row r="16" spans="1:20" x14ac:dyDescent="0.25">
      <c r="A16" s="53" t="s">
        <v>2219</v>
      </c>
      <c r="B16" s="67" t="s">
        <v>2220</v>
      </c>
    </row>
    <row r="17" spans="1:2" x14ac:dyDescent="0.25">
      <c r="A17" s="55" t="s">
        <v>300</v>
      </c>
      <c r="B17" s="68" t="s">
        <v>322</v>
      </c>
    </row>
    <row r="18" spans="1:2" x14ac:dyDescent="0.25">
      <c r="A18" s="57" t="s">
        <v>301</v>
      </c>
      <c r="B18" s="69" t="s">
        <v>395</v>
      </c>
    </row>
    <row r="19" spans="1:2" x14ac:dyDescent="0.25">
      <c r="A19" s="26" t="s">
        <v>302</v>
      </c>
      <c r="B19" s="70" t="s">
        <v>396</v>
      </c>
    </row>
  </sheetData>
  <conditionalFormatting sqref="C3:C8 D2:D3">
    <cfRule type="duplicateValues" dxfId="16" priority="25"/>
  </conditionalFormatting>
  <conditionalFormatting sqref="A2:B19">
    <cfRule type="duplicateValues" dxfId="15" priority="26"/>
  </conditionalFormatting>
  <conditionalFormatting sqref="H1">
    <cfRule type="duplicateValues" dxfId="14" priority="28"/>
  </conditionalFormatting>
  <conditionalFormatting sqref="I1">
    <cfRule type="duplicateValues" dxfId="13" priority="29"/>
  </conditionalFormatting>
  <conditionalFormatting sqref="J1">
    <cfRule type="duplicateValues" dxfId="12" priority="30"/>
  </conditionalFormatting>
  <conditionalFormatting sqref="K1">
    <cfRule type="duplicateValues" dxfId="11" priority="31"/>
  </conditionalFormatting>
  <conditionalFormatting sqref="L1">
    <cfRule type="duplicateValues" dxfId="10" priority="32"/>
  </conditionalFormatting>
  <conditionalFormatting sqref="M1">
    <cfRule type="duplicateValues" dxfId="9" priority="33"/>
  </conditionalFormatting>
  <conditionalFormatting sqref="N1">
    <cfRule type="duplicateValues" dxfId="8" priority="34"/>
  </conditionalFormatting>
  <conditionalFormatting sqref="O1">
    <cfRule type="duplicateValues" dxfId="7" priority="35"/>
  </conditionalFormatting>
  <conditionalFormatting sqref="P1">
    <cfRule type="duplicateValues" dxfId="6" priority="36"/>
  </conditionalFormatting>
  <conditionalFormatting sqref="Q1:T1">
    <cfRule type="duplicateValues" dxfId="5" priority="37"/>
  </conditionalFormatting>
  <conditionalFormatting sqref="E1">
    <cfRule type="duplicateValues" dxfId="4" priority="38"/>
  </conditionalFormatting>
  <conditionalFormatting sqref="F1">
    <cfRule type="duplicateValues" dxfId="3" priority="39"/>
  </conditionalFormatting>
  <conditionalFormatting sqref="C1:C2">
    <cfRule type="duplicateValues" dxfId="2" priority="40"/>
  </conditionalFormatting>
  <conditionalFormatting sqref="D1">
    <cfRule type="duplicateValues" dxfId="1" priority="42"/>
  </conditionalFormatting>
  <conditionalFormatting sqref="G1">
    <cfRule type="duplicateValues" dxfId="0" priority="43"/>
  </conditionalFormatting>
  <dataValidations count="1">
    <dataValidation type="list" allowBlank="1" showInputMessage="1" showErrorMessage="1" sqref="C3" xr:uid="{00000000-0002-0000-0400-000000000000}">
      <formula1>INDIRECT(A2)</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I419"/>
  <sheetViews>
    <sheetView workbookViewId="0">
      <selection activeCell="F9" sqref="F9"/>
    </sheetView>
  </sheetViews>
  <sheetFormatPr baseColWidth="10" defaultRowHeight="15" x14ac:dyDescent="0.25"/>
  <cols>
    <col min="1" max="1" width="57.5703125" customWidth="1"/>
    <col min="2" max="2" width="11.28515625" bestFit="1" customWidth="1"/>
    <col min="3" max="3" width="39.5703125" bestFit="1" customWidth="1"/>
    <col min="4" max="5" width="11.28515625" bestFit="1" customWidth="1"/>
    <col min="6" max="6" width="41" bestFit="1" customWidth="1"/>
    <col min="7" max="7" width="52.140625" customWidth="1"/>
  </cols>
  <sheetData>
    <row r="1" spans="1:9" ht="66.75" thickBot="1" x14ac:dyDescent="0.3">
      <c r="A1" s="98" t="s">
        <v>704</v>
      </c>
      <c r="B1" s="98" t="s">
        <v>703</v>
      </c>
      <c r="C1" s="99" t="s">
        <v>706</v>
      </c>
      <c r="D1" s="98" t="s">
        <v>705</v>
      </c>
      <c r="E1" s="98" t="s">
        <v>707</v>
      </c>
      <c r="F1" s="98" t="s">
        <v>708</v>
      </c>
      <c r="G1" s="399" t="s">
        <v>731</v>
      </c>
      <c r="H1" s="399" t="s">
        <v>1191</v>
      </c>
      <c r="I1" s="399" t="s">
        <v>1190</v>
      </c>
    </row>
    <row r="2" spans="1:9" ht="16.5" x14ac:dyDescent="0.25">
      <c r="A2" s="101" t="s">
        <v>397</v>
      </c>
      <c r="B2" s="403">
        <v>200</v>
      </c>
      <c r="C2" s="101" t="s">
        <v>398</v>
      </c>
      <c r="D2" s="102">
        <v>2</v>
      </c>
      <c r="E2" s="105">
        <v>40</v>
      </c>
      <c r="F2" s="106" t="s">
        <v>399</v>
      </c>
      <c r="G2" t="s">
        <v>734</v>
      </c>
      <c r="H2" s="411" t="s">
        <v>416</v>
      </c>
      <c r="I2" s="412">
        <v>1</v>
      </c>
    </row>
    <row r="3" spans="1:9" ht="16.5" x14ac:dyDescent="0.25">
      <c r="A3" s="114" t="s">
        <v>709</v>
      </c>
      <c r="B3" s="404">
        <v>210</v>
      </c>
      <c r="C3" s="104" t="s">
        <v>401</v>
      </c>
      <c r="D3" s="108">
        <v>3</v>
      </c>
      <c r="E3" s="105">
        <v>43</v>
      </c>
      <c r="F3" s="107" t="s">
        <v>400</v>
      </c>
      <c r="G3" t="s">
        <v>735</v>
      </c>
      <c r="H3" s="411" t="s">
        <v>398</v>
      </c>
      <c r="I3" s="412">
        <v>2</v>
      </c>
    </row>
    <row r="4" spans="1:9" ht="16.5" x14ac:dyDescent="0.25">
      <c r="A4" s="125" t="s">
        <v>710</v>
      </c>
      <c r="B4" s="405">
        <v>220</v>
      </c>
      <c r="C4" s="104" t="s">
        <v>403</v>
      </c>
      <c r="D4" s="108">
        <v>16</v>
      </c>
      <c r="E4" s="105">
        <v>1</v>
      </c>
      <c r="F4" s="107" t="s">
        <v>402</v>
      </c>
      <c r="G4" t="s">
        <v>736</v>
      </c>
      <c r="H4" s="411" t="s">
        <v>401</v>
      </c>
      <c r="I4" s="412">
        <v>3</v>
      </c>
    </row>
    <row r="5" spans="1:9" ht="16.5" x14ac:dyDescent="0.25">
      <c r="A5" s="139" t="s">
        <v>711</v>
      </c>
      <c r="B5" s="406">
        <v>230</v>
      </c>
      <c r="C5" s="111" t="s">
        <v>406</v>
      </c>
      <c r="D5" s="108">
        <v>50</v>
      </c>
      <c r="E5" s="105">
        <v>1</v>
      </c>
      <c r="F5" s="104" t="s">
        <v>404</v>
      </c>
      <c r="G5" t="s">
        <v>737</v>
      </c>
      <c r="H5" s="411" t="s">
        <v>469</v>
      </c>
      <c r="I5" s="413">
        <v>4</v>
      </c>
    </row>
    <row r="6" spans="1:9" ht="16.5" x14ac:dyDescent="0.25">
      <c r="A6" s="152" t="s">
        <v>713</v>
      </c>
      <c r="B6" s="407">
        <v>240</v>
      </c>
      <c r="C6" s="104" t="s">
        <v>411</v>
      </c>
      <c r="D6" s="108">
        <v>67</v>
      </c>
      <c r="E6" s="105">
        <v>2</v>
      </c>
      <c r="F6" s="104" t="s">
        <v>405</v>
      </c>
      <c r="G6" t="s">
        <v>738</v>
      </c>
      <c r="H6" s="411" t="s">
        <v>579</v>
      </c>
      <c r="I6" s="412">
        <v>5</v>
      </c>
    </row>
    <row r="7" spans="1:9" ht="16.5" x14ac:dyDescent="0.25">
      <c r="A7" s="165" t="s">
        <v>714</v>
      </c>
      <c r="B7" s="164">
        <v>250</v>
      </c>
      <c r="C7" s="104" t="s">
        <v>414</v>
      </c>
      <c r="D7" s="108">
        <v>80</v>
      </c>
      <c r="E7" s="112">
        <v>10</v>
      </c>
      <c r="F7" s="107" t="s">
        <v>407</v>
      </c>
      <c r="G7" t="s">
        <v>739</v>
      </c>
      <c r="H7" s="411" t="s">
        <v>512</v>
      </c>
      <c r="I7" s="412">
        <v>6</v>
      </c>
    </row>
    <row r="8" spans="1:9" ht="16.5" x14ac:dyDescent="0.25">
      <c r="A8" s="176" t="s">
        <v>712</v>
      </c>
      <c r="B8" s="175">
        <v>260</v>
      </c>
      <c r="C8" s="111"/>
      <c r="D8" s="108"/>
      <c r="E8" s="112">
        <v>18</v>
      </c>
      <c r="F8" s="104" t="s">
        <v>408</v>
      </c>
      <c r="G8" t="s">
        <v>740</v>
      </c>
      <c r="H8" s="411" t="s">
        <v>492</v>
      </c>
      <c r="I8" s="412">
        <v>7</v>
      </c>
    </row>
    <row r="9" spans="1:9" ht="16.5" x14ac:dyDescent="0.25">
      <c r="A9" s="188" t="s">
        <v>715</v>
      </c>
      <c r="B9" s="187">
        <v>270</v>
      </c>
      <c r="C9" s="111"/>
      <c r="D9" s="108"/>
      <c r="E9" s="112">
        <v>24</v>
      </c>
      <c r="F9" s="107" t="s">
        <v>409</v>
      </c>
      <c r="G9" t="s">
        <v>741</v>
      </c>
      <c r="H9" s="411" t="s">
        <v>535</v>
      </c>
      <c r="I9" s="412">
        <v>8</v>
      </c>
    </row>
    <row r="10" spans="1:9" ht="16.5" x14ac:dyDescent="0.25">
      <c r="A10" s="202" t="s">
        <v>496</v>
      </c>
      <c r="B10" s="201">
        <v>280</v>
      </c>
      <c r="C10" s="111"/>
      <c r="D10" s="108"/>
      <c r="E10" s="112">
        <v>26</v>
      </c>
      <c r="F10" s="107" t="s">
        <v>410</v>
      </c>
      <c r="G10" t="s">
        <v>742</v>
      </c>
      <c r="H10" s="411" t="s">
        <v>635</v>
      </c>
      <c r="I10" s="412">
        <v>9</v>
      </c>
    </row>
    <row r="11" spans="1:9" ht="16.5" x14ac:dyDescent="0.25">
      <c r="A11" s="217" t="s">
        <v>716</v>
      </c>
      <c r="B11" s="216">
        <v>290</v>
      </c>
      <c r="E11" s="112">
        <v>4</v>
      </c>
      <c r="F11" s="107" t="s">
        <v>412</v>
      </c>
      <c r="G11" t="s">
        <v>743</v>
      </c>
      <c r="H11" s="411" t="s">
        <v>536</v>
      </c>
      <c r="I11" s="412">
        <v>10</v>
      </c>
    </row>
    <row r="12" spans="1:9" ht="16.5" x14ac:dyDescent="0.25">
      <c r="A12" s="233" t="s">
        <v>717</v>
      </c>
      <c r="B12" s="232">
        <v>300</v>
      </c>
      <c r="C12" s="104"/>
      <c r="D12" s="108"/>
      <c r="E12" s="112">
        <v>12</v>
      </c>
      <c r="F12" s="104" t="s">
        <v>413</v>
      </c>
      <c r="G12" t="s">
        <v>744</v>
      </c>
      <c r="H12" s="411" t="s">
        <v>580</v>
      </c>
      <c r="I12" s="412">
        <v>11</v>
      </c>
    </row>
    <row r="13" spans="1:9" ht="16.5" x14ac:dyDescent="0.25">
      <c r="A13" s="248" t="s">
        <v>718</v>
      </c>
      <c r="B13" s="247">
        <v>310</v>
      </c>
      <c r="E13" s="113"/>
      <c r="F13" s="113"/>
      <c r="G13" t="s">
        <v>745</v>
      </c>
      <c r="H13" s="411" t="s">
        <v>584</v>
      </c>
      <c r="I13" s="412">
        <v>15</v>
      </c>
    </row>
    <row r="14" spans="1:9" ht="16.5" x14ac:dyDescent="0.25">
      <c r="A14" s="263" t="s">
        <v>719</v>
      </c>
      <c r="B14" s="262">
        <v>320</v>
      </c>
      <c r="C14" s="402" t="s">
        <v>416</v>
      </c>
      <c r="D14" s="115">
        <v>1</v>
      </c>
      <c r="E14" s="116">
        <v>1</v>
      </c>
      <c r="F14" s="114" t="s">
        <v>417</v>
      </c>
      <c r="G14" t="s">
        <v>746</v>
      </c>
      <c r="H14" s="411" t="s">
        <v>403</v>
      </c>
      <c r="I14" s="412">
        <v>16</v>
      </c>
    </row>
    <row r="15" spans="1:9" ht="16.5" x14ac:dyDescent="0.25">
      <c r="A15" s="114" t="s">
        <v>720</v>
      </c>
      <c r="B15" s="113">
        <v>330</v>
      </c>
      <c r="C15" s="114" t="s">
        <v>398</v>
      </c>
      <c r="D15" s="115">
        <v>2</v>
      </c>
      <c r="E15" s="116" t="s">
        <v>418</v>
      </c>
      <c r="F15" s="114" t="s">
        <v>419</v>
      </c>
      <c r="G15" t="s">
        <v>747</v>
      </c>
      <c r="H15" s="411" t="s">
        <v>585</v>
      </c>
      <c r="I15" s="412">
        <v>17</v>
      </c>
    </row>
    <row r="16" spans="1:9" ht="16.5" x14ac:dyDescent="0.25">
      <c r="A16" s="285" t="s">
        <v>721</v>
      </c>
      <c r="B16" s="284">
        <v>340</v>
      </c>
      <c r="C16" s="114" t="s">
        <v>426</v>
      </c>
      <c r="D16" s="115">
        <v>20</v>
      </c>
      <c r="E16" s="116" t="s">
        <v>420</v>
      </c>
      <c r="F16" s="114" t="s">
        <v>421</v>
      </c>
      <c r="G16" t="s">
        <v>748</v>
      </c>
      <c r="H16" s="411" t="s">
        <v>538</v>
      </c>
      <c r="I16" s="412">
        <v>19</v>
      </c>
    </row>
    <row r="17" spans="1:9" ht="16.5" x14ac:dyDescent="0.25">
      <c r="A17" s="300" t="s">
        <v>722</v>
      </c>
      <c r="B17" s="299">
        <v>350</v>
      </c>
      <c r="C17" s="114" t="s">
        <v>428</v>
      </c>
      <c r="D17" s="115">
        <v>24</v>
      </c>
      <c r="E17" s="116" t="s">
        <v>422</v>
      </c>
      <c r="F17" s="114" t="s">
        <v>423</v>
      </c>
      <c r="G17" t="s">
        <v>749</v>
      </c>
      <c r="H17" s="411" t="s">
        <v>426</v>
      </c>
      <c r="I17" s="412">
        <v>20</v>
      </c>
    </row>
    <row r="18" spans="1:9" ht="16.5" x14ac:dyDescent="0.25">
      <c r="A18" s="315" t="s">
        <v>723</v>
      </c>
      <c r="B18" s="314">
        <v>400</v>
      </c>
      <c r="C18" s="117" t="s">
        <v>406</v>
      </c>
      <c r="D18" s="115">
        <v>50</v>
      </c>
      <c r="E18" s="116">
        <v>5</v>
      </c>
      <c r="F18" s="114" t="s">
        <v>424</v>
      </c>
      <c r="G18" t="s">
        <v>750</v>
      </c>
      <c r="H18" s="411" t="s">
        <v>638</v>
      </c>
      <c r="I18" s="412">
        <v>21</v>
      </c>
    </row>
    <row r="19" spans="1:9" ht="16.5" x14ac:dyDescent="0.25">
      <c r="A19" s="330" t="s">
        <v>724</v>
      </c>
      <c r="B19" s="329">
        <v>410</v>
      </c>
      <c r="C19" s="114" t="s">
        <v>411</v>
      </c>
      <c r="D19" s="115">
        <v>67</v>
      </c>
      <c r="E19" s="116">
        <v>35</v>
      </c>
      <c r="F19" s="114" t="s">
        <v>425</v>
      </c>
      <c r="G19" t="s">
        <v>751</v>
      </c>
      <c r="H19" s="411" t="s">
        <v>694</v>
      </c>
      <c r="I19" s="412">
        <v>22</v>
      </c>
    </row>
    <row r="20" spans="1:9" ht="16.5" x14ac:dyDescent="0.25">
      <c r="A20" s="350" t="s">
        <v>725</v>
      </c>
      <c r="B20" s="349">
        <v>420</v>
      </c>
      <c r="C20" s="114" t="s">
        <v>430</v>
      </c>
      <c r="D20" s="115">
        <v>71</v>
      </c>
      <c r="E20" s="116">
        <v>40</v>
      </c>
      <c r="F20" s="118" t="s">
        <v>399</v>
      </c>
      <c r="G20" t="s">
        <v>752</v>
      </c>
      <c r="H20" s="411" t="s">
        <v>484</v>
      </c>
      <c r="I20" s="412">
        <v>23</v>
      </c>
    </row>
    <row r="21" spans="1:9" ht="16.5" x14ac:dyDescent="0.25">
      <c r="A21" s="367" t="s">
        <v>726</v>
      </c>
      <c r="B21" s="366">
        <v>430</v>
      </c>
      <c r="E21" s="116">
        <v>1</v>
      </c>
      <c r="F21" s="114" t="s">
        <v>427</v>
      </c>
      <c r="G21" t="s">
        <v>753</v>
      </c>
      <c r="H21" s="411" t="s">
        <v>428</v>
      </c>
      <c r="I21" s="412">
        <v>24</v>
      </c>
    </row>
    <row r="22" spans="1:9" ht="16.5" x14ac:dyDescent="0.25">
      <c r="A22" s="80" t="s">
        <v>727</v>
      </c>
      <c r="B22" s="79">
        <v>440</v>
      </c>
      <c r="E22" s="113"/>
      <c r="F22" s="113"/>
      <c r="G22" t="s">
        <v>754</v>
      </c>
      <c r="H22" s="411" t="s">
        <v>639</v>
      </c>
      <c r="I22" s="412">
        <v>25</v>
      </c>
    </row>
    <row r="23" spans="1:9" ht="16.5" x14ac:dyDescent="0.25">
      <c r="A23" s="114"/>
      <c r="B23" s="113"/>
      <c r="E23" s="119">
        <v>10</v>
      </c>
      <c r="F23" s="120" t="s">
        <v>407</v>
      </c>
      <c r="G23" t="s">
        <v>755</v>
      </c>
      <c r="H23" s="411" t="s">
        <v>594</v>
      </c>
      <c r="I23" s="412">
        <v>26</v>
      </c>
    </row>
    <row r="24" spans="1:9" ht="16.5" x14ac:dyDescent="0.25">
      <c r="A24" s="114"/>
      <c r="B24" s="113"/>
      <c r="C24" s="117"/>
      <c r="D24" s="115"/>
      <c r="E24" s="119">
        <v>24</v>
      </c>
      <c r="F24" s="120" t="s">
        <v>409</v>
      </c>
      <c r="G24" t="s">
        <v>756</v>
      </c>
      <c r="H24" s="411" t="s">
        <v>595</v>
      </c>
      <c r="I24" s="412">
        <v>27</v>
      </c>
    </row>
    <row r="25" spans="1:9" ht="16.5" x14ac:dyDescent="0.25">
      <c r="A25" s="114"/>
      <c r="B25" s="113"/>
      <c r="C25" s="117"/>
      <c r="D25" s="115"/>
      <c r="E25" s="119">
        <v>34</v>
      </c>
      <c r="F25" s="120" t="s">
        <v>429</v>
      </c>
      <c r="G25" t="s">
        <v>757</v>
      </c>
      <c r="H25" s="411" t="s">
        <v>678</v>
      </c>
      <c r="I25" s="412">
        <v>29</v>
      </c>
    </row>
    <row r="26" spans="1:9" ht="16.5" x14ac:dyDescent="0.25">
      <c r="A26" s="114"/>
      <c r="B26" s="113"/>
      <c r="E26" s="119">
        <v>4</v>
      </c>
      <c r="F26" s="122" t="s">
        <v>412</v>
      </c>
      <c r="G26" t="s">
        <v>758</v>
      </c>
      <c r="H26" s="411" t="s">
        <v>596</v>
      </c>
      <c r="I26" s="412">
        <v>30</v>
      </c>
    </row>
    <row r="27" spans="1:9" ht="16.5" x14ac:dyDescent="0.25">
      <c r="A27" s="114"/>
      <c r="B27" s="113"/>
      <c r="E27" s="119">
        <v>1</v>
      </c>
      <c r="F27" s="120" t="s">
        <v>431</v>
      </c>
      <c r="G27" t="s">
        <v>759</v>
      </c>
      <c r="H27" s="411" t="s">
        <v>640</v>
      </c>
      <c r="I27" s="412">
        <v>33</v>
      </c>
    </row>
    <row r="28" spans="1:9" ht="16.5" x14ac:dyDescent="0.25">
      <c r="A28" s="114"/>
      <c r="B28" s="113"/>
      <c r="C28" s="121"/>
      <c r="D28" s="115"/>
      <c r="E28" s="119">
        <v>2</v>
      </c>
      <c r="F28" s="120" t="s">
        <v>432</v>
      </c>
      <c r="G28" t="s">
        <v>760</v>
      </c>
      <c r="H28" s="411" t="s">
        <v>597</v>
      </c>
      <c r="I28" s="412">
        <v>35</v>
      </c>
    </row>
    <row r="29" spans="1:9" ht="16.5" x14ac:dyDescent="0.25">
      <c r="A29" s="114"/>
      <c r="B29" s="113"/>
      <c r="C29" s="121"/>
      <c r="D29" s="115"/>
      <c r="E29" s="119">
        <v>3</v>
      </c>
      <c r="F29" s="120" t="s">
        <v>433</v>
      </c>
      <c r="G29" t="s">
        <v>761</v>
      </c>
      <c r="H29" s="411" t="s">
        <v>598</v>
      </c>
      <c r="I29" s="412">
        <v>39</v>
      </c>
    </row>
    <row r="30" spans="1:9" ht="16.5" x14ac:dyDescent="0.25">
      <c r="A30" s="114"/>
      <c r="B30" s="113"/>
      <c r="C30" s="121"/>
      <c r="D30" s="115"/>
      <c r="E30" s="119">
        <v>4</v>
      </c>
      <c r="F30" s="120" t="s">
        <v>434</v>
      </c>
      <c r="G30" t="s">
        <v>762</v>
      </c>
      <c r="H30" s="411" t="s">
        <v>540</v>
      </c>
      <c r="I30" s="412">
        <v>40</v>
      </c>
    </row>
    <row r="31" spans="1:9" ht="16.5" x14ac:dyDescent="0.25">
      <c r="A31" s="114"/>
      <c r="B31" s="113"/>
      <c r="C31" s="121"/>
      <c r="D31" s="115"/>
      <c r="E31" s="119">
        <v>5</v>
      </c>
      <c r="F31" s="120" t="s">
        <v>435</v>
      </c>
      <c r="G31" t="s">
        <v>763</v>
      </c>
      <c r="H31" s="411" t="s">
        <v>605</v>
      </c>
      <c r="I31" s="412">
        <v>41</v>
      </c>
    </row>
    <row r="32" spans="1:9" ht="16.5" x14ac:dyDescent="0.25">
      <c r="A32" s="114"/>
      <c r="B32" s="113"/>
      <c r="C32" s="121"/>
      <c r="D32" s="115"/>
      <c r="E32" s="119">
        <v>6</v>
      </c>
      <c r="F32" s="120" t="s">
        <v>436</v>
      </c>
      <c r="G32" t="s">
        <v>764</v>
      </c>
      <c r="H32" s="411" t="s">
        <v>504</v>
      </c>
      <c r="I32" s="412">
        <v>42</v>
      </c>
    </row>
    <row r="33" spans="1:9" ht="16.5" x14ac:dyDescent="0.25">
      <c r="A33" s="114"/>
      <c r="B33" s="113"/>
      <c r="C33" s="121"/>
      <c r="D33" s="115"/>
      <c r="E33" s="119">
        <v>7</v>
      </c>
      <c r="F33" s="120" t="s">
        <v>437</v>
      </c>
      <c r="G33" t="s">
        <v>765</v>
      </c>
      <c r="H33" s="411" t="s">
        <v>521</v>
      </c>
      <c r="I33" s="413">
        <v>43</v>
      </c>
    </row>
    <row r="34" spans="1:9" ht="16.5" x14ac:dyDescent="0.25">
      <c r="A34" s="114"/>
      <c r="B34" s="113"/>
      <c r="C34" s="121"/>
      <c r="D34" s="115"/>
      <c r="E34" s="119">
        <v>8</v>
      </c>
      <c r="F34" s="120" t="s">
        <v>438</v>
      </c>
      <c r="G34" t="s">
        <v>766</v>
      </c>
      <c r="H34" s="411" t="s">
        <v>641</v>
      </c>
      <c r="I34" s="412">
        <v>45</v>
      </c>
    </row>
    <row r="35" spans="1:9" ht="16.5" x14ac:dyDescent="0.25">
      <c r="A35" s="114"/>
      <c r="B35" s="113"/>
      <c r="C35" s="121"/>
      <c r="D35" s="115"/>
      <c r="E35" s="119">
        <v>9</v>
      </c>
      <c r="F35" s="120" t="s">
        <v>439</v>
      </c>
      <c r="G35" t="s">
        <v>767</v>
      </c>
      <c r="H35" s="411" t="s">
        <v>642</v>
      </c>
      <c r="I35" s="412">
        <v>46</v>
      </c>
    </row>
    <row r="36" spans="1:9" ht="16.5" x14ac:dyDescent="0.25">
      <c r="A36" s="125"/>
      <c r="B36" s="124"/>
      <c r="C36" s="125" t="s">
        <v>398</v>
      </c>
      <c r="D36" s="126">
        <v>2</v>
      </c>
      <c r="E36" s="129">
        <v>17</v>
      </c>
      <c r="F36" s="125" t="s">
        <v>441</v>
      </c>
      <c r="G36" t="s">
        <v>768</v>
      </c>
      <c r="H36" s="411" t="s">
        <v>679</v>
      </c>
      <c r="I36" s="412">
        <v>48</v>
      </c>
    </row>
    <row r="37" spans="1:9" ht="16.5" x14ac:dyDescent="0.25">
      <c r="A37" s="125"/>
      <c r="B37" s="124"/>
      <c r="C37" s="131" t="s">
        <v>443</v>
      </c>
      <c r="D37" s="126">
        <v>49</v>
      </c>
      <c r="E37" s="129">
        <v>28</v>
      </c>
      <c r="F37" s="125" t="s">
        <v>442</v>
      </c>
      <c r="G37" t="s">
        <v>769</v>
      </c>
      <c r="H37" s="411" t="s">
        <v>443</v>
      </c>
      <c r="I37" s="412">
        <v>49</v>
      </c>
    </row>
    <row r="38" spans="1:9" ht="16.5" x14ac:dyDescent="0.25">
      <c r="A38" s="125"/>
      <c r="B38" s="124"/>
      <c r="C38" s="131" t="s">
        <v>406</v>
      </c>
      <c r="D38" s="126">
        <v>50</v>
      </c>
      <c r="E38" s="129">
        <v>40</v>
      </c>
      <c r="F38" s="130" t="s">
        <v>399</v>
      </c>
      <c r="G38" t="s">
        <v>770</v>
      </c>
      <c r="H38" s="411" t="s">
        <v>406</v>
      </c>
      <c r="I38" s="412">
        <v>50</v>
      </c>
    </row>
    <row r="39" spans="1:9" ht="16.5" x14ac:dyDescent="0.25">
      <c r="A39" s="125"/>
      <c r="B39" s="124"/>
      <c r="C39" s="125" t="s">
        <v>411</v>
      </c>
      <c r="D39" s="126">
        <v>67</v>
      </c>
      <c r="E39" s="129">
        <v>1</v>
      </c>
      <c r="F39" s="134" t="s">
        <v>444</v>
      </c>
      <c r="G39" t="s">
        <v>771</v>
      </c>
      <c r="H39" s="411" t="s">
        <v>644</v>
      </c>
      <c r="I39" s="412">
        <v>51</v>
      </c>
    </row>
    <row r="40" spans="1:9" ht="33" x14ac:dyDescent="0.25">
      <c r="A40" s="125"/>
      <c r="B40" s="124"/>
      <c r="C40" s="125" t="s">
        <v>452</v>
      </c>
      <c r="D40" s="126">
        <v>68</v>
      </c>
      <c r="E40" s="135">
        <v>9</v>
      </c>
      <c r="F40" s="131" t="s">
        <v>445</v>
      </c>
      <c r="G40" t="s">
        <v>772</v>
      </c>
      <c r="H40" s="411" t="s">
        <v>645</v>
      </c>
      <c r="I40" s="412">
        <v>52</v>
      </c>
    </row>
    <row r="41" spans="1:9" ht="16.5" x14ac:dyDescent="0.25">
      <c r="A41" s="125"/>
      <c r="B41" s="124"/>
      <c r="C41" s="125" t="s">
        <v>454</v>
      </c>
      <c r="D41" s="126">
        <v>74</v>
      </c>
      <c r="E41" s="135">
        <v>10</v>
      </c>
      <c r="F41" s="134" t="s">
        <v>407</v>
      </c>
      <c r="G41" t="s">
        <v>773</v>
      </c>
      <c r="H41" s="411" t="s">
        <v>522</v>
      </c>
      <c r="I41" s="412">
        <v>53</v>
      </c>
    </row>
    <row r="42" spans="1:9" ht="16.5" x14ac:dyDescent="0.25">
      <c r="A42" s="125"/>
      <c r="B42" s="124"/>
      <c r="C42" s="128" t="s">
        <v>456</v>
      </c>
      <c r="D42" s="127">
        <v>83</v>
      </c>
      <c r="E42" s="135">
        <v>18</v>
      </c>
      <c r="F42" s="125" t="s">
        <v>408</v>
      </c>
      <c r="G42" t="s">
        <v>774</v>
      </c>
      <c r="H42" s="411" t="s">
        <v>652</v>
      </c>
      <c r="I42" s="412">
        <v>55</v>
      </c>
    </row>
    <row r="43" spans="1:9" ht="33" x14ac:dyDescent="0.25">
      <c r="A43" s="125"/>
      <c r="B43" s="124"/>
      <c r="C43" s="131"/>
      <c r="D43" s="126"/>
      <c r="E43" s="135">
        <v>20</v>
      </c>
      <c r="F43" s="125" t="s">
        <v>446</v>
      </c>
      <c r="G43" t="s">
        <v>775</v>
      </c>
      <c r="H43" s="411" t="s">
        <v>655</v>
      </c>
      <c r="I43" s="412">
        <v>56</v>
      </c>
    </row>
    <row r="44" spans="1:9" ht="33" x14ac:dyDescent="0.25">
      <c r="A44" s="125"/>
      <c r="B44" s="124"/>
      <c r="C44" s="131"/>
      <c r="D44" s="126"/>
      <c r="E44" s="135">
        <v>21</v>
      </c>
      <c r="F44" s="125" t="s">
        <v>447</v>
      </c>
      <c r="G44" t="s">
        <v>776</v>
      </c>
      <c r="H44" s="411" t="s">
        <v>613</v>
      </c>
      <c r="I44" s="412">
        <v>57</v>
      </c>
    </row>
    <row r="45" spans="1:9" ht="16.5" x14ac:dyDescent="0.25">
      <c r="A45" s="125"/>
      <c r="B45" s="124"/>
      <c r="C45" s="131"/>
      <c r="D45" s="126"/>
      <c r="E45" s="135">
        <v>24</v>
      </c>
      <c r="F45" s="134" t="s">
        <v>409</v>
      </c>
      <c r="G45" t="s">
        <v>777</v>
      </c>
      <c r="H45" s="411" t="s">
        <v>680</v>
      </c>
      <c r="I45" s="412">
        <v>58</v>
      </c>
    </row>
    <row r="46" spans="1:9" ht="16.5" x14ac:dyDescent="0.25">
      <c r="A46" s="125"/>
      <c r="B46" s="124"/>
      <c r="C46" s="131"/>
      <c r="D46" s="126"/>
      <c r="E46" s="135">
        <v>34</v>
      </c>
      <c r="F46" s="134" t="s">
        <v>429</v>
      </c>
      <c r="G46" t="s">
        <v>778</v>
      </c>
      <c r="H46" s="411" t="s">
        <v>681</v>
      </c>
      <c r="I46" s="412">
        <v>59</v>
      </c>
    </row>
    <row r="47" spans="1:9" ht="16.5" x14ac:dyDescent="0.25">
      <c r="A47" s="125"/>
      <c r="B47" s="124"/>
      <c r="E47" s="135">
        <v>1</v>
      </c>
      <c r="F47" s="134" t="s">
        <v>448</v>
      </c>
      <c r="G47" t="s">
        <v>779</v>
      </c>
      <c r="H47" s="411" t="s">
        <v>461</v>
      </c>
      <c r="I47" s="412">
        <v>60</v>
      </c>
    </row>
    <row r="48" spans="1:9" ht="16.5" x14ac:dyDescent="0.25">
      <c r="A48" s="125"/>
      <c r="B48" s="124"/>
      <c r="C48" s="136"/>
      <c r="D48" s="126"/>
      <c r="E48" s="135">
        <v>4</v>
      </c>
      <c r="F48" s="134" t="s">
        <v>412</v>
      </c>
      <c r="G48" t="s">
        <v>780</v>
      </c>
      <c r="H48" s="411" t="s">
        <v>617</v>
      </c>
      <c r="I48" s="412">
        <v>61</v>
      </c>
    </row>
    <row r="49" spans="1:9" ht="16.5" x14ac:dyDescent="0.25">
      <c r="A49" s="125"/>
      <c r="B49" s="124"/>
      <c r="C49" s="136"/>
      <c r="D49" s="126"/>
      <c r="E49" s="135">
        <v>5</v>
      </c>
      <c r="F49" s="134" t="s">
        <v>449</v>
      </c>
      <c r="G49" t="s">
        <v>781</v>
      </c>
      <c r="H49" s="411" t="s">
        <v>622</v>
      </c>
      <c r="I49" s="412">
        <v>62</v>
      </c>
    </row>
    <row r="50" spans="1:9" ht="16.5" x14ac:dyDescent="0.25">
      <c r="A50" s="125"/>
      <c r="B50" s="124"/>
      <c r="C50" s="136"/>
      <c r="D50" s="126"/>
      <c r="E50" s="135">
        <v>12</v>
      </c>
      <c r="F50" s="134" t="s">
        <v>413</v>
      </c>
      <c r="G50" t="s">
        <v>782</v>
      </c>
      <c r="H50" s="411" t="s">
        <v>683</v>
      </c>
      <c r="I50" s="412">
        <v>63</v>
      </c>
    </row>
    <row r="51" spans="1:9" ht="16.5" x14ac:dyDescent="0.25">
      <c r="A51" s="125"/>
      <c r="B51" s="124"/>
      <c r="C51" s="136"/>
      <c r="D51" s="126"/>
      <c r="E51" s="135">
        <v>16</v>
      </c>
      <c r="F51" s="134" t="s">
        <v>450</v>
      </c>
      <c r="G51" t="s">
        <v>783</v>
      </c>
      <c r="H51" s="411" t="s">
        <v>463</v>
      </c>
      <c r="I51" s="412">
        <v>66</v>
      </c>
    </row>
    <row r="52" spans="1:9" ht="16.5" x14ac:dyDescent="0.25">
      <c r="A52" s="125"/>
      <c r="B52" s="124"/>
      <c r="C52" s="136"/>
      <c r="D52" s="126"/>
      <c r="E52" s="135">
        <v>21</v>
      </c>
      <c r="F52" s="134" t="s">
        <v>451</v>
      </c>
      <c r="G52" t="s">
        <v>784</v>
      </c>
      <c r="H52" s="411" t="s">
        <v>411</v>
      </c>
      <c r="I52" s="412">
        <v>67</v>
      </c>
    </row>
    <row r="53" spans="1:9" ht="16.5" x14ac:dyDescent="0.25">
      <c r="A53" s="125"/>
      <c r="B53" s="124"/>
      <c r="E53" s="135">
        <v>1</v>
      </c>
      <c r="F53" s="134" t="s">
        <v>453</v>
      </c>
      <c r="G53" t="s">
        <v>785</v>
      </c>
      <c r="H53" s="411" t="s">
        <v>452</v>
      </c>
      <c r="I53" s="412">
        <v>68</v>
      </c>
    </row>
    <row r="54" spans="1:9" ht="16.5" x14ac:dyDescent="0.25">
      <c r="A54" s="125"/>
      <c r="B54" s="124"/>
      <c r="E54" s="135">
        <v>2</v>
      </c>
      <c r="F54" s="134" t="s">
        <v>455</v>
      </c>
      <c r="G54" t="s">
        <v>786</v>
      </c>
      <c r="H54" s="411" t="s">
        <v>480</v>
      </c>
      <c r="I54" s="412">
        <v>69</v>
      </c>
    </row>
    <row r="55" spans="1:9" ht="33" x14ac:dyDescent="0.25">
      <c r="A55" s="125"/>
      <c r="B55" s="124"/>
      <c r="E55" s="137">
        <v>2</v>
      </c>
      <c r="F55" s="128" t="s">
        <v>457</v>
      </c>
      <c r="G55" t="s">
        <v>787</v>
      </c>
      <c r="H55" s="411" t="s">
        <v>493</v>
      </c>
      <c r="I55" s="412">
        <v>70</v>
      </c>
    </row>
    <row r="56" spans="1:9" ht="16.5" x14ac:dyDescent="0.25">
      <c r="A56" s="139"/>
      <c r="B56" s="138"/>
      <c r="C56" s="139" t="s">
        <v>398</v>
      </c>
      <c r="D56" s="140">
        <v>2</v>
      </c>
      <c r="E56" s="141">
        <v>25</v>
      </c>
      <c r="F56" s="142" t="s">
        <v>459</v>
      </c>
      <c r="G56" t="s">
        <v>788</v>
      </c>
      <c r="H56" s="411" t="s">
        <v>430</v>
      </c>
      <c r="I56" s="412">
        <v>71</v>
      </c>
    </row>
    <row r="57" spans="1:9" ht="16.5" x14ac:dyDescent="0.25">
      <c r="A57" s="139"/>
      <c r="B57" s="138"/>
      <c r="C57" s="138"/>
      <c r="D57" s="138"/>
      <c r="E57" s="143">
        <v>40</v>
      </c>
      <c r="F57" s="144" t="s">
        <v>399</v>
      </c>
      <c r="G57" t="s">
        <v>789</v>
      </c>
      <c r="H57" s="411" t="s">
        <v>473</v>
      </c>
      <c r="I57" s="412">
        <v>72</v>
      </c>
    </row>
    <row r="58" spans="1:9" ht="16.5" x14ac:dyDescent="0.25">
      <c r="A58" s="139"/>
      <c r="B58" s="138"/>
      <c r="C58" s="145" t="s">
        <v>443</v>
      </c>
      <c r="D58" s="140">
        <v>49</v>
      </c>
      <c r="E58" s="143">
        <v>1</v>
      </c>
      <c r="F58" s="148" t="s">
        <v>444</v>
      </c>
      <c r="G58" t="s">
        <v>790</v>
      </c>
      <c r="H58" s="411" t="s">
        <v>690</v>
      </c>
      <c r="I58" s="412">
        <v>73</v>
      </c>
    </row>
    <row r="59" spans="1:9" ht="16.5" x14ac:dyDescent="0.25">
      <c r="A59" s="139"/>
      <c r="B59" s="138"/>
      <c r="C59" s="145" t="s">
        <v>406</v>
      </c>
      <c r="D59" s="140">
        <v>50</v>
      </c>
      <c r="E59" s="150">
        <v>10</v>
      </c>
      <c r="F59" s="148" t="s">
        <v>407</v>
      </c>
      <c r="G59" t="s">
        <v>791</v>
      </c>
      <c r="H59" s="411" t="s">
        <v>454</v>
      </c>
      <c r="I59" s="412">
        <v>74</v>
      </c>
    </row>
    <row r="60" spans="1:9" ht="33" x14ac:dyDescent="0.25">
      <c r="A60" s="139"/>
      <c r="B60" s="138"/>
      <c r="C60" s="139" t="s">
        <v>461</v>
      </c>
      <c r="D60" s="140">
        <v>60</v>
      </c>
      <c r="E60" s="150">
        <v>20</v>
      </c>
      <c r="F60" s="139" t="s">
        <v>446</v>
      </c>
      <c r="G60" t="s">
        <v>792</v>
      </c>
      <c r="H60" s="411" t="s">
        <v>567</v>
      </c>
      <c r="I60" s="412">
        <v>75</v>
      </c>
    </row>
    <row r="61" spans="1:9" ht="16.5" x14ac:dyDescent="0.25">
      <c r="A61" s="139"/>
      <c r="B61" s="138"/>
      <c r="C61" s="139" t="s">
        <v>463</v>
      </c>
      <c r="D61" s="140">
        <v>66</v>
      </c>
      <c r="E61" s="150">
        <v>24</v>
      </c>
      <c r="F61" s="148" t="s">
        <v>409</v>
      </c>
      <c r="G61" t="s">
        <v>793</v>
      </c>
      <c r="H61" s="411" t="s">
        <v>568</v>
      </c>
      <c r="I61" s="412">
        <v>76</v>
      </c>
    </row>
    <row r="62" spans="1:9" ht="33" x14ac:dyDescent="0.25">
      <c r="A62" s="139"/>
      <c r="B62" s="138"/>
      <c r="C62" s="139" t="s">
        <v>411</v>
      </c>
      <c r="D62" s="140">
        <v>67</v>
      </c>
      <c r="E62" s="150">
        <v>28</v>
      </c>
      <c r="F62" s="139" t="s">
        <v>460</v>
      </c>
      <c r="G62" t="s">
        <v>794</v>
      </c>
      <c r="H62" s="411" t="s">
        <v>488</v>
      </c>
      <c r="I62" s="412">
        <v>77</v>
      </c>
    </row>
    <row r="63" spans="1:9" ht="16.5" x14ac:dyDescent="0.25">
      <c r="A63" s="139"/>
      <c r="B63" s="138"/>
      <c r="C63" s="149"/>
      <c r="D63" s="140"/>
      <c r="E63" s="150">
        <v>34</v>
      </c>
      <c r="F63" s="148" t="s">
        <v>429</v>
      </c>
      <c r="G63" t="s">
        <v>795</v>
      </c>
      <c r="H63" s="411" t="s">
        <v>626</v>
      </c>
      <c r="I63" s="412">
        <v>78</v>
      </c>
    </row>
    <row r="64" spans="1:9" ht="16.5" x14ac:dyDescent="0.25">
      <c r="A64" s="139"/>
      <c r="B64" s="138"/>
      <c r="E64" s="150">
        <v>2</v>
      </c>
      <c r="F64" s="139" t="s">
        <v>462</v>
      </c>
      <c r="G64" t="s">
        <v>796</v>
      </c>
      <c r="H64" s="411" t="s">
        <v>414</v>
      </c>
      <c r="I64" s="412">
        <v>80</v>
      </c>
    </row>
    <row r="65" spans="1:9" ht="16.5" x14ac:dyDescent="0.25">
      <c r="A65" s="139"/>
      <c r="B65" s="138"/>
      <c r="E65" s="150"/>
      <c r="F65" s="147"/>
      <c r="G65" t="s">
        <v>797</v>
      </c>
      <c r="H65" s="411" t="s">
        <v>667</v>
      </c>
      <c r="I65" s="412">
        <v>81</v>
      </c>
    </row>
    <row r="66" spans="1:9" ht="16.5" x14ac:dyDescent="0.25">
      <c r="A66" s="139"/>
      <c r="B66" s="138"/>
      <c r="E66" s="150">
        <v>4</v>
      </c>
      <c r="F66" s="139" t="s">
        <v>412</v>
      </c>
      <c r="G66" t="s">
        <v>798</v>
      </c>
      <c r="H66" s="411" t="s">
        <v>627</v>
      </c>
      <c r="I66" s="412">
        <v>82</v>
      </c>
    </row>
    <row r="67" spans="1:9" ht="16.5" x14ac:dyDescent="0.25">
      <c r="A67" s="139"/>
      <c r="B67" s="138"/>
      <c r="C67" s="149"/>
      <c r="D67" s="140"/>
      <c r="E67" s="150">
        <v>5</v>
      </c>
      <c r="F67" s="139" t="s">
        <v>449</v>
      </c>
      <c r="G67" t="s">
        <v>799</v>
      </c>
      <c r="H67" s="411" t="s">
        <v>456</v>
      </c>
      <c r="I67" s="412">
        <v>83</v>
      </c>
    </row>
    <row r="68" spans="1:9" ht="16.5" x14ac:dyDescent="0.25">
      <c r="A68" s="139"/>
      <c r="B68" s="138"/>
      <c r="C68" s="149"/>
      <c r="D68" s="140"/>
      <c r="E68" s="150">
        <v>16</v>
      </c>
      <c r="F68" s="139" t="s">
        <v>450</v>
      </c>
      <c r="G68" t="s">
        <v>800</v>
      </c>
    </row>
    <row r="69" spans="1:9" ht="16.5" x14ac:dyDescent="0.25">
      <c r="A69" s="139"/>
      <c r="B69" s="138"/>
      <c r="C69" s="149"/>
      <c r="D69" s="140"/>
      <c r="E69" s="150">
        <v>21</v>
      </c>
      <c r="F69" s="139" t="s">
        <v>451</v>
      </c>
      <c r="G69" t="s">
        <v>801</v>
      </c>
    </row>
    <row r="70" spans="1:9" ht="16.5" x14ac:dyDescent="0.25">
      <c r="A70" s="139"/>
      <c r="B70" s="138"/>
      <c r="C70" s="149"/>
      <c r="D70" s="140"/>
      <c r="E70" s="150">
        <v>25</v>
      </c>
      <c r="F70" s="139" t="s">
        <v>464</v>
      </c>
      <c r="G70" t="s">
        <v>802</v>
      </c>
    </row>
    <row r="71" spans="1:9" ht="16.5" x14ac:dyDescent="0.25">
      <c r="A71" s="152"/>
      <c r="B71" s="151"/>
      <c r="C71" s="152" t="s">
        <v>398</v>
      </c>
      <c r="D71" s="153">
        <v>2</v>
      </c>
      <c r="E71" s="155">
        <v>1</v>
      </c>
      <c r="F71" s="152" t="s">
        <v>466</v>
      </c>
      <c r="G71" t="s">
        <v>803</v>
      </c>
    </row>
    <row r="72" spans="1:9" ht="33" x14ac:dyDescent="0.25">
      <c r="A72" s="152"/>
      <c r="B72" s="151"/>
      <c r="C72" s="160" t="s">
        <v>469</v>
      </c>
      <c r="D72" s="159">
        <v>4</v>
      </c>
      <c r="E72" s="155">
        <v>31</v>
      </c>
      <c r="F72" s="152" t="s">
        <v>467</v>
      </c>
      <c r="G72" t="s">
        <v>804</v>
      </c>
    </row>
    <row r="73" spans="1:9" ht="16.5" x14ac:dyDescent="0.25">
      <c r="A73" s="152"/>
      <c r="B73" s="151"/>
      <c r="C73" s="162" t="s">
        <v>406</v>
      </c>
      <c r="D73" s="153">
        <v>50</v>
      </c>
      <c r="E73" s="155">
        <v>40</v>
      </c>
      <c r="F73" s="157" t="s">
        <v>399</v>
      </c>
      <c r="G73" t="s">
        <v>805</v>
      </c>
    </row>
    <row r="74" spans="1:9" ht="16.5" x14ac:dyDescent="0.25">
      <c r="A74" s="152"/>
      <c r="B74" s="151"/>
      <c r="C74" s="152" t="s">
        <v>411</v>
      </c>
      <c r="D74" s="153">
        <v>67</v>
      </c>
      <c r="E74" s="155">
        <v>44</v>
      </c>
      <c r="F74" s="158" t="s">
        <v>468</v>
      </c>
      <c r="G74" t="s">
        <v>806</v>
      </c>
    </row>
    <row r="75" spans="1:9" ht="16.5" x14ac:dyDescent="0.25">
      <c r="A75" s="152"/>
      <c r="B75" s="151"/>
      <c r="C75" s="152" t="s">
        <v>473</v>
      </c>
      <c r="D75" s="153">
        <v>72</v>
      </c>
      <c r="E75" s="161">
        <v>1</v>
      </c>
      <c r="F75" s="160" t="s">
        <v>470</v>
      </c>
      <c r="G75" t="s">
        <v>807</v>
      </c>
    </row>
    <row r="76" spans="1:9" ht="16.5" x14ac:dyDescent="0.25">
      <c r="A76" s="152"/>
      <c r="B76" s="151"/>
      <c r="C76" s="160"/>
      <c r="D76" s="159"/>
      <c r="E76" s="161">
        <v>2</v>
      </c>
      <c r="F76" s="160" t="s">
        <v>471</v>
      </c>
      <c r="G76" t="s">
        <v>808</v>
      </c>
    </row>
    <row r="77" spans="1:9" ht="16.5" x14ac:dyDescent="0.25">
      <c r="A77" s="152"/>
      <c r="B77" s="151"/>
      <c r="E77" s="163">
        <v>10</v>
      </c>
      <c r="F77" s="158" t="s">
        <v>407</v>
      </c>
      <c r="G77" t="s">
        <v>809</v>
      </c>
    </row>
    <row r="78" spans="1:9" ht="33" x14ac:dyDescent="0.25">
      <c r="A78" s="152"/>
      <c r="B78" s="151"/>
      <c r="C78" s="162"/>
      <c r="D78" s="153"/>
      <c r="E78" s="163">
        <v>20</v>
      </c>
      <c r="F78" s="152" t="s">
        <v>446</v>
      </c>
      <c r="G78" t="s">
        <v>810</v>
      </c>
    </row>
    <row r="79" spans="1:9" ht="16.5" x14ac:dyDescent="0.25">
      <c r="A79" s="152"/>
      <c r="B79" s="151"/>
      <c r="C79" s="162"/>
      <c r="D79" s="153"/>
      <c r="E79" s="163">
        <v>24</v>
      </c>
      <c r="F79" s="158" t="s">
        <v>409</v>
      </c>
      <c r="G79" t="s">
        <v>811</v>
      </c>
    </row>
    <row r="80" spans="1:9" ht="16.5" x14ac:dyDescent="0.25">
      <c r="A80" s="152"/>
      <c r="B80" s="151"/>
      <c r="C80" s="162"/>
      <c r="D80" s="153"/>
      <c r="E80" s="163">
        <v>34</v>
      </c>
      <c r="F80" s="158" t="s">
        <v>429</v>
      </c>
      <c r="G80" t="s">
        <v>812</v>
      </c>
    </row>
    <row r="81" spans="1:7" ht="16.5" x14ac:dyDescent="0.25">
      <c r="A81" s="152"/>
      <c r="B81" s="151"/>
      <c r="E81" s="163">
        <v>2</v>
      </c>
      <c r="F81" s="152" t="s">
        <v>472</v>
      </c>
      <c r="G81" t="s">
        <v>813</v>
      </c>
    </row>
    <row r="82" spans="1:7" ht="16.5" x14ac:dyDescent="0.25">
      <c r="A82" s="152"/>
      <c r="B82" s="151"/>
      <c r="C82" s="162"/>
      <c r="D82" s="153"/>
      <c r="E82" s="163">
        <v>4</v>
      </c>
      <c r="F82" s="152" t="s">
        <v>412</v>
      </c>
      <c r="G82" t="s">
        <v>814</v>
      </c>
    </row>
    <row r="83" spans="1:7" ht="16.5" x14ac:dyDescent="0.25">
      <c r="A83" s="152"/>
      <c r="B83" s="151"/>
      <c r="C83" s="162"/>
      <c r="D83" s="153"/>
      <c r="E83" s="163">
        <v>5</v>
      </c>
      <c r="F83" s="152" t="s">
        <v>449</v>
      </c>
      <c r="G83" t="s">
        <v>815</v>
      </c>
    </row>
    <row r="84" spans="1:7" ht="16.5" x14ac:dyDescent="0.25">
      <c r="A84" s="152"/>
      <c r="B84" s="151"/>
      <c r="C84" s="162"/>
      <c r="D84" s="153"/>
      <c r="E84" s="163">
        <v>16</v>
      </c>
      <c r="F84" s="152" t="s">
        <v>450</v>
      </c>
      <c r="G84" t="s">
        <v>816</v>
      </c>
    </row>
    <row r="85" spans="1:7" ht="16.5" x14ac:dyDescent="0.25">
      <c r="A85" s="152"/>
      <c r="B85" s="151"/>
      <c r="C85" s="162"/>
      <c r="D85" s="153"/>
      <c r="E85" s="163">
        <v>21</v>
      </c>
      <c r="F85" s="152" t="s">
        <v>451</v>
      </c>
      <c r="G85" t="s">
        <v>817</v>
      </c>
    </row>
    <row r="86" spans="1:7" ht="16.5" x14ac:dyDescent="0.25">
      <c r="A86" s="152"/>
      <c r="B86" s="151"/>
      <c r="C86" s="162"/>
      <c r="D86" s="153"/>
      <c r="E86" s="163">
        <v>25</v>
      </c>
      <c r="F86" s="152" t="s">
        <v>464</v>
      </c>
      <c r="G86" t="s">
        <v>818</v>
      </c>
    </row>
    <row r="87" spans="1:7" ht="16.5" x14ac:dyDescent="0.25">
      <c r="A87" s="152"/>
      <c r="B87" s="151"/>
      <c r="E87" s="163">
        <v>2</v>
      </c>
      <c r="F87" s="152" t="s">
        <v>474</v>
      </c>
      <c r="G87" t="s">
        <v>819</v>
      </c>
    </row>
    <row r="88" spans="1:7" ht="33" x14ac:dyDescent="0.25">
      <c r="A88" s="165"/>
      <c r="B88" s="164"/>
      <c r="C88" s="165" t="s">
        <v>398</v>
      </c>
      <c r="D88" s="166">
        <v>2</v>
      </c>
      <c r="E88" s="170" t="s">
        <v>476</v>
      </c>
      <c r="F88" s="165" t="s">
        <v>477</v>
      </c>
      <c r="G88" t="s">
        <v>820</v>
      </c>
    </row>
    <row r="89" spans="1:7" ht="16.5" x14ac:dyDescent="0.25">
      <c r="A89" s="165"/>
      <c r="B89" s="164"/>
      <c r="C89" s="169" t="s">
        <v>443</v>
      </c>
      <c r="D89" s="166">
        <v>49</v>
      </c>
      <c r="E89" s="170">
        <v>30</v>
      </c>
      <c r="F89" s="165" t="s">
        <v>478</v>
      </c>
      <c r="G89" t="s">
        <v>821</v>
      </c>
    </row>
    <row r="90" spans="1:7" ht="16.5" x14ac:dyDescent="0.25">
      <c r="A90" s="165"/>
      <c r="B90" s="164"/>
      <c r="C90" s="169" t="s">
        <v>406</v>
      </c>
      <c r="D90" s="166">
        <v>50</v>
      </c>
      <c r="E90" s="170">
        <v>40</v>
      </c>
      <c r="F90" s="165" t="s">
        <v>399</v>
      </c>
      <c r="G90" t="s">
        <v>822</v>
      </c>
    </row>
    <row r="91" spans="1:7" ht="16.5" x14ac:dyDescent="0.25">
      <c r="A91" s="165"/>
      <c r="B91" s="164"/>
      <c r="C91" s="173" t="s">
        <v>461</v>
      </c>
      <c r="D91" s="172">
        <v>60</v>
      </c>
      <c r="E91" s="170">
        <v>1</v>
      </c>
      <c r="F91" s="165" t="s">
        <v>444</v>
      </c>
      <c r="G91" t="s">
        <v>823</v>
      </c>
    </row>
    <row r="92" spans="1:7" ht="33" x14ac:dyDescent="0.25">
      <c r="A92" s="165"/>
      <c r="B92" s="164"/>
      <c r="C92" s="173" t="s">
        <v>480</v>
      </c>
      <c r="D92" s="172">
        <v>69</v>
      </c>
      <c r="E92" s="170">
        <v>10</v>
      </c>
      <c r="F92" s="168" t="s">
        <v>407</v>
      </c>
      <c r="G92" t="s">
        <v>824</v>
      </c>
    </row>
    <row r="93" spans="1:7" ht="33" x14ac:dyDescent="0.25">
      <c r="A93" s="165"/>
      <c r="B93" s="164"/>
      <c r="C93" s="169"/>
      <c r="D93" s="166"/>
      <c r="E93" s="170">
        <v>20</v>
      </c>
      <c r="F93" s="165" t="s">
        <v>446</v>
      </c>
      <c r="G93" t="s">
        <v>825</v>
      </c>
    </row>
    <row r="94" spans="1:7" ht="16.5" x14ac:dyDescent="0.25">
      <c r="A94" s="165"/>
      <c r="B94" s="164"/>
      <c r="C94" s="169"/>
      <c r="D94" s="166"/>
      <c r="E94" s="170">
        <v>24</v>
      </c>
      <c r="F94" s="168" t="s">
        <v>409</v>
      </c>
      <c r="G94" t="s">
        <v>826</v>
      </c>
    </row>
    <row r="95" spans="1:7" ht="16.5" x14ac:dyDescent="0.25">
      <c r="A95" s="165"/>
      <c r="B95" s="164"/>
      <c r="C95" s="169"/>
      <c r="D95" s="166"/>
      <c r="E95" s="170">
        <v>34</v>
      </c>
      <c r="F95" s="168" t="s">
        <v>429</v>
      </c>
      <c r="G95" t="s">
        <v>827</v>
      </c>
    </row>
    <row r="96" spans="1:7" ht="16.5" x14ac:dyDescent="0.25">
      <c r="A96" s="165"/>
      <c r="B96" s="164"/>
      <c r="E96" s="174">
        <v>6</v>
      </c>
      <c r="F96" s="173" t="s">
        <v>479</v>
      </c>
      <c r="G96" t="s">
        <v>828</v>
      </c>
    </row>
    <row r="97" spans="1:7" ht="16.5" x14ac:dyDescent="0.25">
      <c r="A97" s="165"/>
      <c r="B97" s="164"/>
      <c r="E97" s="179"/>
      <c r="F97" s="180"/>
      <c r="G97" t="s">
        <v>829</v>
      </c>
    </row>
    <row r="98" spans="1:7" ht="16.5" x14ac:dyDescent="0.25">
      <c r="A98" s="176"/>
      <c r="B98" s="175"/>
      <c r="C98" s="178" t="s">
        <v>398</v>
      </c>
      <c r="D98" s="177">
        <v>2</v>
      </c>
      <c r="E98" s="183">
        <v>9</v>
      </c>
      <c r="F98" s="178" t="s">
        <v>482</v>
      </c>
      <c r="G98" t="s">
        <v>830</v>
      </c>
    </row>
    <row r="99" spans="1:7" ht="16.5" x14ac:dyDescent="0.25">
      <c r="A99" s="176"/>
      <c r="B99" s="175"/>
      <c r="C99" s="182" t="s">
        <v>484</v>
      </c>
      <c r="D99" s="181">
        <v>23</v>
      </c>
      <c r="E99" s="183">
        <v>29</v>
      </c>
      <c r="F99" s="178" t="s">
        <v>483</v>
      </c>
      <c r="G99" t="s">
        <v>831</v>
      </c>
    </row>
    <row r="100" spans="1:7" ht="16.5" x14ac:dyDescent="0.25">
      <c r="A100" s="176"/>
      <c r="B100" s="175"/>
      <c r="C100" s="182" t="s">
        <v>443</v>
      </c>
      <c r="D100" s="181">
        <v>49</v>
      </c>
      <c r="E100" s="183">
        <v>40</v>
      </c>
      <c r="F100" s="184" t="s">
        <v>399</v>
      </c>
      <c r="G100" t="s">
        <v>832</v>
      </c>
    </row>
    <row r="101" spans="1:7" ht="16.5" x14ac:dyDescent="0.25">
      <c r="A101" s="176"/>
      <c r="B101" s="175"/>
      <c r="C101" s="185" t="s">
        <v>406</v>
      </c>
      <c r="D101" s="177">
        <v>50</v>
      </c>
      <c r="E101" s="183">
        <v>2</v>
      </c>
      <c r="F101" s="184" t="s">
        <v>485</v>
      </c>
      <c r="G101" t="s">
        <v>833</v>
      </c>
    </row>
    <row r="102" spans="1:7" ht="16.5" x14ac:dyDescent="0.25">
      <c r="A102" s="176"/>
      <c r="B102" s="175"/>
      <c r="C102" s="178" t="s">
        <v>473</v>
      </c>
      <c r="D102" s="177">
        <v>72</v>
      </c>
      <c r="E102" s="183">
        <v>1</v>
      </c>
      <c r="F102" s="184" t="s">
        <v>444</v>
      </c>
      <c r="G102" t="s">
        <v>834</v>
      </c>
    </row>
    <row r="103" spans="1:7" ht="16.5" x14ac:dyDescent="0.25">
      <c r="A103" s="176"/>
      <c r="B103" s="175"/>
      <c r="C103" s="176" t="s">
        <v>454</v>
      </c>
      <c r="D103" s="181">
        <v>74</v>
      </c>
      <c r="E103" s="186">
        <v>10</v>
      </c>
      <c r="F103" s="180" t="s">
        <v>407</v>
      </c>
      <c r="G103" t="s">
        <v>835</v>
      </c>
    </row>
    <row r="104" spans="1:7" ht="33" x14ac:dyDescent="0.25">
      <c r="A104" s="176"/>
      <c r="B104" s="175"/>
      <c r="C104" s="178" t="s">
        <v>488</v>
      </c>
      <c r="D104" s="177">
        <v>77</v>
      </c>
      <c r="E104" s="186">
        <v>20</v>
      </c>
      <c r="F104" s="176" t="s">
        <v>446</v>
      </c>
      <c r="G104" t="s">
        <v>836</v>
      </c>
    </row>
    <row r="105" spans="1:7" ht="16.5" x14ac:dyDescent="0.25">
      <c r="A105" s="176"/>
      <c r="B105" s="175"/>
      <c r="C105" s="185"/>
      <c r="D105" s="177"/>
      <c r="E105" s="186">
        <v>24</v>
      </c>
      <c r="F105" s="180" t="s">
        <v>409</v>
      </c>
      <c r="G105" t="s">
        <v>837</v>
      </c>
    </row>
    <row r="106" spans="1:7" ht="16.5" x14ac:dyDescent="0.25">
      <c r="A106" s="176"/>
      <c r="B106" s="175"/>
      <c r="E106" s="179">
        <v>22</v>
      </c>
      <c r="F106" s="178" t="s">
        <v>486</v>
      </c>
      <c r="G106" t="s">
        <v>838</v>
      </c>
    </row>
    <row r="107" spans="1:7" ht="16.5" x14ac:dyDescent="0.25">
      <c r="A107" s="176"/>
      <c r="B107" s="175"/>
      <c r="E107" s="186">
        <v>3</v>
      </c>
      <c r="F107" s="176" t="s">
        <v>487</v>
      </c>
      <c r="G107" t="s">
        <v>839</v>
      </c>
    </row>
    <row r="108" spans="1:7" ht="16.5" x14ac:dyDescent="0.25">
      <c r="A108" s="176"/>
      <c r="B108" s="175"/>
      <c r="E108" s="179">
        <v>1</v>
      </c>
      <c r="F108" s="180" t="s">
        <v>489</v>
      </c>
      <c r="G108" t="s">
        <v>840</v>
      </c>
    </row>
    <row r="109" spans="1:7" ht="16.5" x14ac:dyDescent="0.25">
      <c r="A109" s="176"/>
      <c r="B109" s="175"/>
      <c r="C109" s="178"/>
      <c r="D109" s="177"/>
      <c r="E109" s="179">
        <v>2</v>
      </c>
      <c r="F109" s="180" t="s">
        <v>490</v>
      </c>
      <c r="G109" t="s">
        <v>841</v>
      </c>
    </row>
    <row r="110" spans="1:7" ht="16.5" x14ac:dyDescent="0.25">
      <c r="A110" s="188"/>
      <c r="B110" s="187"/>
      <c r="C110" s="190" t="s">
        <v>398</v>
      </c>
      <c r="D110" s="189">
        <v>2</v>
      </c>
      <c r="E110" s="193">
        <v>40</v>
      </c>
      <c r="F110" s="194" t="s">
        <v>399</v>
      </c>
      <c r="G110" t="s">
        <v>842</v>
      </c>
    </row>
    <row r="111" spans="1:7" ht="16.5" x14ac:dyDescent="0.25">
      <c r="A111" s="188"/>
      <c r="B111" s="187"/>
      <c r="C111" s="196" t="s">
        <v>492</v>
      </c>
      <c r="D111" s="195">
        <v>7</v>
      </c>
      <c r="E111" s="191"/>
      <c r="F111" s="192"/>
      <c r="G111" t="s">
        <v>843</v>
      </c>
    </row>
    <row r="112" spans="1:7" ht="16.5" x14ac:dyDescent="0.25">
      <c r="A112" s="188"/>
      <c r="B112" s="187"/>
      <c r="C112" s="197" t="s">
        <v>406</v>
      </c>
      <c r="D112" s="195">
        <v>50</v>
      </c>
      <c r="E112" s="198">
        <v>10</v>
      </c>
      <c r="F112" s="192" t="s">
        <v>407</v>
      </c>
      <c r="G112" t="s">
        <v>844</v>
      </c>
    </row>
    <row r="113" spans="1:7" ht="33" x14ac:dyDescent="0.25">
      <c r="A113" s="188"/>
      <c r="B113" s="187"/>
      <c r="C113" s="196" t="s">
        <v>493</v>
      </c>
      <c r="D113" s="195">
        <v>70</v>
      </c>
      <c r="E113" s="198">
        <v>20</v>
      </c>
      <c r="F113" s="188" t="s">
        <v>446</v>
      </c>
      <c r="G113" t="s">
        <v>845</v>
      </c>
    </row>
    <row r="114" spans="1:7" ht="16.5" x14ac:dyDescent="0.25">
      <c r="A114" s="188"/>
      <c r="B114" s="187"/>
      <c r="C114" s="197"/>
      <c r="D114" s="195"/>
      <c r="E114" s="198">
        <v>24</v>
      </c>
      <c r="F114" s="192" t="s">
        <v>409</v>
      </c>
      <c r="G114" t="s">
        <v>846</v>
      </c>
    </row>
    <row r="115" spans="1:7" ht="16.5" x14ac:dyDescent="0.25">
      <c r="A115" s="188"/>
      <c r="B115" s="187"/>
      <c r="E115" s="199">
        <v>1</v>
      </c>
      <c r="F115" s="196" t="s">
        <v>494</v>
      </c>
      <c r="G115" t="s">
        <v>847</v>
      </c>
    </row>
    <row r="116" spans="1:7" ht="16.5" x14ac:dyDescent="0.25">
      <c r="A116" s="188"/>
      <c r="B116" s="187"/>
      <c r="C116" s="200"/>
      <c r="D116" s="195"/>
      <c r="E116" s="199">
        <v>2</v>
      </c>
      <c r="F116" s="196" t="s">
        <v>495</v>
      </c>
      <c r="G116" t="s">
        <v>848</v>
      </c>
    </row>
    <row r="117" spans="1:7" ht="16.5" x14ac:dyDescent="0.25">
      <c r="A117" s="202"/>
      <c r="B117" s="201"/>
      <c r="C117" s="204" t="s">
        <v>398</v>
      </c>
      <c r="D117" s="203">
        <v>2</v>
      </c>
      <c r="E117" s="205">
        <v>19</v>
      </c>
      <c r="F117" s="202" t="s">
        <v>497</v>
      </c>
      <c r="G117" t="s">
        <v>849</v>
      </c>
    </row>
    <row r="118" spans="1:7" ht="16.5" x14ac:dyDescent="0.25">
      <c r="A118" s="202"/>
      <c r="B118" s="201"/>
      <c r="C118" s="209" t="s">
        <v>501</v>
      </c>
      <c r="D118" s="210">
        <v>4</v>
      </c>
      <c r="E118" s="207">
        <v>23</v>
      </c>
      <c r="F118" s="208" t="s">
        <v>498</v>
      </c>
      <c r="G118" t="s">
        <v>850</v>
      </c>
    </row>
    <row r="119" spans="1:7" ht="33" x14ac:dyDescent="0.25">
      <c r="A119" s="202"/>
      <c r="B119" s="201"/>
      <c r="C119" s="204" t="s">
        <v>504</v>
      </c>
      <c r="D119" s="203">
        <v>42</v>
      </c>
      <c r="E119" s="207">
        <v>24</v>
      </c>
      <c r="F119" s="209" t="s">
        <v>499</v>
      </c>
      <c r="G119" t="s">
        <v>851</v>
      </c>
    </row>
    <row r="120" spans="1:7" ht="33" x14ac:dyDescent="0.25">
      <c r="A120" s="202"/>
      <c r="B120" s="201"/>
      <c r="C120" s="209" t="s">
        <v>443</v>
      </c>
      <c r="D120" s="210">
        <v>49</v>
      </c>
      <c r="E120" s="207">
        <v>32</v>
      </c>
      <c r="F120" s="209" t="s">
        <v>500</v>
      </c>
      <c r="G120" t="s">
        <v>852</v>
      </c>
    </row>
    <row r="121" spans="1:7" ht="16.5" x14ac:dyDescent="0.25">
      <c r="A121" s="202"/>
      <c r="B121" s="201"/>
      <c r="C121" s="211" t="s">
        <v>406</v>
      </c>
      <c r="D121" s="210">
        <v>50</v>
      </c>
      <c r="E121" s="207">
        <v>40</v>
      </c>
      <c r="F121" s="208" t="s">
        <v>399</v>
      </c>
      <c r="G121" t="s">
        <v>853</v>
      </c>
    </row>
    <row r="122" spans="1:7" ht="16.5" x14ac:dyDescent="0.25">
      <c r="A122" s="202"/>
      <c r="B122" s="201"/>
      <c r="C122" s="209" t="s">
        <v>461</v>
      </c>
      <c r="D122" s="210">
        <v>60</v>
      </c>
      <c r="E122" s="207">
        <v>1</v>
      </c>
      <c r="F122" s="209" t="s">
        <v>502</v>
      </c>
      <c r="G122" t="s">
        <v>854</v>
      </c>
    </row>
    <row r="123" spans="1:7" ht="16.5" x14ac:dyDescent="0.25">
      <c r="A123" s="202"/>
      <c r="B123" s="201"/>
      <c r="C123" s="209" t="s">
        <v>411</v>
      </c>
      <c r="D123" s="210">
        <v>67</v>
      </c>
      <c r="E123" s="207">
        <v>2</v>
      </c>
      <c r="F123" s="209" t="s">
        <v>503</v>
      </c>
      <c r="G123" t="s">
        <v>855</v>
      </c>
    </row>
    <row r="124" spans="1:7" ht="16.5" x14ac:dyDescent="0.25">
      <c r="A124" s="202"/>
      <c r="B124" s="201"/>
      <c r="C124" s="209" t="s">
        <v>473</v>
      </c>
      <c r="D124" s="210">
        <v>72</v>
      </c>
      <c r="E124" s="207"/>
      <c r="F124" s="209"/>
      <c r="G124" t="s">
        <v>856</v>
      </c>
    </row>
    <row r="125" spans="1:7" ht="16.5" x14ac:dyDescent="0.25">
      <c r="A125" s="202"/>
      <c r="B125" s="201"/>
      <c r="C125" s="202" t="s">
        <v>473</v>
      </c>
      <c r="D125" s="203">
        <v>72</v>
      </c>
      <c r="E125" s="207">
        <v>1</v>
      </c>
      <c r="F125" s="209" t="s">
        <v>444</v>
      </c>
      <c r="G125" t="s">
        <v>857</v>
      </c>
    </row>
    <row r="126" spans="1:7" ht="33" x14ac:dyDescent="0.25">
      <c r="A126" s="202"/>
      <c r="B126" s="201"/>
      <c r="E126" s="212">
        <v>9</v>
      </c>
      <c r="F126" s="209" t="s">
        <v>445</v>
      </c>
      <c r="G126" t="s">
        <v>858</v>
      </c>
    </row>
    <row r="127" spans="1:7" ht="16.5" x14ac:dyDescent="0.25">
      <c r="A127" s="202"/>
      <c r="B127" s="201"/>
      <c r="C127" s="211"/>
      <c r="D127" s="210"/>
      <c r="E127" s="213">
        <v>10</v>
      </c>
      <c r="F127" s="209" t="s">
        <v>407</v>
      </c>
      <c r="G127" t="s">
        <v>859</v>
      </c>
    </row>
    <row r="128" spans="1:7" ht="33" x14ac:dyDescent="0.25">
      <c r="A128" s="202"/>
      <c r="B128" s="201"/>
      <c r="C128" s="211"/>
      <c r="D128" s="210"/>
      <c r="E128" s="212">
        <v>23</v>
      </c>
      <c r="F128" s="209" t="s">
        <v>505</v>
      </c>
      <c r="G128" t="s">
        <v>860</v>
      </c>
    </row>
    <row r="129" spans="1:7" ht="16.5" x14ac:dyDescent="0.25">
      <c r="A129" s="202"/>
      <c r="B129" s="201"/>
      <c r="C129" s="211"/>
      <c r="D129" s="210"/>
      <c r="E129" s="212">
        <v>24</v>
      </c>
      <c r="F129" s="209" t="s">
        <v>409</v>
      </c>
      <c r="G129" t="s">
        <v>861</v>
      </c>
    </row>
    <row r="130" spans="1:7" ht="16.5" x14ac:dyDescent="0.25">
      <c r="A130" s="202"/>
      <c r="B130" s="201"/>
      <c r="C130" s="211"/>
      <c r="D130" s="210"/>
      <c r="E130" s="212">
        <v>34</v>
      </c>
      <c r="F130" s="209" t="s">
        <v>429</v>
      </c>
      <c r="G130" t="s">
        <v>862</v>
      </c>
    </row>
    <row r="131" spans="1:7" ht="16.5" x14ac:dyDescent="0.25">
      <c r="A131" s="202"/>
      <c r="B131" s="201"/>
      <c r="E131" s="212">
        <v>1</v>
      </c>
      <c r="F131" s="209" t="s">
        <v>506</v>
      </c>
      <c r="G131" t="s">
        <v>863</v>
      </c>
    </row>
    <row r="132" spans="1:7" ht="16.5" x14ac:dyDescent="0.25">
      <c r="A132" s="202"/>
      <c r="B132" s="201"/>
      <c r="E132" s="212">
        <v>5</v>
      </c>
      <c r="F132" s="209" t="s">
        <v>507</v>
      </c>
      <c r="G132" t="s">
        <v>864</v>
      </c>
    </row>
    <row r="133" spans="1:7" ht="16.5" x14ac:dyDescent="0.25">
      <c r="A133" s="202"/>
      <c r="B133" s="201"/>
      <c r="E133" s="213">
        <v>5</v>
      </c>
      <c r="F133" s="202" t="s">
        <v>449</v>
      </c>
      <c r="G133" t="s">
        <v>865</v>
      </c>
    </row>
    <row r="134" spans="1:7" ht="16.5" x14ac:dyDescent="0.25">
      <c r="A134" s="202"/>
      <c r="B134" s="201"/>
      <c r="E134" s="213">
        <v>16</v>
      </c>
      <c r="F134" s="202" t="s">
        <v>450</v>
      </c>
      <c r="G134" t="s">
        <v>866</v>
      </c>
    </row>
    <row r="135" spans="1:7" ht="16.5" x14ac:dyDescent="0.25">
      <c r="A135" s="202"/>
      <c r="B135" s="201"/>
      <c r="E135" s="212">
        <v>25</v>
      </c>
      <c r="F135" s="209" t="s">
        <v>464</v>
      </c>
      <c r="G135" t="s">
        <v>867</v>
      </c>
    </row>
    <row r="136" spans="1:7" ht="33" x14ac:dyDescent="0.25">
      <c r="A136" s="202"/>
      <c r="B136" s="201"/>
      <c r="E136" s="212">
        <v>4</v>
      </c>
      <c r="F136" s="209" t="s">
        <v>508</v>
      </c>
      <c r="G136" t="s">
        <v>868</v>
      </c>
    </row>
    <row r="137" spans="1:7" ht="16.5" x14ac:dyDescent="0.25">
      <c r="A137" s="202"/>
      <c r="B137" s="201"/>
      <c r="E137" s="212">
        <v>18</v>
      </c>
      <c r="F137" s="209" t="s">
        <v>509</v>
      </c>
      <c r="G137" t="s">
        <v>869</v>
      </c>
    </row>
    <row r="138" spans="1:7" ht="33" x14ac:dyDescent="0.25">
      <c r="A138" s="202"/>
      <c r="B138" s="201"/>
      <c r="E138" s="213">
        <v>14</v>
      </c>
      <c r="F138" s="202" t="s">
        <v>510</v>
      </c>
      <c r="G138" t="s">
        <v>870</v>
      </c>
    </row>
    <row r="139" spans="1:7" ht="16.5" x14ac:dyDescent="0.25">
      <c r="A139" s="217"/>
      <c r="B139" s="216"/>
      <c r="C139" s="219" t="s">
        <v>398</v>
      </c>
      <c r="D139" s="218">
        <v>2</v>
      </c>
      <c r="E139" s="222">
        <v>40</v>
      </c>
      <c r="F139" s="223" t="s">
        <v>399</v>
      </c>
      <c r="G139" t="s">
        <v>871</v>
      </c>
    </row>
    <row r="140" spans="1:7" ht="16.5" x14ac:dyDescent="0.25">
      <c r="A140" s="217"/>
      <c r="B140" s="216"/>
      <c r="C140" s="225" t="s">
        <v>512</v>
      </c>
      <c r="D140" s="224">
        <v>6</v>
      </c>
      <c r="E140" s="227"/>
      <c r="F140" s="228"/>
      <c r="G140" t="s">
        <v>872</v>
      </c>
    </row>
    <row r="141" spans="1:7" ht="16.5" x14ac:dyDescent="0.25">
      <c r="A141" s="217"/>
      <c r="B141" s="216"/>
      <c r="C141" s="226" t="s">
        <v>443</v>
      </c>
      <c r="D141" s="224">
        <v>49</v>
      </c>
      <c r="E141" s="222">
        <v>1</v>
      </c>
      <c r="F141" s="225" t="s">
        <v>444</v>
      </c>
      <c r="G141" t="s">
        <v>873</v>
      </c>
    </row>
    <row r="142" spans="1:7" ht="16.5" x14ac:dyDescent="0.25">
      <c r="A142" s="217"/>
      <c r="B142" s="216"/>
      <c r="C142" s="226" t="s">
        <v>406</v>
      </c>
      <c r="D142" s="224">
        <v>50</v>
      </c>
      <c r="E142" s="230">
        <v>10</v>
      </c>
      <c r="F142" s="225" t="s">
        <v>407</v>
      </c>
      <c r="G142" t="s">
        <v>874</v>
      </c>
    </row>
    <row r="143" spans="1:7" ht="33" x14ac:dyDescent="0.25">
      <c r="A143" s="217"/>
      <c r="B143" s="216"/>
      <c r="C143" s="225" t="s">
        <v>461</v>
      </c>
      <c r="D143" s="224">
        <v>60</v>
      </c>
      <c r="E143" s="231">
        <v>19</v>
      </c>
      <c r="F143" s="225" t="s">
        <v>513</v>
      </c>
      <c r="G143" t="s">
        <v>875</v>
      </c>
    </row>
    <row r="144" spans="1:7" ht="16.5" x14ac:dyDescent="0.25">
      <c r="A144" s="217"/>
      <c r="B144" s="216"/>
      <c r="C144" s="219" t="s">
        <v>411</v>
      </c>
      <c r="D144" s="218">
        <v>67</v>
      </c>
      <c r="E144" s="231">
        <v>24</v>
      </c>
      <c r="F144" s="225" t="s">
        <v>409</v>
      </c>
      <c r="G144" t="s">
        <v>876</v>
      </c>
    </row>
    <row r="145" spans="1:7" ht="16.5" x14ac:dyDescent="0.25">
      <c r="A145" s="217"/>
      <c r="B145" s="216"/>
      <c r="C145" s="225" t="s">
        <v>454</v>
      </c>
      <c r="D145" s="224">
        <v>74</v>
      </c>
      <c r="E145" s="231">
        <v>34</v>
      </c>
      <c r="F145" s="225" t="s">
        <v>429</v>
      </c>
      <c r="G145" t="s">
        <v>877</v>
      </c>
    </row>
    <row r="146" spans="1:7" ht="16.5" x14ac:dyDescent="0.25">
      <c r="A146" s="217"/>
      <c r="B146" s="216"/>
      <c r="C146" s="225" t="s">
        <v>456</v>
      </c>
      <c r="D146" s="224">
        <v>83</v>
      </c>
      <c r="E146" s="231">
        <v>6</v>
      </c>
      <c r="F146" s="225" t="s">
        <v>479</v>
      </c>
      <c r="G146" t="s">
        <v>878</v>
      </c>
    </row>
    <row r="147" spans="1:7" ht="16.5" x14ac:dyDescent="0.25">
      <c r="A147" s="217"/>
      <c r="B147" s="216"/>
      <c r="E147" s="230">
        <v>4</v>
      </c>
      <c r="F147" s="225" t="s">
        <v>412</v>
      </c>
      <c r="G147" t="s">
        <v>879</v>
      </c>
    </row>
    <row r="148" spans="1:7" ht="16.5" x14ac:dyDescent="0.25">
      <c r="A148" s="217"/>
      <c r="B148" s="216"/>
      <c r="C148" s="219"/>
      <c r="D148" s="218"/>
      <c r="E148" s="231">
        <v>5</v>
      </c>
      <c r="F148" s="225" t="s">
        <v>449</v>
      </c>
      <c r="G148" t="s">
        <v>880</v>
      </c>
    </row>
    <row r="149" spans="1:7" ht="16.5" x14ac:dyDescent="0.25">
      <c r="A149" s="217"/>
      <c r="B149" s="216"/>
      <c r="C149" s="219"/>
      <c r="D149" s="218"/>
      <c r="E149" s="231">
        <v>16</v>
      </c>
      <c r="F149" s="225" t="s">
        <v>450</v>
      </c>
      <c r="G149" t="s">
        <v>881</v>
      </c>
    </row>
    <row r="150" spans="1:7" ht="16.5" x14ac:dyDescent="0.25">
      <c r="A150" s="217"/>
      <c r="B150" s="216"/>
      <c r="C150" s="219"/>
      <c r="D150" s="218"/>
      <c r="E150" s="231">
        <v>25</v>
      </c>
      <c r="F150" s="225" t="s">
        <v>464</v>
      </c>
      <c r="G150" t="s">
        <v>882</v>
      </c>
    </row>
    <row r="151" spans="1:7" ht="16.5" x14ac:dyDescent="0.25">
      <c r="A151" s="217"/>
      <c r="B151" s="216"/>
      <c r="E151" s="231">
        <v>2</v>
      </c>
      <c r="F151" s="225" t="s">
        <v>455</v>
      </c>
      <c r="G151" t="s">
        <v>883</v>
      </c>
    </row>
    <row r="152" spans="1:7" ht="16.5" x14ac:dyDescent="0.25">
      <c r="A152" s="217"/>
      <c r="B152" s="216"/>
      <c r="E152" s="231">
        <v>1</v>
      </c>
      <c r="F152" s="225" t="s">
        <v>514</v>
      </c>
      <c r="G152" t="s">
        <v>884</v>
      </c>
    </row>
    <row r="153" spans="1:7" ht="33" x14ac:dyDescent="0.25">
      <c r="A153" s="217"/>
      <c r="B153" s="216"/>
      <c r="C153" s="219"/>
      <c r="D153" s="218"/>
      <c r="E153" s="231">
        <v>2</v>
      </c>
      <c r="F153" s="225" t="s">
        <v>457</v>
      </c>
      <c r="G153" t="s">
        <v>885</v>
      </c>
    </row>
    <row r="154" spans="1:7" ht="33" x14ac:dyDescent="0.25">
      <c r="A154" s="217"/>
      <c r="B154" s="216"/>
      <c r="C154" s="219"/>
      <c r="D154" s="218"/>
      <c r="E154" s="231">
        <v>3</v>
      </c>
      <c r="F154" s="225" t="s">
        <v>515</v>
      </c>
      <c r="G154" t="s">
        <v>886</v>
      </c>
    </row>
    <row r="155" spans="1:7" ht="16.5" x14ac:dyDescent="0.25">
      <c r="A155" s="217"/>
      <c r="B155" s="216"/>
      <c r="C155" s="219"/>
      <c r="D155" s="218"/>
      <c r="E155" s="230">
        <v>4</v>
      </c>
      <c r="F155" s="217" t="s">
        <v>516</v>
      </c>
      <c r="G155" t="s">
        <v>887</v>
      </c>
    </row>
    <row r="156" spans="1:7" ht="16.5" x14ac:dyDescent="0.25">
      <c r="A156" s="233"/>
      <c r="B156" s="232"/>
      <c r="C156" s="235" t="s">
        <v>398</v>
      </c>
      <c r="D156" s="234">
        <v>2</v>
      </c>
      <c r="E156" s="238">
        <v>40</v>
      </c>
      <c r="F156" s="239" t="s">
        <v>399</v>
      </c>
      <c r="G156" t="s">
        <v>888</v>
      </c>
    </row>
    <row r="157" spans="1:7" ht="16.5" x14ac:dyDescent="0.25">
      <c r="A157" s="233"/>
      <c r="B157" s="232"/>
      <c r="C157" s="241" t="s">
        <v>443</v>
      </c>
      <c r="D157" s="240">
        <v>49</v>
      </c>
      <c r="E157" s="238">
        <v>1</v>
      </c>
      <c r="F157" s="244" t="s">
        <v>444</v>
      </c>
      <c r="G157" t="s">
        <v>889</v>
      </c>
    </row>
    <row r="158" spans="1:7" ht="16.5" x14ac:dyDescent="0.25">
      <c r="A158" s="233"/>
      <c r="B158" s="232"/>
      <c r="C158" s="235" t="s">
        <v>406</v>
      </c>
      <c r="D158" s="240">
        <v>50</v>
      </c>
      <c r="E158" s="245">
        <v>10</v>
      </c>
      <c r="F158" s="244" t="s">
        <v>407</v>
      </c>
      <c r="G158" t="s">
        <v>890</v>
      </c>
    </row>
    <row r="159" spans="1:7" ht="16.5" x14ac:dyDescent="0.25">
      <c r="A159" s="233"/>
      <c r="B159" s="232"/>
      <c r="C159" s="235"/>
      <c r="D159" s="234"/>
      <c r="E159" s="246">
        <v>24</v>
      </c>
      <c r="F159" s="244" t="s">
        <v>409</v>
      </c>
      <c r="G159" t="s">
        <v>891</v>
      </c>
    </row>
    <row r="160" spans="1:7" ht="16.5" x14ac:dyDescent="0.25">
      <c r="A160" s="233"/>
      <c r="B160" s="232"/>
      <c r="C160" s="235"/>
      <c r="D160" s="234"/>
      <c r="E160" s="246">
        <v>34</v>
      </c>
      <c r="F160" s="244" t="s">
        <v>429</v>
      </c>
      <c r="G160" t="s">
        <v>892</v>
      </c>
    </row>
    <row r="161" spans="1:7" ht="16.5" x14ac:dyDescent="0.25">
      <c r="A161" s="248"/>
      <c r="B161" s="247"/>
      <c r="C161" s="250" t="s">
        <v>398</v>
      </c>
      <c r="D161" s="249">
        <v>2</v>
      </c>
      <c r="E161" s="253">
        <v>40</v>
      </c>
      <c r="F161" s="254" t="s">
        <v>399</v>
      </c>
      <c r="G161" t="s">
        <v>893</v>
      </c>
    </row>
    <row r="162" spans="1:7" ht="16.5" x14ac:dyDescent="0.25">
      <c r="A162" s="248"/>
      <c r="B162" s="247"/>
      <c r="C162" s="250" t="s">
        <v>519</v>
      </c>
      <c r="D162" s="249">
        <v>43</v>
      </c>
      <c r="E162" s="257"/>
      <c r="F162" s="258"/>
      <c r="G162" t="s">
        <v>894</v>
      </c>
    </row>
    <row r="163" spans="1:7" ht="16.5" x14ac:dyDescent="0.25">
      <c r="A163" s="248"/>
      <c r="B163" s="247"/>
      <c r="C163" s="256" t="s">
        <v>443</v>
      </c>
      <c r="D163" s="255">
        <v>49</v>
      </c>
      <c r="E163" s="253">
        <v>1</v>
      </c>
      <c r="F163" s="259" t="s">
        <v>444</v>
      </c>
      <c r="G163" t="s">
        <v>895</v>
      </c>
    </row>
    <row r="164" spans="1:7" ht="16.5" x14ac:dyDescent="0.25">
      <c r="A164" s="248"/>
      <c r="B164" s="247"/>
      <c r="C164" s="250" t="s">
        <v>406</v>
      </c>
      <c r="D164" s="255">
        <v>50</v>
      </c>
      <c r="E164" s="260">
        <v>10</v>
      </c>
      <c r="F164" s="259" t="s">
        <v>407</v>
      </c>
      <c r="G164" t="s">
        <v>896</v>
      </c>
    </row>
    <row r="165" spans="1:7" ht="16.5" x14ac:dyDescent="0.25">
      <c r="A165" s="248"/>
      <c r="B165" s="247"/>
      <c r="C165" s="250" t="s">
        <v>411</v>
      </c>
      <c r="D165" s="249">
        <v>67</v>
      </c>
      <c r="E165" s="261">
        <v>24</v>
      </c>
      <c r="F165" s="259" t="s">
        <v>409</v>
      </c>
      <c r="G165" t="s">
        <v>897</v>
      </c>
    </row>
    <row r="166" spans="1:7" ht="16.5" x14ac:dyDescent="0.25">
      <c r="A166" s="248"/>
      <c r="B166" s="247"/>
      <c r="C166" s="250"/>
      <c r="D166" s="249"/>
      <c r="E166" s="261">
        <v>34</v>
      </c>
      <c r="F166" s="259" t="s">
        <v>429</v>
      </c>
      <c r="G166" t="s">
        <v>898</v>
      </c>
    </row>
    <row r="167" spans="1:7" ht="16.5" x14ac:dyDescent="0.25">
      <c r="A167" s="248"/>
      <c r="B167" s="247"/>
      <c r="E167" s="260">
        <v>4</v>
      </c>
      <c r="F167" s="259" t="s">
        <v>412</v>
      </c>
      <c r="G167" t="s">
        <v>899</v>
      </c>
    </row>
    <row r="168" spans="1:7" ht="16.5" x14ac:dyDescent="0.25">
      <c r="A168" s="248"/>
      <c r="B168" s="247"/>
      <c r="C168" s="250"/>
      <c r="D168" s="249"/>
      <c r="E168" s="261">
        <v>5</v>
      </c>
      <c r="F168" s="259" t="s">
        <v>449</v>
      </c>
      <c r="G168" t="s">
        <v>900</v>
      </c>
    </row>
    <row r="169" spans="1:7" ht="16.5" x14ac:dyDescent="0.25">
      <c r="A169" s="248"/>
      <c r="B169" s="247"/>
      <c r="C169" s="250"/>
      <c r="D169" s="249"/>
      <c r="E169" s="261">
        <v>16</v>
      </c>
      <c r="F169" s="259" t="s">
        <v>450</v>
      </c>
      <c r="G169" t="s">
        <v>901</v>
      </c>
    </row>
    <row r="170" spans="1:7" ht="16.5" x14ac:dyDescent="0.25">
      <c r="A170" s="248"/>
      <c r="B170" s="247"/>
      <c r="C170" s="250"/>
      <c r="D170" s="249"/>
      <c r="E170" s="261">
        <v>25</v>
      </c>
      <c r="F170" s="259" t="s">
        <v>464</v>
      </c>
      <c r="G170" t="s">
        <v>902</v>
      </c>
    </row>
    <row r="171" spans="1:7" ht="16.5" x14ac:dyDescent="0.25">
      <c r="A171" s="263"/>
      <c r="B171" s="262"/>
      <c r="C171" s="265" t="s">
        <v>398</v>
      </c>
      <c r="D171" s="264">
        <v>2</v>
      </c>
      <c r="E171" s="268">
        <v>40</v>
      </c>
      <c r="F171" s="269" t="s">
        <v>399</v>
      </c>
      <c r="G171" t="s">
        <v>903</v>
      </c>
    </row>
    <row r="172" spans="1:7" ht="16.5" x14ac:dyDescent="0.25">
      <c r="A172" s="263"/>
      <c r="B172" s="262"/>
      <c r="C172" s="265" t="s">
        <v>521</v>
      </c>
      <c r="D172" s="264">
        <v>43</v>
      </c>
      <c r="E172" s="272"/>
      <c r="F172" s="273"/>
      <c r="G172" t="s">
        <v>904</v>
      </c>
    </row>
    <row r="173" spans="1:7" ht="16.5" x14ac:dyDescent="0.25">
      <c r="A173" s="263"/>
      <c r="B173" s="262"/>
      <c r="C173" s="271" t="s">
        <v>443</v>
      </c>
      <c r="D173" s="270">
        <v>49</v>
      </c>
      <c r="E173" s="268">
        <v>1</v>
      </c>
      <c r="F173" s="274" t="s">
        <v>444</v>
      </c>
      <c r="G173" t="s">
        <v>905</v>
      </c>
    </row>
    <row r="174" spans="1:7" ht="16.5" x14ac:dyDescent="0.25">
      <c r="A174" s="263"/>
      <c r="B174" s="262"/>
      <c r="C174" s="265" t="s">
        <v>406</v>
      </c>
      <c r="D174" s="270">
        <v>50</v>
      </c>
      <c r="E174" s="275">
        <v>10</v>
      </c>
      <c r="F174" s="274" t="s">
        <v>407</v>
      </c>
      <c r="G174" t="s">
        <v>906</v>
      </c>
    </row>
    <row r="175" spans="1:7" ht="16.5" x14ac:dyDescent="0.25">
      <c r="A175" s="263"/>
      <c r="B175" s="262"/>
      <c r="C175" s="263" t="s">
        <v>522</v>
      </c>
      <c r="D175" s="264">
        <v>53</v>
      </c>
      <c r="E175" s="276">
        <v>24</v>
      </c>
      <c r="F175" s="274" t="s">
        <v>409</v>
      </c>
      <c r="G175" t="s">
        <v>907</v>
      </c>
    </row>
    <row r="176" spans="1:7" ht="16.5" x14ac:dyDescent="0.25">
      <c r="A176" s="263"/>
      <c r="B176" s="262"/>
      <c r="C176" s="265" t="s">
        <v>411</v>
      </c>
      <c r="D176" s="264">
        <v>67</v>
      </c>
      <c r="E176" s="276">
        <v>34</v>
      </c>
      <c r="F176" s="274" t="s">
        <v>429</v>
      </c>
      <c r="G176" t="s">
        <v>908</v>
      </c>
    </row>
    <row r="177" spans="1:7" ht="16.5" x14ac:dyDescent="0.25">
      <c r="A177" s="263"/>
      <c r="B177" s="262"/>
      <c r="E177" s="275">
        <v>8</v>
      </c>
      <c r="F177" s="263" t="s">
        <v>523</v>
      </c>
      <c r="G177" t="s">
        <v>909</v>
      </c>
    </row>
    <row r="178" spans="1:7" ht="33" x14ac:dyDescent="0.25">
      <c r="A178" s="263"/>
      <c r="B178" s="262"/>
      <c r="C178" s="265"/>
      <c r="D178" s="264"/>
      <c r="E178" s="275">
        <v>10</v>
      </c>
      <c r="F178" s="263" t="s">
        <v>524</v>
      </c>
      <c r="G178" t="s">
        <v>910</v>
      </c>
    </row>
    <row r="179" spans="1:7" ht="33" x14ac:dyDescent="0.25">
      <c r="A179" s="263"/>
      <c r="B179" s="262"/>
      <c r="C179" s="265"/>
      <c r="D179" s="264"/>
      <c r="E179" s="275">
        <v>11</v>
      </c>
      <c r="F179" s="263" t="s">
        <v>525</v>
      </c>
      <c r="G179" t="s">
        <v>911</v>
      </c>
    </row>
    <row r="180" spans="1:7" ht="16.5" x14ac:dyDescent="0.25">
      <c r="A180" s="263"/>
      <c r="B180" s="262"/>
      <c r="E180" s="275">
        <v>4</v>
      </c>
      <c r="F180" s="274" t="s">
        <v>412</v>
      </c>
      <c r="G180" t="s">
        <v>912</v>
      </c>
    </row>
    <row r="181" spans="1:7" ht="16.5" x14ac:dyDescent="0.25">
      <c r="A181" s="263"/>
      <c r="B181" s="262"/>
      <c r="C181" s="265"/>
      <c r="D181" s="264"/>
      <c r="E181" s="276">
        <v>5</v>
      </c>
      <c r="F181" s="274" t="s">
        <v>449</v>
      </c>
      <c r="G181" t="s">
        <v>913</v>
      </c>
    </row>
    <row r="182" spans="1:7" ht="16.5" x14ac:dyDescent="0.25">
      <c r="A182" s="263"/>
      <c r="B182" s="262"/>
      <c r="C182" s="265"/>
      <c r="D182" s="264"/>
      <c r="E182" s="276">
        <v>16</v>
      </c>
      <c r="F182" s="274" t="s">
        <v>450</v>
      </c>
      <c r="G182" t="s">
        <v>914</v>
      </c>
    </row>
    <row r="183" spans="1:7" ht="16.5" x14ac:dyDescent="0.25">
      <c r="A183" s="263"/>
      <c r="B183" s="262"/>
      <c r="C183" s="265"/>
      <c r="D183" s="264"/>
      <c r="E183" s="276">
        <v>25</v>
      </c>
      <c r="F183" s="274" t="s">
        <v>464</v>
      </c>
      <c r="G183" t="s">
        <v>915</v>
      </c>
    </row>
    <row r="184" spans="1:7" ht="16.5" x14ac:dyDescent="0.25">
      <c r="A184" s="114"/>
      <c r="B184" s="113"/>
      <c r="C184" s="117" t="s">
        <v>398</v>
      </c>
      <c r="D184" s="115">
        <v>2</v>
      </c>
      <c r="E184" s="277">
        <v>40</v>
      </c>
      <c r="F184" s="278" t="s">
        <v>399</v>
      </c>
      <c r="G184" t="s">
        <v>916</v>
      </c>
    </row>
    <row r="185" spans="1:7" ht="16.5" x14ac:dyDescent="0.25">
      <c r="A185" s="114"/>
      <c r="B185" s="113"/>
      <c r="C185" s="117" t="s">
        <v>521</v>
      </c>
      <c r="D185" s="115">
        <v>43</v>
      </c>
      <c r="E185" s="281"/>
      <c r="F185" s="282"/>
      <c r="G185" t="s">
        <v>917</v>
      </c>
    </row>
    <row r="186" spans="1:7" ht="16.5" x14ac:dyDescent="0.25">
      <c r="A186" s="114"/>
      <c r="B186" s="113"/>
      <c r="C186" s="280" t="s">
        <v>443</v>
      </c>
      <c r="D186" s="279">
        <v>49</v>
      </c>
      <c r="E186" s="277">
        <v>1</v>
      </c>
      <c r="F186" s="122" t="s">
        <v>444</v>
      </c>
      <c r="G186" t="s">
        <v>918</v>
      </c>
    </row>
    <row r="187" spans="1:7" ht="16.5" x14ac:dyDescent="0.25">
      <c r="A187" s="114"/>
      <c r="B187" s="113"/>
      <c r="C187" s="117" t="s">
        <v>406</v>
      </c>
      <c r="D187" s="279">
        <v>50</v>
      </c>
      <c r="E187" s="119">
        <v>10</v>
      </c>
      <c r="F187" s="122" t="s">
        <v>407</v>
      </c>
      <c r="G187" t="s">
        <v>919</v>
      </c>
    </row>
    <row r="188" spans="1:7" ht="16.5" x14ac:dyDescent="0.25">
      <c r="A188" s="114"/>
      <c r="B188" s="113"/>
      <c r="C188" s="114" t="s">
        <v>522</v>
      </c>
      <c r="D188" s="115">
        <v>53</v>
      </c>
      <c r="E188" s="283">
        <v>24</v>
      </c>
      <c r="F188" s="122" t="s">
        <v>409</v>
      </c>
      <c r="G188" t="s">
        <v>920</v>
      </c>
    </row>
    <row r="189" spans="1:7" ht="16.5" x14ac:dyDescent="0.25">
      <c r="A189" s="114"/>
      <c r="B189" s="113"/>
      <c r="C189" s="117" t="s">
        <v>411</v>
      </c>
      <c r="D189" s="115">
        <v>67</v>
      </c>
      <c r="E189" s="283">
        <v>34</v>
      </c>
      <c r="F189" s="122" t="s">
        <v>429</v>
      </c>
      <c r="G189" t="s">
        <v>921</v>
      </c>
    </row>
    <row r="190" spans="1:7" ht="16.5" x14ac:dyDescent="0.25">
      <c r="A190" s="114"/>
      <c r="B190" s="113"/>
      <c r="E190" s="119">
        <v>8</v>
      </c>
      <c r="F190" s="114" t="s">
        <v>523</v>
      </c>
      <c r="G190" t="s">
        <v>922</v>
      </c>
    </row>
    <row r="191" spans="1:7" ht="33" x14ac:dyDescent="0.25">
      <c r="A191" s="114"/>
      <c r="B191" s="113"/>
      <c r="C191" s="117"/>
      <c r="D191" s="115"/>
      <c r="E191" s="119">
        <v>10</v>
      </c>
      <c r="F191" s="114" t="s">
        <v>524</v>
      </c>
      <c r="G191" t="s">
        <v>923</v>
      </c>
    </row>
    <row r="192" spans="1:7" ht="33" x14ac:dyDescent="0.25">
      <c r="A192" s="114"/>
      <c r="B192" s="113"/>
      <c r="C192" s="117"/>
      <c r="D192" s="115"/>
      <c r="E192" s="119">
        <v>11</v>
      </c>
      <c r="F192" s="114" t="s">
        <v>525</v>
      </c>
      <c r="G192" t="s">
        <v>924</v>
      </c>
    </row>
    <row r="193" spans="1:7" ht="16.5" x14ac:dyDescent="0.25">
      <c r="A193" s="114"/>
      <c r="B193" s="113"/>
      <c r="E193" s="119">
        <v>4</v>
      </c>
      <c r="F193" s="122" t="s">
        <v>412</v>
      </c>
      <c r="G193" t="s">
        <v>925</v>
      </c>
    </row>
    <row r="194" spans="1:7" ht="16.5" x14ac:dyDescent="0.25">
      <c r="A194" s="114"/>
      <c r="B194" s="113"/>
      <c r="C194" s="117"/>
      <c r="D194" s="115"/>
      <c r="E194" s="283">
        <v>5</v>
      </c>
      <c r="F194" s="122" t="s">
        <v>449</v>
      </c>
      <c r="G194" t="s">
        <v>926</v>
      </c>
    </row>
    <row r="195" spans="1:7" ht="16.5" x14ac:dyDescent="0.25">
      <c r="A195" s="114"/>
      <c r="B195" s="113"/>
      <c r="C195" s="117"/>
      <c r="D195" s="115"/>
      <c r="E195" s="283">
        <v>16</v>
      </c>
      <c r="F195" s="122" t="s">
        <v>450</v>
      </c>
      <c r="G195" t="s">
        <v>927</v>
      </c>
    </row>
    <row r="196" spans="1:7" ht="16.5" x14ac:dyDescent="0.25">
      <c r="A196" s="114"/>
      <c r="B196" s="113"/>
      <c r="C196" s="117"/>
      <c r="D196" s="115"/>
      <c r="E196" s="283">
        <v>25</v>
      </c>
      <c r="F196" s="122" t="s">
        <v>464</v>
      </c>
      <c r="G196" t="s">
        <v>928</v>
      </c>
    </row>
    <row r="197" spans="1:7" ht="16.5" x14ac:dyDescent="0.25">
      <c r="A197" s="285"/>
      <c r="B197" s="284"/>
      <c r="C197" s="287" t="s">
        <v>398</v>
      </c>
      <c r="D197" s="286">
        <v>2</v>
      </c>
      <c r="E197" s="288">
        <v>12</v>
      </c>
      <c r="F197" s="285" t="s">
        <v>528</v>
      </c>
      <c r="G197" t="s">
        <v>929</v>
      </c>
    </row>
    <row r="198" spans="1:7" ht="16.5" x14ac:dyDescent="0.25">
      <c r="A198" s="285"/>
      <c r="B198" s="284"/>
      <c r="C198" s="287" t="s">
        <v>521</v>
      </c>
      <c r="D198" s="286">
        <v>43</v>
      </c>
      <c r="E198" s="290">
        <v>40</v>
      </c>
      <c r="F198" s="291" t="s">
        <v>399</v>
      </c>
      <c r="G198" t="s">
        <v>930</v>
      </c>
    </row>
    <row r="199" spans="1:7" ht="16.5" x14ac:dyDescent="0.25">
      <c r="A199" s="285"/>
      <c r="B199" s="284"/>
      <c r="C199" s="293" t="s">
        <v>443</v>
      </c>
      <c r="D199" s="292">
        <v>49</v>
      </c>
      <c r="E199" s="294"/>
      <c r="F199" s="295"/>
      <c r="G199" t="s">
        <v>931</v>
      </c>
    </row>
    <row r="200" spans="1:7" ht="16.5" x14ac:dyDescent="0.25">
      <c r="A200" s="285"/>
      <c r="B200" s="284"/>
      <c r="C200" s="287" t="s">
        <v>406</v>
      </c>
      <c r="D200" s="292">
        <v>50</v>
      </c>
      <c r="E200" s="290">
        <v>1</v>
      </c>
      <c r="F200" s="296" t="s">
        <v>444</v>
      </c>
      <c r="G200" t="s">
        <v>932</v>
      </c>
    </row>
    <row r="201" spans="1:7" ht="16.5" x14ac:dyDescent="0.25">
      <c r="A201" s="285"/>
      <c r="B201" s="284"/>
      <c r="C201" s="287" t="s">
        <v>411</v>
      </c>
      <c r="D201" s="286">
        <v>67</v>
      </c>
      <c r="E201" s="297">
        <v>10</v>
      </c>
      <c r="F201" s="296" t="s">
        <v>407</v>
      </c>
      <c r="G201" t="s">
        <v>933</v>
      </c>
    </row>
    <row r="202" spans="1:7" ht="16.5" x14ac:dyDescent="0.25">
      <c r="A202" s="285"/>
      <c r="B202" s="284"/>
      <c r="C202" s="287"/>
      <c r="D202" s="286"/>
      <c r="E202" s="298">
        <v>24</v>
      </c>
      <c r="F202" s="296" t="s">
        <v>409</v>
      </c>
      <c r="G202" t="s">
        <v>934</v>
      </c>
    </row>
    <row r="203" spans="1:7" ht="16.5" x14ac:dyDescent="0.25">
      <c r="A203" s="285"/>
      <c r="B203" s="284"/>
      <c r="C203" s="287"/>
      <c r="D203" s="286"/>
      <c r="E203" s="298">
        <v>34</v>
      </c>
      <c r="F203" s="296" t="s">
        <v>429</v>
      </c>
      <c r="G203" t="s">
        <v>935</v>
      </c>
    </row>
    <row r="204" spans="1:7" ht="16.5" x14ac:dyDescent="0.25">
      <c r="A204" s="285"/>
      <c r="B204" s="284"/>
      <c r="E204" s="297">
        <v>4</v>
      </c>
      <c r="F204" s="296" t="s">
        <v>412</v>
      </c>
      <c r="G204" t="s">
        <v>936</v>
      </c>
    </row>
    <row r="205" spans="1:7" ht="16.5" x14ac:dyDescent="0.25">
      <c r="A205" s="285"/>
      <c r="B205" s="284"/>
      <c r="C205" s="287"/>
      <c r="D205" s="286"/>
      <c r="E205" s="298">
        <v>5</v>
      </c>
      <c r="F205" s="296" t="s">
        <v>449</v>
      </c>
      <c r="G205" t="s">
        <v>937</v>
      </c>
    </row>
    <row r="206" spans="1:7" ht="16.5" x14ac:dyDescent="0.25">
      <c r="A206" s="285"/>
      <c r="B206" s="284"/>
      <c r="C206" s="287"/>
      <c r="D206" s="286"/>
      <c r="E206" s="298">
        <v>16</v>
      </c>
      <c r="F206" s="296" t="s">
        <v>450</v>
      </c>
      <c r="G206" t="s">
        <v>938</v>
      </c>
    </row>
    <row r="207" spans="1:7" ht="16.5" x14ac:dyDescent="0.25">
      <c r="A207" s="285"/>
      <c r="B207" s="284"/>
      <c r="C207" s="287"/>
      <c r="D207" s="286"/>
      <c r="E207" s="298">
        <v>25</v>
      </c>
      <c r="F207" s="296" t="s">
        <v>464</v>
      </c>
      <c r="G207" t="s">
        <v>939</v>
      </c>
    </row>
    <row r="208" spans="1:7" ht="16.5" x14ac:dyDescent="0.25">
      <c r="A208" s="300"/>
      <c r="B208" s="299"/>
      <c r="C208" s="302" t="s">
        <v>398</v>
      </c>
      <c r="D208" s="301">
        <v>2</v>
      </c>
      <c r="E208" s="303">
        <v>10</v>
      </c>
      <c r="F208" s="300" t="s">
        <v>530</v>
      </c>
      <c r="G208" t="s">
        <v>940</v>
      </c>
    </row>
    <row r="209" spans="1:7" ht="33" x14ac:dyDescent="0.25">
      <c r="A209" s="300"/>
      <c r="B209" s="299"/>
      <c r="C209" s="300" t="s">
        <v>535</v>
      </c>
      <c r="D209" s="301">
        <v>8</v>
      </c>
      <c r="E209" s="303">
        <v>26</v>
      </c>
      <c r="F209" s="300" t="s">
        <v>531</v>
      </c>
      <c r="G209" t="s">
        <v>941</v>
      </c>
    </row>
    <row r="210" spans="1:7" ht="33" x14ac:dyDescent="0.25">
      <c r="A210" s="300"/>
      <c r="B210" s="299"/>
      <c r="C210" s="300" t="s">
        <v>536</v>
      </c>
      <c r="D210" s="301">
        <v>10</v>
      </c>
      <c r="E210" s="303">
        <v>27</v>
      </c>
      <c r="F210" s="300" t="s">
        <v>532</v>
      </c>
      <c r="G210" t="s">
        <v>942</v>
      </c>
    </row>
    <row r="211" spans="1:7" ht="33" x14ac:dyDescent="0.25">
      <c r="A211" s="300"/>
      <c r="B211" s="299"/>
      <c r="C211" s="300" t="s">
        <v>538</v>
      </c>
      <c r="D211" s="301">
        <v>19</v>
      </c>
      <c r="E211" s="303">
        <v>33</v>
      </c>
      <c r="F211" s="300" t="s">
        <v>533</v>
      </c>
      <c r="G211" t="s">
        <v>943</v>
      </c>
    </row>
    <row r="212" spans="1:7" ht="49.5" x14ac:dyDescent="0.25">
      <c r="A212" s="300"/>
      <c r="B212" s="299"/>
      <c r="C212" s="300" t="s">
        <v>540</v>
      </c>
      <c r="D212" s="301">
        <v>40</v>
      </c>
      <c r="E212" s="303">
        <v>36</v>
      </c>
      <c r="F212" s="300" t="s">
        <v>534</v>
      </c>
      <c r="G212" t="s">
        <v>944</v>
      </c>
    </row>
    <row r="213" spans="1:7" ht="16.5" x14ac:dyDescent="0.25">
      <c r="A213" s="300"/>
      <c r="B213" s="299"/>
      <c r="C213" s="302" t="s">
        <v>519</v>
      </c>
      <c r="D213" s="301">
        <v>43</v>
      </c>
      <c r="E213" s="305">
        <v>40</v>
      </c>
      <c r="F213" s="306" t="s">
        <v>399</v>
      </c>
      <c r="G213" t="s">
        <v>945</v>
      </c>
    </row>
    <row r="214" spans="1:7" ht="16.5" x14ac:dyDescent="0.25">
      <c r="A214" s="300"/>
      <c r="B214" s="299"/>
      <c r="C214" s="308" t="s">
        <v>443</v>
      </c>
      <c r="D214" s="307">
        <v>49</v>
      </c>
      <c r="E214" s="303"/>
      <c r="F214" s="300"/>
      <c r="G214" t="s">
        <v>946</v>
      </c>
    </row>
    <row r="215" spans="1:7" ht="16.5" x14ac:dyDescent="0.25">
      <c r="A215" s="300"/>
      <c r="B215" s="299"/>
      <c r="C215" s="302" t="s">
        <v>406</v>
      </c>
      <c r="D215" s="307">
        <v>50</v>
      </c>
      <c r="E215" s="303">
        <v>1</v>
      </c>
      <c r="F215" s="300" t="s">
        <v>537</v>
      </c>
      <c r="G215" t="s">
        <v>947</v>
      </c>
    </row>
    <row r="216" spans="1:7" ht="33" x14ac:dyDescent="0.25">
      <c r="A216" s="300"/>
      <c r="B216" s="299"/>
      <c r="C216" s="302" t="s">
        <v>411</v>
      </c>
      <c r="D216" s="301">
        <v>67</v>
      </c>
      <c r="E216" s="303">
        <v>1</v>
      </c>
      <c r="F216" s="300" t="s">
        <v>539</v>
      </c>
      <c r="G216" t="s">
        <v>948</v>
      </c>
    </row>
    <row r="217" spans="1:7" ht="16.5" x14ac:dyDescent="0.25">
      <c r="A217" s="300"/>
      <c r="B217" s="299"/>
      <c r="C217" s="300" t="s">
        <v>473</v>
      </c>
      <c r="D217" s="301">
        <v>72</v>
      </c>
      <c r="E217" s="303">
        <v>1</v>
      </c>
      <c r="F217" s="300" t="s">
        <v>541</v>
      </c>
      <c r="G217" t="s">
        <v>949</v>
      </c>
    </row>
    <row r="218" spans="1:7" ht="16.5" x14ac:dyDescent="0.25">
      <c r="A218" s="300"/>
      <c r="B218" s="299"/>
      <c r="C218" s="300" t="s">
        <v>567</v>
      </c>
      <c r="D218" s="301">
        <v>75</v>
      </c>
      <c r="E218" s="303">
        <v>2</v>
      </c>
      <c r="F218" s="300" t="s">
        <v>542</v>
      </c>
      <c r="G218" t="s">
        <v>950</v>
      </c>
    </row>
    <row r="219" spans="1:7" ht="33" x14ac:dyDescent="0.25">
      <c r="A219" s="300"/>
      <c r="B219" s="299"/>
      <c r="C219" s="300" t="s">
        <v>568</v>
      </c>
      <c r="D219" s="301">
        <v>76</v>
      </c>
      <c r="E219" s="303">
        <v>3</v>
      </c>
      <c r="F219" s="300" t="s">
        <v>543</v>
      </c>
      <c r="G219" t="s">
        <v>951</v>
      </c>
    </row>
    <row r="220" spans="1:7" ht="16.5" x14ac:dyDescent="0.25">
      <c r="A220" s="300"/>
      <c r="B220" s="299"/>
      <c r="C220" s="302"/>
      <c r="D220" s="301"/>
      <c r="E220" s="303">
        <v>4</v>
      </c>
      <c r="F220" s="300" t="s">
        <v>544</v>
      </c>
      <c r="G220" t="s">
        <v>952</v>
      </c>
    </row>
    <row r="221" spans="1:7" ht="33" x14ac:dyDescent="0.25">
      <c r="A221" s="300"/>
      <c r="B221" s="299"/>
      <c r="C221" s="302"/>
      <c r="D221" s="301"/>
      <c r="E221" s="303">
        <v>5</v>
      </c>
      <c r="F221" s="300" t="s">
        <v>545</v>
      </c>
      <c r="G221" t="s">
        <v>953</v>
      </c>
    </row>
    <row r="222" spans="1:7" ht="16.5" x14ac:dyDescent="0.25">
      <c r="A222" s="300"/>
      <c r="B222" s="299"/>
      <c r="C222" s="302"/>
      <c r="D222" s="301"/>
      <c r="E222" s="303">
        <v>6</v>
      </c>
      <c r="F222" s="300" t="s">
        <v>546</v>
      </c>
      <c r="G222" t="s">
        <v>954</v>
      </c>
    </row>
    <row r="223" spans="1:7" ht="33" x14ac:dyDescent="0.25">
      <c r="A223" s="300"/>
      <c r="B223" s="299"/>
      <c r="C223" s="302"/>
      <c r="D223" s="301"/>
      <c r="E223" s="303">
        <v>7</v>
      </c>
      <c r="F223" s="300" t="s">
        <v>547</v>
      </c>
      <c r="G223" t="s">
        <v>955</v>
      </c>
    </row>
    <row r="224" spans="1:7" ht="33" x14ac:dyDescent="0.25">
      <c r="A224" s="300"/>
      <c r="B224" s="299"/>
      <c r="C224" s="302"/>
      <c r="D224" s="301"/>
      <c r="E224" s="303">
        <v>8</v>
      </c>
      <c r="F224" s="300" t="s">
        <v>548</v>
      </c>
      <c r="G224" t="s">
        <v>956</v>
      </c>
    </row>
    <row r="225" spans="1:7" ht="16.5" x14ac:dyDescent="0.25">
      <c r="A225" s="300"/>
      <c r="B225" s="299"/>
      <c r="E225" s="309"/>
      <c r="F225" s="310"/>
      <c r="G225" t="s">
        <v>957</v>
      </c>
    </row>
    <row r="226" spans="1:7" ht="16.5" x14ac:dyDescent="0.25">
      <c r="A226" s="300"/>
      <c r="B226" s="299"/>
      <c r="E226" s="305">
        <v>1</v>
      </c>
      <c r="F226" s="311" t="s">
        <v>444</v>
      </c>
      <c r="G226" t="s">
        <v>958</v>
      </c>
    </row>
    <row r="227" spans="1:7" ht="16.5" x14ac:dyDescent="0.25">
      <c r="A227" s="300"/>
      <c r="B227" s="299"/>
      <c r="E227" s="312">
        <v>10</v>
      </c>
      <c r="F227" s="311" t="s">
        <v>407</v>
      </c>
      <c r="G227" t="s">
        <v>959</v>
      </c>
    </row>
    <row r="228" spans="1:7" ht="16.5" x14ac:dyDescent="0.25">
      <c r="A228" s="300"/>
      <c r="B228" s="299"/>
      <c r="E228" s="313">
        <v>24</v>
      </c>
      <c r="F228" s="311" t="s">
        <v>409</v>
      </c>
      <c r="G228" t="s">
        <v>960</v>
      </c>
    </row>
    <row r="229" spans="1:7" ht="16.5" x14ac:dyDescent="0.25">
      <c r="A229" s="300"/>
      <c r="B229" s="299"/>
      <c r="C229" s="302"/>
      <c r="D229" s="301"/>
      <c r="E229" s="313">
        <v>34</v>
      </c>
      <c r="F229" s="311" t="s">
        <v>429</v>
      </c>
      <c r="G229" t="s">
        <v>961</v>
      </c>
    </row>
    <row r="230" spans="1:7" ht="16.5" x14ac:dyDescent="0.25">
      <c r="A230" s="300"/>
      <c r="B230" s="299"/>
      <c r="E230" s="312">
        <v>4</v>
      </c>
      <c r="F230" s="311" t="s">
        <v>412</v>
      </c>
      <c r="G230" t="s">
        <v>962</v>
      </c>
    </row>
    <row r="231" spans="1:7" ht="16.5" x14ac:dyDescent="0.25">
      <c r="A231" s="300"/>
      <c r="B231" s="299"/>
      <c r="C231" s="302"/>
      <c r="D231" s="301"/>
      <c r="E231" s="313">
        <v>5</v>
      </c>
      <c r="F231" s="311" t="s">
        <v>449</v>
      </c>
      <c r="G231" t="s">
        <v>963</v>
      </c>
    </row>
    <row r="232" spans="1:7" ht="16.5" x14ac:dyDescent="0.25">
      <c r="A232" s="300"/>
      <c r="B232" s="299"/>
      <c r="C232" s="302"/>
      <c r="D232" s="301"/>
      <c r="E232" s="312">
        <v>7</v>
      </c>
      <c r="F232" s="300" t="s">
        <v>549</v>
      </c>
      <c r="G232" t="s">
        <v>964</v>
      </c>
    </row>
    <row r="233" spans="1:7" ht="16.5" x14ac:dyDescent="0.25">
      <c r="A233" s="300"/>
      <c r="B233" s="299"/>
      <c r="C233" s="302"/>
      <c r="D233" s="301"/>
      <c r="E233" s="312">
        <v>15</v>
      </c>
      <c r="F233" s="300" t="s">
        <v>550</v>
      </c>
      <c r="G233" t="s">
        <v>965</v>
      </c>
    </row>
    <row r="234" spans="1:7" ht="16.5" x14ac:dyDescent="0.25">
      <c r="A234" s="300"/>
      <c r="B234" s="299"/>
      <c r="C234" s="302"/>
      <c r="D234" s="301"/>
      <c r="E234" s="313">
        <v>16</v>
      </c>
      <c r="F234" s="311" t="s">
        <v>450</v>
      </c>
      <c r="G234" t="s">
        <v>966</v>
      </c>
    </row>
    <row r="235" spans="1:7" ht="49.5" x14ac:dyDescent="0.25">
      <c r="A235" s="300"/>
      <c r="B235" s="299"/>
      <c r="C235" s="302"/>
      <c r="D235" s="301"/>
      <c r="E235" s="312">
        <v>17</v>
      </c>
      <c r="F235" s="300" t="s">
        <v>551</v>
      </c>
      <c r="G235" t="s">
        <v>967</v>
      </c>
    </row>
    <row r="236" spans="1:7" ht="49.5" x14ac:dyDescent="0.25">
      <c r="A236" s="300"/>
      <c r="B236" s="299"/>
      <c r="C236" s="302"/>
      <c r="D236" s="301"/>
      <c r="E236" s="312">
        <v>18</v>
      </c>
      <c r="F236" s="300" t="s">
        <v>552</v>
      </c>
      <c r="G236" t="s">
        <v>968</v>
      </c>
    </row>
    <row r="237" spans="1:7" ht="49.5" x14ac:dyDescent="0.25">
      <c r="A237" s="300"/>
      <c r="B237" s="299"/>
      <c r="C237" s="302"/>
      <c r="D237" s="301"/>
      <c r="E237" s="312">
        <v>19</v>
      </c>
      <c r="F237" s="300" t="s">
        <v>553</v>
      </c>
      <c r="G237" t="s">
        <v>969</v>
      </c>
    </row>
    <row r="238" spans="1:7" ht="16.5" x14ac:dyDescent="0.25">
      <c r="A238" s="300"/>
      <c r="B238" s="299"/>
      <c r="C238" s="302"/>
      <c r="D238" s="301"/>
      <c r="E238" s="312">
        <v>20</v>
      </c>
      <c r="F238" s="300" t="s">
        <v>554</v>
      </c>
      <c r="G238" t="s">
        <v>970</v>
      </c>
    </row>
    <row r="239" spans="1:7" ht="33" x14ac:dyDescent="0.25">
      <c r="A239" s="300"/>
      <c r="B239" s="299"/>
      <c r="C239" s="302"/>
      <c r="D239" s="301"/>
      <c r="E239" s="312">
        <v>24</v>
      </c>
      <c r="F239" s="300" t="s">
        <v>555</v>
      </c>
      <c r="G239" t="s">
        <v>971</v>
      </c>
    </row>
    <row r="240" spans="1:7" ht="16.5" x14ac:dyDescent="0.25">
      <c r="A240" s="300"/>
      <c r="B240" s="299"/>
      <c r="C240" s="302"/>
      <c r="D240" s="301"/>
      <c r="E240" s="313">
        <v>25</v>
      </c>
      <c r="F240" s="311" t="s">
        <v>464</v>
      </c>
      <c r="G240" t="s">
        <v>972</v>
      </c>
    </row>
    <row r="241" spans="1:7" ht="16.5" x14ac:dyDescent="0.25">
      <c r="A241" s="300"/>
      <c r="B241" s="299"/>
      <c r="E241" s="312">
        <v>1</v>
      </c>
      <c r="F241" s="300" t="s">
        <v>556</v>
      </c>
      <c r="G241" t="s">
        <v>973</v>
      </c>
    </row>
    <row r="242" spans="1:7" ht="33" x14ac:dyDescent="0.25">
      <c r="A242" s="300"/>
      <c r="B242" s="299"/>
      <c r="C242" s="300"/>
      <c r="D242" s="301"/>
      <c r="E242" s="312">
        <v>5</v>
      </c>
      <c r="F242" s="300" t="s">
        <v>557</v>
      </c>
      <c r="G242" t="s">
        <v>974</v>
      </c>
    </row>
    <row r="243" spans="1:7" ht="16.5" x14ac:dyDescent="0.25">
      <c r="A243" s="300"/>
      <c r="B243" s="299"/>
      <c r="C243" s="302"/>
      <c r="D243" s="301"/>
      <c r="E243" s="312">
        <v>6</v>
      </c>
      <c r="F243" s="300" t="s">
        <v>558</v>
      </c>
      <c r="G243" t="s">
        <v>975</v>
      </c>
    </row>
    <row r="244" spans="1:7" ht="16.5" x14ac:dyDescent="0.25">
      <c r="A244" s="300"/>
      <c r="B244" s="299"/>
      <c r="C244" s="300"/>
      <c r="D244" s="301"/>
      <c r="E244" s="312">
        <v>7</v>
      </c>
      <c r="F244" s="300" t="s">
        <v>559</v>
      </c>
      <c r="G244" t="s">
        <v>976</v>
      </c>
    </row>
    <row r="245" spans="1:7" ht="33" x14ac:dyDescent="0.25">
      <c r="A245" s="300"/>
      <c r="B245" s="299"/>
      <c r="C245" s="300"/>
      <c r="D245" s="301"/>
      <c r="E245" s="312">
        <v>8</v>
      </c>
      <c r="F245" s="300" t="s">
        <v>560</v>
      </c>
      <c r="G245" t="s">
        <v>977</v>
      </c>
    </row>
    <row r="246" spans="1:7" ht="49.5" x14ac:dyDescent="0.25">
      <c r="A246" s="300"/>
      <c r="B246" s="299"/>
      <c r="C246" s="300"/>
      <c r="D246" s="301"/>
      <c r="E246" s="312">
        <v>12</v>
      </c>
      <c r="F246" s="300" t="s">
        <v>561</v>
      </c>
      <c r="G246" t="s">
        <v>978</v>
      </c>
    </row>
    <row r="247" spans="1:7" ht="49.5" x14ac:dyDescent="0.25">
      <c r="A247" s="300"/>
      <c r="B247" s="299"/>
      <c r="C247" s="302"/>
      <c r="D247" s="301"/>
      <c r="E247" s="312">
        <v>15</v>
      </c>
      <c r="F247" s="300" t="s">
        <v>562</v>
      </c>
      <c r="G247" t="s">
        <v>979</v>
      </c>
    </row>
    <row r="248" spans="1:7" ht="49.5" x14ac:dyDescent="0.25">
      <c r="A248" s="300"/>
      <c r="B248" s="299"/>
      <c r="C248" s="302"/>
      <c r="D248" s="301"/>
      <c r="E248" s="312">
        <v>17</v>
      </c>
      <c r="F248" s="300" t="s">
        <v>563</v>
      </c>
      <c r="G248" t="s">
        <v>980</v>
      </c>
    </row>
    <row r="249" spans="1:7" ht="33" x14ac:dyDescent="0.25">
      <c r="A249" s="300"/>
      <c r="B249" s="299"/>
      <c r="C249" s="300"/>
      <c r="D249" s="301"/>
      <c r="E249" s="312">
        <v>21</v>
      </c>
      <c r="F249" s="300" t="s">
        <v>564</v>
      </c>
      <c r="G249" t="s">
        <v>981</v>
      </c>
    </row>
    <row r="250" spans="1:7" ht="16.5" x14ac:dyDescent="0.25">
      <c r="A250" s="300"/>
      <c r="B250" s="299"/>
      <c r="C250" s="300"/>
      <c r="D250" s="301"/>
      <c r="E250" s="312">
        <v>23</v>
      </c>
      <c r="F250" s="300" t="s">
        <v>565</v>
      </c>
      <c r="G250" t="s">
        <v>982</v>
      </c>
    </row>
    <row r="251" spans="1:7" ht="33" x14ac:dyDescent="0.25">
      <c r="A251" s="300"/>
      <c r="B251" s="299"/>
      <c r="C251" s="302"/>
      <c r="D251" s="301"/>
      <c r="E251" s="312">
        <v>24</v>
      </c>
      <c r="F251" s="300" t="s">
        <v>566</v>
      </c>
      <c r="G251" t="s">
        <v>983</v>
      </c>
    </row>
    <row r="252" spans="1:7" ht="16.5" x14ac:dyDescent="0.25">
      <c r="A252" s="300"/>
      <c r="B252" s="299"/>
      <c r="E252" s="303"/>
      <c r="F252" s="304"/>
      <c r="G252" t="s">
        <v>984</v>
      </c>
    </row>
    <row r="253" spans="1:7" ht="16.5" x14ac:dyDescent="0.25">
      <c r="A253" s="300"/>
      <c r="B253" s="299"/>
      <c r="E253" s="313">
        <v>2</v>
      </c>
      <c r="F253" s="311" t="s">
        <v>569</v>
      </c>
      <c r="G253" t="s">
        <v>985</v>
      </c>
    </row>
    <row r="254" spans="1:7" ht="33" x14ac:dyDescent="0.25">
      <c r="A254" s="300"/>
      <c r="B254" s="299"/>
      <c r="C254" s="302"/>
      <c r="D254" s="301"/>
      <c r="E254" s="312">
        <v>3</v>
      </c>
      <c r="F254" s="300" t="s">
        <v>570</v>
      </c>
      <c r="G254" t="s">
        <v>986</v>
      </c>
    </row>
    <row r="255" spans="1:7" ht="16.5" x14ac:dyDescent="0.25">
      <c r="A255" s="315"/>
      <c r="B255" s="314"/>
      <c r="C255" s="317" t="s">
        <v>398</v>
      </c>
      <c r="D255" s="316">
        <v>2</v>
      </c>
      <c r="E255" s="320">
        <v>40</v>
      </c>
      <c r="F255" s="321" t="s">
        <v>399</v>
      </c>
      <c r="G255" t="s">
        <v>987</v>
      </c>
    </row>
    <row r="256" spans="1:7" ht="16.5" x14ac:dyDescent="0.25">
      <c r="A256" s="315"/>
      <c r="B256" s="314"/>
      <c r="C256" s="323" t="s">
        <v>443</v>
      </c>
      <c r="D256" s="322">
        <v>49</v>
      </c>
      <c r="E256" s="320">
        <v>1</v>
      </c>
      <c r="F256" s="326" t="s">
        <v>444</v>
      </c>
      <c r="G256" t="s">
        <v>988</v>
      </c>
    </row>
    <row r="257" spans="1:7" ht="16.5" x14ac:dyDescent="0.25">
      <c r="A257" s="315"/>
      <c r="B257" s="314"/>
      <c r="C257" s="317" t="s">
        <v>406</v>
      </c>
      <c r="D257" s="322">
        <v>50</v>
      </c>
      <c r="E257" s="327">
        <v>10</v>
      </c>
      <c r="F257" s="326" t="s">
        <v>407</v>
      </c>
      <c r="G257" t="s">
        <v>989</v>
      </c>
    </row>
    <row r="258" spans="1:7" ht="16.5" x14ac:dyDescent="0.25">
      <c r="A258" s="315"/>
      <c r="B258" s="314"/>
      <c r="C258" s="317" t="s">
        <v>411</v>
      </c>
      <c r="D258" s="316">
        <v>67</v>
      </c>
      <c r="E258" s="328">
        <v>24</v>
      </c>
      <c r="F258" s="326" t="s">
        <v>409</v>
      </c>
      <c r="G258" t="s">
        <v>990</v>
      </c>
    </row>
    <row r="259" spans="1:7" ht="16.5" x14ac:dyDescent="0.25">
      <c r="A259" s="315"/>
      <c r="B259" s="314"/>
      <c r="C259" s="317"/>
      <c r="D259" s="316"/>
      <c r="E259" s="328">
        <v>34</v>
      </c>
      <c r="F259" s="326" t="s">
        <v>429</v>
      </c>
      <c r="G259" t="s">
        <v>991</v>
      </c>
    </row>
    <row r="260" spans="1:7" ht="16.5" x14ac:dyDescent="0.25">
      <c r="A260" s="315"/>
      <c r="B260" s="314"/>
      <c r="E260" s="327">
        <v>4</v>
      </c>
      <c r="F260" s="326" t="s">
        <v>412</v>
      </c>
      <c r="G260" t="s">
        <v>992</v>
      </c>
    </row>
    <row r="261" spans="1:7" ht="16.5" x14ac:dyDescent="0.25">
      <c r="A261" s="315"/>
      <c r="B261" s="314"/>
      <c r="C261" s="317"/>
      <c r="D261" s="316"/>
      <c r="E261" s="328">
        <v>5</v>
      </c>
      <c r="F261" s="326" t="s">
        <v>449</v>
      </c>
      <c r="G261" t="s">
        <v>993</v>
      </c>
    </row>
    <row r="262" spans="1:7" ht="16.5" x14ac:dyDescent="0.25">
      <c r="A262" s="315"/>
      <c r="B262" s="314"/>
      <c r="C262" s="317"/>
      <c r="D262" s="316"/>
      <c r="E262" s="328">
        <v>16</v>
      </c>
      <c r="F262" s="326" t="s">
        <v>450</v>
      </c>
      <c r="G262" t="s">
        <v>994</v>
      </c>
    </row>
    <row r="263" spans="1:7" ht="16.5" x14ac:dyDescent="0.25">
      <c r="A263" s="315"/>
      <c r="B263" s="314"/>
      <c r="C263" s="317"/>
      <c r="D263" s="316"/>
      <c r="E263" s="328">
        <v>25</v>
      </c>
      <c r="F263" s="326" t="s">
        <v>464</v>
      </c>
      <c r="G263" t="s">
        <v>995</v>
      </c>
    </row>
    <row r="264" spans="1:7" ht="16.5" x14ac:dyDescent="0.25">
      <c r="A264" s="330"/>
      <c r="B264" s="329"/>
      <c r="C264" s="332" t="s">
        <v>398</v>
      </c>
      <c r="D264" s="331">
        <v>2</v>
      </c>
      <c r="E264" s="333">
        <v>1</v>
      </c>
      <c r="F264" s="330" t="s">
        <v>466</v>
      </c>
      <c r="G264" t="s">
        <v>996</v>
      </c>
    </row>
    <row r="265" spans="1:7" ht="16.5" x14ac:dyDescent="0.25">
      <c r="A265" s="330"/>
      <c r="B265" s="329"/>
      <c r="C265" s="330" t="s">
        <v>579</v>
      </c>
      <c r="D265" s="331">
        <v>5</v>
      </c>
      <c r="E265" s="333">
        <v>5</v>
      </c>
      <c r="F265" s="330" t="s">
        <v>573</v>
      </c>
      <c r="G265" t="s">
        <v>997</v>
      </c>
    </row>
    <row r="266" spans="1:7" ht="16.5" x14ac:dyDescent="0.25">
      <c r="A266" s="330"/>
      <c r="B266" s="329"/>
      <c r="C266" s="330" t="s">
        <v>580</v>
      </c>
      <c r="D266" s="331">
        <v>11</v>
      </c>
      <c r="E266" s="333">
        <v>11</v>
      </c>
      <c r="F266" s="330" t="s">
        <v>574</v>
      </c>
      <c r="G266" t="s">
        <v>998</v>
      </c>
    </row>
    <row r="267" spans="1:7" ht="16.5" x14ac:dyDescent="0.25">
      <c r="A267" s="330"/>
      <c r="B267" s="329"/>
      <c r="C267" s="330" t="s">
        <v>584</v>
      </c>
      <c r="D267" s="331">
        <v>15</v>
      </c>
      <c r="E267" s="333">
        <v>16</v>
      </c>
      <c r="F267" s="330" t="s">
        <v>575</v>
      </c>
      <c r="G267" t="s">
        <v>999</v>
      </c>
    </row>
    <row r="268" spans="1:7" ht="16.5" x14ac:dyDescent="0.25">
      <c r="A268" s="330"/>
      <c r="B268" s="329"/>
      <c r="C268" s="330" t="s">
        <v>585</v>
      </c>
      <c r="D268" s="331">
        <v>17</v>
      </c>
      <c r="E268" s="333">
        <v>22</v>
      </c>
      <c r="F268" s="330" t="s">
        <v>576</v>
      </c>
      <c r="G268" t="s">
        <v>1000</v>
      </c>
    </row>
    <row r="269" spans="1:7" ht="33" x14ac:dyDescent="0.25">
      <c r="A269" s="330"/>
      <c r="B269" s="329"/>
      <c r="C269" s="330" t="s">
        <v>426</v>
      </c>
      <c r="D269" s="331">
        <v>20</v>
      </c>
      <c r="E269" s="333">
        <v>38</v>
      </c>
      <c r="F269" s="330" t="s">
        <v>577</v>
      </c>
      <c r="G269" t="s">
        <v>1001</v>
      </c>
    </row>
    <row r="270" spans="1:7" ht="16.5" x14ac:dyDescent="0.25">
      <c r="A270" s="330"/>
      <c r="B270" s="329"/>
      <c r="C270" s="330" t="s">
        <v>594</v>
      </c>
      <c r="D270" s="331">
        <v>26</v>
      </c>
      <c r="E270" s="333">
        <v>39</v>
      </c>
      <c r="F270" s="330" t="s">
        <v>578</v>
      </c>
      <c r="G270" t="s">
        <v>1002</v>
      </c>
    </row>
    <row r="271" spans="1:7" ht="33" x14ac:dyDescent="0.25">
      <c r="A271" s="330"/>
      <c r="B271" s="329"/>
      <c r="C271" s="330" t="s">
        <v>595</v>
      </c>
      <c r="D271" s="331">
        <v>27</v>
      </c>
      <c r="E271" s="335">
        <v>40</v>
      </c>
      <c r="F271" s="336" t="s">
        <v>399</v>
      </c>
      <c r="G271" t="s">
        <v>1003</v>
      </c>
    </row>
    <row r="272" spans="1:7" ht="16.5" x14ac:dyDescent="0.25">
      <c r="A272" s="330"/>
      <c r="B272" s="329"/>
      <c r="C272" s="330" t="s">
        <v>596</v>
      </c>
      <c r="D272" s="331">
        <v>30</v>
      </c>
      <c r="E272" s="333"/>
      <c r="F272" s="330"/>
      <c r="G272" t="s">
        <v>1004</v>
      </c>
    </row>
    <row r="273" spans="1:7" ht="33" x14ac:dyDescent="0.25">
      <c r="A273" s="330"/>
      <c r="B273" s="329"/>
      <c r="C273" s="330" t="s">
        <v>597</v>
      </c>
      <c r="D273" s="331">
        <v>35</v>
      </c>
      <c r="E273" s="333">
        <v>1</v>
      </c>
      <c r="F273" s="330" t="s">
        <v>581</v>
      </c>
      <c r="G273" t="s">
        <v>1005</v>
      </c>
    </row>
    <row r="274" spans="1:7" ht="16.5" x14ac:dyDescent="0.25">
      <c r="A274" s="330"/>
      <c r="B274" s="329"/>
      <c r="C274" s="330" t="s">
        <v>598</v>
      </c>
      <c r="D274" s="331">
        <v>39</v>
      </c>
      <c r="E274" s="333">
        <v>2</v>
      </c>
      <c r="F274" s="330" t="s">
        <v>582</v>
      </c>
      <c r="G274" t="s">
        <v>1006</v>
      </c>
    </row>
    <row r="275" spans="1:7" ht="16.5" x14ac:dyDescent="0.25">
      <c r="A275" s="330"/>
      <c r="B275" s="329"/>
      <c r="C275" s="330" t="s">
        <v>605</v>
      </c>
      <c r="D275" s="331">
        <v>41</v>
      </c>
      <c r="E275" s="333">
        <v>3</v>
      </c>
      <c r="F275" s="330" t="s">
        <v>583</v>
      </c>
      <c r="G275" t="s">
        <v>1007</v>
      </c>
    </row>
    <row r="276" spans="1:7" ht="16.5" x14ac:dyDescent="0.25">
      <c r="A276" s="330"/>
      <c r="B276" s="329"/>
      <c r="C276" s="340" t="s">
        <v>443</v>
      </c>
      <c r="D276" s="339">
        <v>49</v>
      </c>
      <c r="E276" s="333"/>
      <c r="F276" s="330"/>
      <c r="G276" t="s">
        <v>1008</v>
      </c>
    </row>
    <row r="277" spans="1:7" ht="16.5" x14ac:dyDescent="0.25">
      <c r="A277" s="330"/>
      <c r="B277" s="329"/>
      <c r="C277" s="332" t="s">
        <v>406</v>
      </c>
      <c r="D277" s="339">
        <v>50</v>
      </c>
      <c r="E277" s="333">
        <v>1</v>
      </c>
      <c r="F277" s="330" t="s">
        <v>586</v>
      </c>
      <c r="G277" t="s">
        <v>1009</v>
      </c>
    </row>
    <row r="278" spans="1:7" ht="16.5" x14ac:dyDescent="0.25">
      <c r="A278" s="330"/>
      <c r="B278" s="329"/>
      <c r="C278" s="330" t="s">
        <v>613</v>
      </c>
      <c r="D278" s="331">
        <v>57</v>
      </c>
      <c r="E278" s="333">
        <v>2</v>
      </c>
      <c r="F278" s="330" t="s">
        <v>587</v>
      </c>
      <c r="G278" t="s">
        <v>1010</v>
      </c>
    </row>
    <row r="279" spans="1:7" ht="16.5" x14ac:dyDescent="0.25">
      <c r="A279" s="330"/>
      <c r="B279" s="329"/>
      <c r="C279" s="334" t="s">
        <v>617</v>
      </c>
      <c r="D279" s="331">
        <v>61</v>
      </c>
      <c r="E279" s="333">
        <v>3</v>
      </c>
      <c r="F279" s="330" t="s">
        <v>588</v>
      </c>
      <c r="G279" t="s">
        <v>1011</v>
      </c>
    </row>
    <row r="280" spans="1:7" ht="16.5" x14ac:dyDescent="0.25">
      <c r="A280" s="330"/>
      <c r="B280" s="329"/>
      <c r="C280" s="330" t="s">
        <v>622</v>
      </c>
      <c r="D280" s="331">
        <v>62</v>
      </c>
      <c r="E280" s="333">
        <v>4</v>
      </c>
      <c r="F280" s="330" t="s">
        <v>589</v>
      </c>
      <c r="G280" t="s">
        <v>1012</v>
      </c>
    </row>
    <row r="281" spans="1:7" ht="16.5" x14ac:dyDescent="0.25">
      <c r="A281" s="330"/>
      <c r="B281" s="329"/>
      <c r="C281" s="332" t="s">
        <v>411</v>
      </c>
      <c r="D281" s="331">
        <v>67</v>
      </c>
      <c r="E281" s="333">
        <v>2</v>
      </c>
      <c r="F281" s="330" t="s">
        <v>590</v>
      </c>
      <c r="G281" t="s">
        <v>1013</v>
      </c>
    </row>
    <row r="282" spans="1:7" ht="16.5" x14ac:dyDescent="0.25">
      <c r="A282" s="330"/>
      <c r="B282" s="329"/>
      <c r="C282" s="330" t="s">
        <v>473</v>
      </c>
      <c r="D282" s="331">
        <v>72</v>
      </c>
      <c r="E282" s="333">
        <v>3</v>
      </c>
      <c r="F282" s="330" t="s">
        <v>591</v>
      </c>
      <c r="G282" t="s">
        <v>1014</v>
      </c>
    </row>
    <row r="283" spans="1:7" ht="16.5" x14ac:dyDescent="0.25">
      <c r="A283" s="330"/>
      <c r="B283" s="329"/>
      <c r="C283" s="330" t="s">
        <v>626</v>
      </c>
      <c r="D283" s="331">
        <v>78</v>
      </c>
      <c r="E283" s="333">
        <v>4</v>
      </c>
      <c r="F283" s="330" t="s">
        <v>592</v>
      </c>
      <c r="G283" t="s">
        <v>1015</v>
      </c>
    </row>
    <row r="284" spans="1:7" ht="16.5" x14ac:dyDescent="0.25">
      <c r="A284" s="330"/>
      <c r="B284" s="329"/>
      <c r="C284" s="334" t="s">
        <v>627</v>
      </c>
      <c r="D284" s="331">
        <v>82</v>
      </c>
      <c r="E284" s="333">
        <v>5</v>
      </c>
      <c r="F284" s="330" t="s">
        <v>593</v>
      </c>
      <c r="G284" t="s">
        <v>1016</v>
      </c>
    </row>
    <row r="285" spans="1:7" ht="16.5" x14ac:dyDescent="0.25">
      <c r="A285" s="330"/>
      <c r="B285" s="329"/>
      <c r="E285" s="333"/>
      <c r="F285" s="330"/>
      <c r="G285" t="s">
        <v>1017</v>
      </c>
    </row>
    <row r="286" spans="1:7" ht="16.5" x14ac:dyDescent="0.25">
      <c r="A286" s="330"/>
      <c r="B286" s="329"/>
      <c r="E286" s="333"/>
      <c r="F286" s="330"/>
      <c r="G286" t="s">
        <v>1018</v>
      </c>
    </row>
    <row r="287" spans="1:7" ht="16.5" x14ac:dyDescent="0.25">
      <c r="A287" s="330"/>
      <c r="B287" s="329"/>
      <c r="E287" s="333"/>
      <c r="F287" s="330"/>
      <c r="G287" t="s">
        <v>1019</v>
      </c>
    </row>
    <row r="288" spans="1:7" ht="16.5" x14ac:dyDescent="0.25">
      <c r="A288" s="330"/>
      <c r="B288" s="329"/>
      <c r="E288" s="333"/>
      <c r="F288" s="330"/>
      <c r="G288" t="s">
        <v>1020</v>
      </c>
    </row>
    <row r="289" spans="1:7" ht="16.5" x14ac:dyDescent="0.25">
      <c r="A289" s="330"/>
      <c r="B289" s="329"/>
      <c r="E289" s="333">
        <v>1</v>
      </c>
      <c r="F289" s="330" t="s">
        <v>599</v>
      </c>
      <c r="G289" t="s">
        <v>1021</v>
      </c>
    </row>
    <row r="290" spans="1:7" ht="16.5" x14ac:dyDescent="0.25">
      <c r="A290" s="330"/>
      <c r="B290" s="329"/>
      <c r="C290" s="330"/>
      <c r="D290" s="331"/>
      <c r="E290" s="333">
        <v>2</v>
      </c>
      <c r="F290" s="330" t="s">
        <v>600</v>
      </c>
      <c r="G290" t="s">
        <v>1022</v>
      </c>
    </row>
    <row r="291" spans="1:7" ht="16.5" x14ac:dyDescent="0.25">
      <c r="A291" s="330"/>
      <c r="B291" s="329"/>
      <c r="C291" s="330"/>
      <c r="D291" s="331"/>
      <c r="E291" s="333">
        <v>3</v>
      </c>
      <c r="F291" s="330" t="s">
        <v>601</v>
      </c>
      <c r="G291" t="s">
        <v>1023</v>
      </c>
    </row>
    <row r="292" spans="1:7" ht="16.5" x14ac:dyDescent="0.25">
      <c r="A292" s="330"/>
      <c r="B292" s="329"/>
      <c r="C292" s="330"/>
      <c r="D292" s="331"/>
      <c r="E292" s="333">
        <v>4</v>
      </c>
      <c r="F292" s="330" t="s">
        <v>602</v>
      </c>
      <c r="G292" t="s">
        <v>1024</v>
      </c>
    </row>
    <row r="293" spans="1:7" ht="16.5" x14ac:dyDescent="0.25">
      <c r="A293" s="330"/>
      <c r="B293" s="329"/>
      <c r="C293" s="330"/>
      <c r="D293" s="331"/>
      <c r="E293" s="333">
        <v>5</v>
      </c>
      <c r="F293" s="330" t="s">
        <v>603</v>
      </c>
      <c r="G293" t="s">
        <v>1025</v>
      </c>
    </row>
    <row r="294" spans="1:7" ht="16.5" x14ac:dyDescent="0.25">
      <c r="A294" s="330"/>
      <c r="B294" s="329"/>
      <c r="C294" s="330"/>
      <c r="D294" s="331"/>
      <c r="E294" s="333">
        <v>6</v>
      </c>
      <c r="F294" s="330" t="s">
        <v>604</v>
      </c>
      <c r="G294" t="s">
        <v>1026</v>
      </c>
    </row>
    <row r="295" spans="1:7" ht="16.5" x14ac:dyDescent="0.25">
      <c r="A295" s="330"/>
      <c r="B295" s="329"/>
      <c r="E295" s="338">
        <v>1</v>
      </c>
      <c r="F295" s="330" t="s">
        <v>606</v>
      </c>
      <c r="G295" t="s">
        <v>1027</v>
      </c>
    </row>
    <row r="296" spans="1:7" ht="16.5" x14ac:dyDescent="0.25">
      <c r="A296" s="330"/>
      <c r="B296" s="329"/>
      <c r="E296" s="335">
        <v>1</v>
      </c>
      <c r="F296" s="343" t="s">
        <v>444</v>
      </c>
      <c r="G296" t="s">
        <v>1028</v>
      </c>
    </row>
    <row r="297" spans="1:7" ht="16.5" x14ac:dyDescent="0.25">
      <c r="A297" s="330"/>
      <c r="B297" s="329"/>
      <c r="E297" s="338">
        <v>5</v>
      </c>
      <c r="F297" s="330" t="s">
        <v>607</v>
      </c>
      <c r="G297" t="s">
        <v>1029</v>
      </c>
    </row>
    <row r="298" spans="1:7" ht="16.5" x14ac:dyDescent="0.25">
      <c r="A298" s="330"/>
      <c r="B298" s="329"/>
      <c r="C298" s="332"/>
      <c r="D298" s="339"/>
      <c r="E298" s="338">
        <v>7</v>
      </c>
      <c r="F298" s="330" t="s">
        <v>608</v>
      </c>
      <c r="G298" t="s">
        <v>1030</v>
      </c>
    </row>
    <row r="299" spans="1:7" ht="16.5" x14ac:dyDescent="0.25">
      <c r="A299" s="330"/>
      <c r="B299" s="329"/>
      <c r="C299" s="332"/>
      <c r="D299" s="339"/>
      <c r="E299" s="338">
        <v>10</v>
      </c>
      <c r="F299" s="343" t="s">
        <v>407</v>
      </c>
      <c r="G299" t="s">
        <v>1031</v>
      </c>
    </row>
    <row r="300" spans="1:7" ht="16.5" x14ac:dyDescent="0.25">
      <c r="A300" s="330"/>
      <c r="B300" s="329"/>
      <c r="C300" s="332"/>
      <c r="D300" s="331"/>
      <c r="E300" s="338">
        <v>11</v>
      </c>
      <c r="F300" s="330" t="s">
        <v>609</v>
      </c>
      <c r="G300" t="s">
        <v>1032</v>
      </c>
    </row>
    <row r="301" spans="1:7" ht="16.5" x14ac:dyDescent="0.25">
      <c r="A301" s="330"/>
      <c r="B301" s="329"/>
      <c r="C301" s="332"/>
      <c r="D301" s="331"/>
      <c r="E301" s="338">
        <v>12</v>
      </c>
      <c r="F301" s="330" t="s">
        <v>610</v>
      </c>
      <c r="G301" t="s">
        <v>1033</v>
      </c>
    </row>
    <row r="302" spans="1:7" ht="33" x14ac:dyDescent="0.25">
      <c r="A302" s="330"/>
      <c r="B302" s="329"/>
      <c r="C302" s="332"/>
      <c r="D302" s="331"/>
      <c r="E302" s="338">
        <v>20</v>
      </c>
      <c r="F302" s="330" t="s">
        <v>446</v>
      </c>
      <c r="G302" t="s">
        <v>1034</v>
      </c>
    </row>
    <row r="303" spans="1:7" ht="33" x14ac:dyDescent="0.25">
      <c r="A303" s="330"/>
      <c r="B303" s="329"/>
      <c r="C303" s="332"/>
      <c r="D303" s="331"/>
      <c r="E303" s="338">
        <v>22</v>
      </c>
      <c r="F303" s="330" t="s">
        <v>611</v>
      </c>
      <c r="G303" t="s">
        <v>1035</v>
      </c>
    </row>
    <row r="304" spans="1:7" ht="33" x14ac:dyDescent="0.25">
      <c r="A304" s="330"/>
      <c r="B304" s="329"/>
      <c r="C304" s="332"/>
      <c r="D304" s="331"/>
      <c r="E304" s="338">
        <v>23</v>
      </c>
      <c r="F304" s="330" t="s">
        <v>505</v>
      </c>
      <c r="G304" t="s">
        <v>1036</v>
      </c>
    </row>
    <row r="305" spans="1:7" ht="16.5" x14ac:dyDescent="0.25">
      <c r="A305" s="330"/>
      <c r="B305" s="329"/>
      <c r="C305" s="332"/>
      <c r="D305" s="331"/>
      <c r="E305" s="344">
        <v>24</v>
      </c>
      <c r="F305" s="343" t="s">
        <v>409</v>
      </c>
      <c r="G305" t="s">
        <v>1037</v>
      </c>
    </row>
    <row r="306" spans="1:7" ht="16.5" x14ac:dyDescent="0.25">
      <c r="A306" s="330"/>
      <c r="B306" s="329"/>
      <c r="C306" s="332"/>
      <c r="D306" s="331"/>
      <c r="E306" s="338">
        <v>27</v>
      </c>
      <c r="F306" s="330" t="s">
        <v>612</v>
      </c>
      <c r="G306" t="s">
        <v>1038</v>
      </c>
    </row>
    <row r="307" spans="1:7" ht="16.5" x14ac:dyDescent="0.25">
      <c r="A307" s="330"/>
      <c r="B307" s="329"/>
      <c r="C307" s="332"/>
      <c r="D307" s="331"/>
      <c r="E307" s="344">
        <v>34</v>
      </c>
      <c r="F307" s="343" t="s">
        <v>429</v>
      </c>
      <c r="G307" t="s">
        <v>1039</v>
      </c>
    </row>
    <row r="308" spans="1:7" ht="16.5" x14ac:dyDescent="0.25">
      <c r="A308" s="330"/>
      <c r="B308" s="329"/>
      <c r="E308" s="338">
        <v>1</v>
      </c>
      <c r="F308" s="330" t="s">
        <v>614</v>
      </c>
      <c r="G308" t="s">
        <v>1040</v>
      </c>
    </row>
    <row r="309" spans="1:7" ht="16.5" x14ac:dyDescent="0.25">
      <c r="A309" s="330"/>
      <c r="B309" s="329"/>
      <c r="C309" s="337"/>
      <c r="D309" s="331"/>
      <c r="E309" s="338">
        <v>2</v>
      </c>
      <c r="F309" s="330" t="s">
        <v>615</v>
      </c>
      <c r="G309" t="s">
        <v>1041</v>
      </c>
    </row>
    <row r="310" spans="1:7" ht="16.5" x14ac:dyDescent="0.25">
      <c r="A310" s="330"/>
      <c r="B310" s="329"/>
      <c r="C310" s="337"/>
      <c r="D310" s="331"/>
      <c r="E310" s="338">
        <v>3</v>
      </c>
      <c r="F310" s="345" t="s">
        <v>616</v>
      </c>
      <c r="G310" t="s">
        <v>1042</v>
      </c>
    </row>
    <row r="311" spans="1:7" ht="16.5" x14ac:dyDescent="0.25">
      <c r="A311" s="330"/>
      <c r="B311" s="329"/>
      <c r="E311" s="338">
        <v>1</v>
      </c>
      <c r="F311" s="330" t="s">
        <v>618</v>
      </c>
      <c r="G311" t="s">
        <v>1043</v>
      </c>
    </row>
    <row r="312" spans="1:7" ht="16.5" x14ac:dyDescent="0.25">
      <c r="A312" s="330"/>
      <c r="B312" s="329"/>
      <c r="C312" s="334"/>
      <c r="D312" s="331"/>
      <c r="E312" s="338">
        <v>2</v>
      </c>
      <c r="F312" s="330" t="s">
        <v>619</v>
      </c>
      <c r="G312" t="s">
        <v>1044</v>
      </c>
    </row>
    <row r="313" spans="1:7" ht="33" x14ac:dyDescent="0.25">
      <c r="A313" s="330"/>
      <c r="B313" s="329"/>
      <c r="C313" s="334"/>
      <c r="D313" s="331"/>
      <c r="E313" s="338">
        <v>3</v>
      </c>
      <c r="F313" s="330" t="s">
        <v>620</v>
      </c>
      <c r="G313" t="s">
        <v>1045</v>
      </c>
    </row>
    <row r="314" spans="1:7" ht="16.5" x14ac:dyDescent="0.25">
      <c r="A314" s="330"/>
      <c r="B314" s="329"/>
      <c r="C314" s="334"/>
      <c r="D314" s="331"/>
      <c r="E314" s="338">
        <v>4</v>
      </c>
      <c r="F314" s="330" t="s">
        <v>621</v>
      </c>
      <c r="G314" t="s">
        <v>1046</v>
      </c>
    </row>
    <row r="315" spans="1:7" ht="16.5" x14ac:dyDescent="0.25">
      <c r="A315" s="330"/>
      <c r="B315" s="329"/>
      <c r="E315" s="333"/>
      <c r="F315" s="334"/>
      <c r="G315" t="s">
        <v>1047</v>
      </c>
    </row>
    <row r="316" spans="1:7" ht="16.5" x14ac:dyDescent="0.25">
      <c r="A316" s="330"/>
      <c r="B316" s="329"/>
      <c r="E316" s="338">
        <v>4</v>
      </c>
      <c r="F316" s="343" t="s">
        <v>412</v>
      </c>
      <c r="G316" t="s">
        <v>1048</v>
      </c>
    </row>
    <row r="317" spans="1:7" ht="16.5" x14ac:dyDescent="0.25">
      <c r="A317" s="330"/>
      <c r="B317" s="329"/>
      <c r="C317" s="332"/>
      <c r="D317" s="331"/>
      <c r="E317" s="344">
        <v>5</v>
      </c>
      <c r="F317" s="343" t="s">
        <v>449</v>
      </c>
      <c r="G317" t="s">
        <v>1049</v>
      </c>
    </row>
    <row r="318" spans="1:7" ht="16.5" x14ac:dyDescent="0.25">
      <c r="A318" s="330"/>
      <c r="B318" s="329"/>
      <c r="E318" s="344">
        <v>16</v>
      </c>
      <c r="F318" s="343" t="s">
        <v>450</v>
      </c>
      <c r="G318" t="s">
        <v>1050</v>
      </c>
    </row>
    <row r="319" spans="1:7" ht="16.5" x14ac:dyDescent="0.25">
      <c r="A319" s="330"/>
      <c r="B319" s="329"/>
      <c r="E319" s="338">
        <v>21</v>
      </c>
      <c r="F319" s="330" t="s">
        <v>623</v>
      </c>
      <c r="G319" t="s">
        <v>1051</v>
      </c>
    </row>
    <row r="320" spans="1:7" ht="16.5" x14ac:dyDescent="0.25">
      <c r="A320" s="330"/>
      <c r="B320" s="329"/>
      <c r="E320" s="338">
        <v>22</v>
      </c>
      <c r="F320" s="330" t="s">
        <v>624</v>
      </c>
      <c r="G320" t="s">
        <v>1052</v>
      </c>
    </row>
    <row r="321" spans="1:7" ht="16.5" x14ac:dyDescent="0.25">
      <c r="A321" s="330"/>
      <c r="B321" s="329"/>
      <c r="E321" s="344">
        <v>25</v>
      </c>
      <c r="F321" s="343" t="s">
        <v>464</v>
      </c>
      <c r="G321" t="s">
        <v>1053</v>
      </c>
    </row>
    <row r="322" spans="1:7" ht="16.5" x14ac:dyDescent="0.25">
      <c r="A322" s="330"/>
      <c r="B322" s="329"/>
      <c r="E322" s="338">
        <v>3</v>
      </c>
      <c r="F322" s="330" t="s">
        <v>625</v>
      </c>
      <c r="G322" t="s">
        <v>1054</v>
      </c>
    </row>
    <row r="323" spans="1:7" ht="16.5" x14ac:dyDescent="0.25">
      <c r="A323" s="330"/>
      <c r="B323" s="329"/>
      <c r="E323" s="347"/>
      <c r="F323" s="337"/>
      <c r="G323" t="s">
        <v>1055</v>
      </c>
    </row>
    <row r="324" spans="1:7" ht="16.5" x14ac:dyDescent="0.25">
      <c r="A324" s="330"/>
      <c r="B324" s="329"/>
      <c r="E324" s="338">
        <v>1</v>
      </c>
      <c r="F324" s="330" t="s">
        <v>628</v>
      </c>
      <c r="G324" t="s">
        <v>1056</v>
      </c>
    </row>
    <row r="325" spans="1:7" ht="16.5" x14ac:dyDescent="0.25">
      <c r="A325" s="350"/>
      <c r="B325" s="349"/>
      <c r="C325" s="352" t="s">
        <v>398</v>
      </c>
      <c r="D325" s="351">
        <v>2</v>
      </c>
      <c r="E325" s="353">
        <v>14</v>
      </c>
      <c r="F325" s="350" t="s">
        <v>630</v>
      </c>
      <c r="G325" t="s">
        <v>1057</v>
      </c>
    </row>
    <row r="326" spans="1:7" ht="16.5" x14ac:dyDescent="0.25">
      <c r="A326" s="350"/>
      <c r="B326" s="349"/>
      <c r="C326" s="350" t="s">
        <v>635</v>
      </c>
      <c r="D326" s="351">
        <v>9</v>
      </c>
      <c r="E326" s="353">
        <v>20</v>
      </c>
      <c r="F326" s="350" t="s">
        <v>631</v>
      </c>
      <c r="G326" t="s">
        <v>1058</v>
      </c>
    </row>
    <row r="327" spans="1:7" ht="33" x14ac:dyDescent="0.25">
      <c r="A327" s="350"/>
      <c r="B327" s="349"/>
      <c r="C327" s="350" t="s">
        <v>638</v>
      </c>
      <c r="D327" s="351">
        <v>21</v>
      </c>
      <c r="E327" s="353">
        <v>34</v>
      </c>
      <c r="F327" s="350" t="s">
        <v>632</v>
      </c>
      <c r="G327" t="s">
        <v>1059</v>
      </c>
    </row>
    <row r="328" spans="1:7" ht="16.5" x14ac:dyDescent="0.25">
      <c r="A328" s="350"/>
      <c r="B328" s="349"/>
      <c r="C328" s="350" t="s">
        <v>639</v>
      </c>
      <c r="D328" s="351">
        <v>25</v>
      </c>
      <c r="E328" s="355">
        <v>40</v>
      </c>
      <c r="F328" s="356" t="s">
        <v>399</v>
      </c>
      <c r="G328" t="s">
        <v>1060</v>
      </c>
    </row>
    <row r="329" spans="1:7" ht="16.5" x14ac:dyDescent="0.25">
      <c r="A329" s="350"/>
      <c r="B329" s="349"/>
      <c r="C329" s="350" t="s">
        <v>640</v>
      </c>
      <c r="D329" s="351">
        <v>33</v>
      </c>
      <c r="E329" s="353">
        <v>41</v>
      </c>
      <c r="F329" s="350" t="s">
        <v>633</v>
      </c>
      <c r="G329" t="s">
        <v>1061</v>
      </c>
    </row>
    <row r="330" spans="1:7" ht="16.5" x14ac:dyDescent="0.25">
      <c r="A330" s="350"/>
      <c r="B330" s="349"/>
      <c r="C330" s="352" t="s">
        <v>641</v>
      </c>
      <c r="D330" s="351">
        <v>45</v>
      </c>
      <c r="E330" s="353">
        <v>45</v>
      </c>
      <c r="F330" s="350" t="s">
        <v>634</v>
      </c>
      <c r="G330" t="s">
        <v>1062</v>
      </c>
    </row>
    <row r="331" spans="1:7" ht="16.5" x14ac:dyDescent="0.25">
      <c r="A331" s="350"/>
      <c r="B331" s="349"/>
      <c r="C331" s="352" t="s">
        <v>642</v>
      </c>
      <c r="D331" s="351">
        <v>46</v>
      </c>
      <c r="E331" s="353">
        <v>1</v>
      </c>
      <c r="F331" s="350" t="s">
        <v>636</v>
      </c>
      <c r="G331" t="s">
        <v>1063</v>
      </c>
    </row>
    <row r="332" spans="1:7" ht="16.5" x14ac:dyDescent="0.25">
      <c r="A332" s="350"/>
      <c r="B332" s="349"/>
      <c r="C332" s="358" t="s">
        <v>443</v>
      </c>
      <c r="D332" s="357">
        <v>49</v>
      </c>
      <c r="E332" s="353">
        <v>2</v>
      </c>
      <c r="F332" s="350" t="s">
        <v>637</v>
      </c>
      <c r="G332" t="s">
        <v>1064</v>
      </c>
    </row>
    <row r="333" spans="1:7" ht="16.5" x14ac:dyDescent="0.25">
      <c r="A333" s="350"/>
      <c r="B333" s="349"/>
      <c r="C333" s="352" t="s">
        <v>406</v>
      </c>
      <c r="D333" s="357">
        <v>50</v>
      </c>
      <c r="E333" s="353"/>
      <c r="F333" s="350"/>
      <c r="G333" t="s">
        <v>1065</v>
      </c>
    </row>
    <row r="334" spans="1:7" ht="16.5" x14ac:dyDescent="0.25">
      <c r="A334" s="350"/>
      <c r="B334" s="349"/>
      <c r="C334" s="350" t="s">
        <v>644</v>
      </c>
      <c r="D334" s="351">
        <v>51</v>
      </c>
      <c r="E334" s="353"/>
      <c r="F334" s="350"/>
      <c r="G334" t="s">
        <v>1066</v>
      </c>
    </row>
    <row r="335" spans="1:7" ht="16.5" x14ac:dyDescent="0.25">
      <c r="A335" s="350"/>
      <c r="B335" s="349"/>
      <c r="C335" s="350" t="s">
        <v>645</v>
      </c>
      <c r="D335" s="351">
        <v>52</v>
      </c>
      <c r="E335" s="353"/>
      <c r="F335" s="350"/>
      <c r="G335" t="s">
        <v>1067</v>
      </c>
    </row>
    <row r="336" spans="1:7" ht="16.5" x14ac:dyDescent="0.25">
      <c r="A336" s="350"/>
      <c r="B336" s="349"/>
      <c r="C336" s="350" t="s">
        <v>522</v>
      </c>
      <c r="D336" s="351">
        <v>53</v>
      </c>
      <c r="E336" s="353"/>
      <c r="F336" s="350"/>
      <c r="G336" t="s">
        <v>1068</v>
      </c>
    </row>
    <row r="337" spans="1:7" ht="16.5" x14ac:dyDescent="0.25">
      <c r="A337" s="350"/>
      <c r="B337" s="349"/>
      <c r="C337" s="350" t="s">
        <v>652</v>
      </c>
      <c r="D337" s="351">
        <v>55</v>
      </c>
      <c r="E337" s="359"/>
      <c r="F337" s="360"/>
      <c r="G337" t="s">
        <v>1069</v>
      </c>
    </row>
    <row r="338" spans="1:7" ht="16.5" x14ac:dyDescent="0.25">
      <c r="A338" s="350"/>
      <c r="B338" s="349"/>
      <c r="C338" s="350" t="s">
        <v>655</v>
      </c>
      <c r="D338" s="351">
        <v>56</v>
      </c>
      <c r="E338" s="355">
        <v>1</v>
      </c>
      <c r="F338" s="361" t="s">
        <v>444</v>
      </c>
      <c r="G338" t="s">
        <v>1070</v>
      </c>
    </row>
    <row r="339" spans="1:7" ht="49.5" x14ac:dyDescent="0.25">
      <c r="A339" s="350"/>
      <c r="B339" s="349"/>
      <c r="C339" s="352" t="s">
        <v>411</v>
      </c>
      <c r="D339" s="351">
        <v>67</v>
      </c>
      <c r="E339" s="362">
        <v>6</v>
      </c>
      <c r="F339" s="350" t="s">
        <v>643</v>
      </c>
      <c r="G339" t="s">
        <v>1071</v>
      </c>
    </row>
    <row r="340" spans="1:7" ht="16.5" x14ac:dyDescent="0.25">
      <c r="A340" s="350"/>
      <c r="B340" s="349"/>
      <c r="C340" s="350" t="s">
        <v>473</v>
      </c>
      <c r="D340" s="351">
        <v>72</v>
      </c>
      <c r="E340" s="362">
        <v>10</v>
      </c>
      <c r="F340" s="361" t="s">
        <v>407</v>
      </c>
      <c r="G340" t="s">
        <v>1072</v>
      </c>
    </row>
    <row r="341" spans="1:7" ht="16.5" x14ac:dyDescent="0.25">
      <c r="A341" s="350"/>
      <c r="B341" s="349"/>
      <c r="C341" s="350" t="s">
        <v>667</v>
      </c>
      <c r="D341" s="351">
        <v>81</v>
      </c>
      <c r="E341" s="363">
        <v>24</v>
      </c>
      <c r="F341" s="361" t="s">
        <v>409</v>
      </c>
      <c r="G341" t="s">
        <v>1073</v>
      </c>
    </row>
    <row r="342" spans="1:7" ht="16.5" x14ac:dyDescent="0.25">
      <c r="A342" s="350"/>
      <c r="B342" s="349"/>
      <c r="C342" s="352"/>
      <c r="D342" s="351"/>
      <c r="E342" s="363">
        <v>34</v>
      </c>
      <c r="F342" s="361" t="s">
        <v>429</v>
      </c>
      <c r="G342" t="s">
        <v>1074</v>
      </c>
    </row>
    <row r="343" spans="1:7" ht="16.5" x14ac:dyDescent="0.25">
      <c r="A343" s="350"/>
      <c r="B343" s="349"/>
      <c r="E343" s="362"/>
      <c r="F343" s="364"/>
      <c r="G343" t="s">
        <v>1075</v>
      </c>
    </row>
    <row r="344" spans="1:7" ht="16.5" x14ac:dyDescent="0.25">
      <c r="A344" s="350"/>
      <c r="B344" s="349"/>
      <c r="E344" s="362">
        <v>1</v>
      </c>
      <c r="F344" s="350" t="s">
        <v>646</v>
      </c>
      <c r="G344" t="s">
        <v>1076</v>
      </c>
    </row>
    <row r="345" spans="1:7" ht="16.5" x14ac:dyDescent="0.25">
      <c r="A345" s="350"/>
      <c r="B345" s="349"/>
      <c r="C345" s="350"/>
      <c r="D345" s="351"/>
      <c r="E345" s="362">
        <v>2</v>
      </c>
      <c r="F345" s="350" t="s">
        <v>647</v>
      </c>
      <c r="G345" t="s">
        <v>1077</v>
      </c>
    </row>
    <row r="346" spans="1:7" ht="16.5" x14ac:dyDescent="0.25">
      <c r="A346" s="350"/>
      <c r="B346" s="349"/>
      <c r="C346" s="350"/>
      <c r="D346" s="351"/>
      <c r="E346" s="362">
        <v>3</v>
      </c>
      <c r="F346" s="350" t="s">
        <v>648</v>
      </c>
      <c r="G346" t="s">
        <v>1078</v>
      </c>
    </row>
    <row r="347" spans="1:7" ht="16.5" x14ac:dyDescent="0.25">
      <c r="A347" s="350"/>
      <c r="B347" s="349"/>
      <c r="C347" s="364"/>
      <c r="D347" s="351"/>
      <c r="E347" s="362">
        <v>4</v>
      </c>
      <c r="F347" s="350" t="s">
        <v>649</v>
      </c>
      <c r="G347" t="s">
        <v>1079</v>
      </c>
    </row>
    <row r="348" spans="1:7" ht="33" x14ac:dyDescent="0.25">
      <c r="A348" s="350"/>
      <c r="B348" s="349"/>
      <c r="E348" s="362">
        <v>17</v>
      </c>
      <c r="F348" s="350" t="s">
        <v>650</v>
      </c>
      <c r="G348" t="s">
        <v>1080</v>
      </c>
    </row>
    <row r="349" spans="1:7" ht="33" x14ac:dyDescent="0.25">
      <c r="A349" s="350"/>
      <c r="B349" s="349"/>
      <c r="C349" s="364"/>
      <c r="D349" s="351"/>
      <c r="E349" s="362">
        <v>18</v>
      </c>
      <c r="F349" s="350" t="s">
        <v>651</v>
      </c>
      <c r="G349" t="s">
        <v>1081</v>
      </c>
    </row>
    <row r="350" spans="1:7" ht="16.5" x14ac:dyDescent="0.25">
      <c r="A350" s="350"/>
      <c r="B350" s="349"/>
      <c r="E350" s="362">
        <v>1</v>
      </c>
      <c r="F350" s="350" t="s">
        <v>653</v>
      </c>
      <c r="G350" t="s">
        <v>1082</v>
      </c>
    </row>
    <row r="351" spans="1:7" ht="16.5" x14ac:dyDescent="0.25">
      <c r="A351" s="350"/>
      <c r="B351" s="349"/>
      <c r="E351" s="362">
        <v>2</v>
      </c>
      <c r="F351" s="350" t="s">
        <v>654</v>
      </c>
      <c r="G351" t="s">
        <v>1083</v>
      </c>
    </row>
    <row r="352" spans="1:7" ht="16.5" x14ac:dyDescent="0.25">
      <c r="A352" s="350"/>
      <c r="B352" s="349"/>
      <c r="E352" s="362">
        <v>1</v>
      </c>
      <c r="F352" s="350" t="s">
        <v>656</v>
      </c>
      <c r="G352" t="s">
        <v>1084</v>
      </c>
    </row>
    <row r="353" spans="1:7" ht="16.5" x14ac:dyDescent="0.25">
      <c r="A353" s="350"/>
      <c r="B353" s="349"/>
      <c r="E353" s="362">
        <v>2</v>
      </c>
      <c r="F353" s="350" t="s">
        <v>657</v>
      </c>
      <c r="G353" t="s">
        <v>1085</v>
      </c>
    </row>
    <row r="354" spans="1:7" ht="16.5" x14ac:dyDescent="0.25">
      <c r="A354" s="350"/>
      <c r="B354" s="349"/>
      <c r="E354" s="362">
        <v>1</v>
      </c>
      <c r="F354" s="350" t="s">
        <v>448</v>
      </c>
      <c r="G354" t="s">
        <v>1086</v>
      </c>
    </row>
    <row r="355" spans="1:7" ht="16.5" x14ac:dyDescent="0.25">
      <c r="A355" s="350"/>
      <c r="B355" s="349"/>
      <c r="C355" s="352"/>
      <c r="D355" s="351"/>
      <c r="E355" s="362">
        <v>4</v>
      </c>
      <c r="F355" s="361" t="s">
        <v>412</v>
      </c>
      <c r="G355" t="s">
        <v>1087</v>
      </c>
    </row>
    <row r="356" spans="1:7" ht="16.5" x14ac:dyDescent="0.25">
      <c r="A356" s="350"/>
      <c r="B356" s="349"/>
      <c r="C356" s="352"/>
      <c r="D356" s="351"/>
      <c r="E356" s="363">
        <v>5</v>
      </c>
      <c r="F356" s="361" t="s">
        <v>449</v>
      </c>
      <c r="G356" t="s">
        <v>1088</v>
      </c>
    </row>
    <row r="357" spans="1:7" ht="33" x14ac:dyDescent="0.25">
      <c r="A357" s="350"/>
      <c r="B357" s="349"/>
      <c r="C357" s="352"/>
      <c r="D357" s="351"/>
      <c r="E357" s="362">
        <v>6</v>
      </c>
      <c r="F357" s="350" t="s">
        <v>658</v>
      </c>
      <c r="G357" t="s">
        <v>1089</v>
      </c>
    </row>
    <row r="358" spans="1:7" ht="16.5" x14ac:dyDescent="0.25">
      <c r="A358" s="350"/>
      <c r="B358" s="349"/>
      <c r="C358" s="352"/>
      <c r="D358" s="351"/>
      <c r="E358" s="362">
        <v>8</v>
      </c>
      <c r="F358" s="350" t="s">
        <v>659</v>
      </c>
      <c r="G358" t="s">
        <v>1090</v>
      </c>
    </row>
    <row r="359" spans="1:7" ht="49.5" x14ac:dyDescent="0.25">
      <c r="A359" s="350"/>
      <c r="B359" s="349"/>
      <c r="C359" s="352"/>
      <c r="D359" s="351"/>
      <c r="E359" s="362">
        <v>9</v>
      </c>
      <c r="F359" s="350" t="s">
        <v>660</v>
      </c>
      <c r="G359" t="s">
        <v>1091</v>
      </c>
    </row>
    <row r="360" spans="1:7" ht="33" x14ac:dyDescent="0.25">
      <c r="A360" s="350"/>
      <c r="B360" s="349"/>
      <c r="C360" s="352"/>
      <c r="D360" s="351"/>
      <c r="E360" s="362">
        <v>10</v>
      </c>
      <c r="F360" s="350" t="s">
        <v>661</v>
      </c>
      <c r="G360" t="s">
        <v>1092</v>
      </c>
    </row>
    <row r="361" spans="1:7" ht="33" x14ac:dyDescent="0.25">
      <c r="A361" s="350"/>
      <c r="B361" s="349"/>
      <c r="C361" s="352"/>
      <c r="D361" s="351"/>
      <c r="E361" s="362">
        <v>11</v>
      </c>
      <c r="F361" s="350" t="s">
        <v>662</v>
      </c>
      <c r="G361" t="s">
        <v>1093</v>
      </c>
    </row>
    <row r="362" spans="1:7" ht="16.5" x14ac:dyDescent="0.25">
      <c r="A362" s="350"/>
      <c r="B362" s="349"/>
      <c r="C362" s="352"/>
      <c r="D362" s="351"/>
      <c r="E362" s="362">
        <v>14</v>
      </c>
      <c r="F362" s="350" t="s">
        <v>663</v>
      </c>
      <c r="G362" t="s">
        <v>1094</v>
      </c>
    </row>
    <row r="363" spans="1:7" ht="16.5" x14ac:dyDescent="0.25">
      <c r="A363" s="350"/>
      <c r="B363" s="349"/>
      <c r="C363" s="352"/>
      <c r="D363" s="351"/>
      <c r="E363" s="363">
        <v>16</v>
      </c>
      <c r="F363" s="361" t="s">
        <v>450</v>
      </c>
      <c r="G363" t="s">
        <v>1095</v>
      </c>
    </row>
    <row r="364" spans="1:7" ht="16.5" x14ac:dyDescent="0.25">
      <c r="A364" s="350"/>
      <c r="B364" s="349"/>
      <c r="C364" s="352"/>
      <c r="D364" s="351"/>
      <c r="E364" s="363">
        <v>21</v>
      </c>
      <c r="F364" s="361" t="s">
        <v>451</v>
      </c>
      <c r="G364" t="s">
        <v>1096</v>
      </c>
    </row>
    <row r="365" spans="1:7" ht="16.5" x14ac:dyDescent="0.25">
      <c r="A365" s="350"/>
      <c r="B365" s="349"/>
      <c r="C365" s="352"/>
      <c r="D365" s="351"/>
      <c r="E365" s="363">
        <v>25</v>
      </c>
      <c r="F365" s="361" t="s">
        <v>464</v>
      </c>
      <c r="G365" t="s">
        <v>1097</v>
      </c>
    </row>
    <row r="366" spans="1:7" ht="16.5" x14ac:dyDescent="0.25">
      <c r="A366" s="350"/>
      <c r="B366" s="349"/>
      <c r="E366" s="362">
        <v>9</v>
      </c>
      <c r="F366" s="350" t="s">
        <v>664</v>
      </c>
      <c r="G366" t="s">
        <v>1098</v>
      </c>
    </row>
    <row r="367" spans="1:7" ht="33" x14ac:dyDescent="0.25">
      <c r="A367" s="350"/>
      <c r="B367" s="349"/>
      <c r="E367" s="362">
        <v>13</v>
      </c>
      <c r="F367" s="350" t="s">
        <v>665</v>
      </c>
      <c r="G367" t="s">
        <v>1099</v>
      </c>
    </row>
    <row r="368" spans="1:7" ht="16.5" x14ac:dyDescent="0.25">
      <c r="A368" s="350"/>
      <c r="B368" s="349"/>
      <c r="C368" s="352"/>
      <c r="D368" s="351"/>
      <c r="E368" s="362">
        <v>20</v>
      </c>
      <c r="F368" s="350" t="s">
        <v>666</v>
      </c>
      <c r="G368" t="s">
        <v>1100</v>
      </c>
    </row>
    <row r="369" spans="1:7" ht="33" x14ac:dyDescent="0.25">
      <c r="A369" s="350"/>
      <c r="B369" s="349"/>
      <c r="E369" s="362">
        <v>1</v>
      </c>
      <c r="F369" s="350" t="s">
        <v>668</v>
      </c>
      <c r="G369" t="s">
        <v>1101</v>
      </c>
    </row>
    <row r="370" spans="1:7" ht="33" x14ac:dyDescent="0.25">
      <c r="A370" s="350"/>
      <c r="B370" s="349"/>
      <c r="C370" s="364"/>
      <c r="D370" s="351"/>
      <c r="E370" s="362">
        <v>2</v>
      </c>
      <c r="F370" s="350" t="s">
        <v>669</v>
      </c>
      <c r="G370" t="s">
        <v>1102</v>
      </c>
    </row>
    <row r="371" spans="1:7" ht="33" x14ac:dyDescent="0.25">
      <c r="A371" s="350"/>
      <c r="B371" s="349"/>
      <c r="C371" s="364"/>
      <c r="D371" s="351"/>
      <c r="E371" s="362">
        <v>3</v>
      </c>
      <c r="F371" s="350" t="s">
        <v>670</v>
      </c>
      <c r="G371" t="s">
        <v>1103</v>
      </c>
    </row>
    <row r="372" spans="1:7" ht="33" x14ac:dyDescent="0.25">
      <c r="A372" s="350"/>
      <c r="B372" s="349"/>
      <c r="C372" s="364"/>
      <c r="D372" s="351"/>
      <c r="E372" s="362">
        <v>4</v>
      </c>
      <c r="F372" s="350" t="s">
        <v>671</v>
      </c>
      <c r="G372" t="s">
        <v>1104</v>
      </c>
    </row>
    <row r="373" spans="1:7" ht="16.5" x14ac:dyDescent="0.25">
      <c r="A373" s="367"/>
      <c r="B373" s="366"/>
      <c r="C373" s="369" t="s">
        <v>398</v>
      </c>
      <c r="D373" s="368">
        <v>2</v>
      </c>
      <c r="E373" s="370">
        <v>3</v>
      </c>
      <c r="F373" s="372" t="s">
        <v>673</v>
      </c>
      <c r="G373" t="s">
        <v>1105</v>
      </c>
    </row>
    <row r="374" spans="1:7" ht="33" x14ac:dyDescent="0.25">
      <c r="A374" s="372"/>
      <c r="B374" s="366"/>
      <c r="C374" s="372" t="s">
        <v>678</v>
      </c>
      <c r="D374" s="368">
        <v>29</v>
      </c>
      <c r="E374" s="370">
        <v>4</v>
      </c>
      <c r="F374" s="372" t="s">
        <v>674</v>
      </c>
      <c r="G374" t="s">
        <v>1106</v>
      </c>
    </row>
    <row r="375" spans="1:7" ht="33" x14ac:dyDescent="0.25">
      <c r="A375" s="372"/>
      <c r="B375" s="366"/>
      <c r="C375" s="369" t="s">
        <v>679</v>
      </c>
      <c r="D375" s="368">
        <v>48</v>
      </c>
      <c r="E375" s="370">
        <v>8</v>
      </c>
      <c r="F375" s="372" t="s">
        <v>675</v>
      </c>
      <c r="G375" t="s">
        <v>1107</v>
      </c>
    </row>
    <row r="376" spans="1:7" ht="16.5" x14ac:dyDescent="0.25">
      <c r="A376" s="372"/>
      <c r="B376" s="366"/>
      <c r="C376" s="376" t="s">
        <v>443</v>
      </c>
      <c r="D376" s="375">
        <v>49</v>
      </c>
      <c r="E376" s="370">
        <v>18</v>
      </c>
      <c r="F376" s="372" t="s">
        <v>676</v>
      </c>
      <c r="G376" t="s">
        <v>1108</v>
      </c>
    </row>
    <row r="377" spans="1:7" ht="33" x14ac:dyDescent="0.25">
      <c r="A377" s="372"/>
      <c r="B377" s="366"/>
      <c r="C377" s="369" t="s">
        <v>406</v>
      </c>
      <c r="D377" s="375">
        <v>50</v>
      </c>
      <c r="E377" s="370">
        <v>37</v>
      </c>
      <c r="F377" s="372" t="s">
        <v>677</v>
      </c>
      <c r="G377" t="s">
        <v>1109</v>
      </c>
    </row>
    <row r="378" spans="1:7" ht="16.5" x14ac:dyDescent="0.25">
      <c r="A378" s="372"/>
      <c r="B378" s="366"/>
      <c r="C378" s="371" t="s">
        <v>680</v>
      </c>
      <c r="D378" s="368">
        <v>58</v>
      </c>
      <c r="E378" s="373">
        <v>40</v>
      </c>
      <c r="F378" s="374" t="s">
        <v>399</v>
      </c>
      <c r="G378" t="s">
        <v>1110</v>
      </c>
    </row>
    <row r="379" spans="1:7" ht="33" x14ac:dyDescent="0.25">
      <c r="A379" s="372"/>
      <c r="B379" s="366"/>
      <c r="C379" s="372" t="s">
        <v>681</v>
      </c>
      <c r="D379" s="368">
        <v>59</v>
      </c>
      <c r="E379" s="370"/>
      <c r="F379" s="372"/>
      <c r="G379" t="s">
        <v>1111</v>
      </c>
    </row>
    <row r="380" spans="1:7" ht="16.5" x14ac:dyDescent="0.25">
      <c r="A380" s="372"/>
      <c r="B380" s="366"/>
      <c r="C380" s="371" t="s">
        <v>461</v>
      </c>
      <c r="D380" s="368">
        <v>60</v>
      </c>
      <c r="E380" s="377"/>
      <c r="F380" s="378"/>
      <c r="G380" t="s">
        <v>1112</v>
      </c>
    </row>
    <row r="381" spans="1:7" ht="16.5" x14ac:dyDescent="0.25">
      <c r="A381" s="372"/>
      <c r="B381" s="366"/>
      <c r="C381" s="372" t="s">
        <v>683</v>
      </c>
      <c r="D381" s="368">
        <v>63</v>
      </c>
      <c r="E381" s="373">
        <v>1</v>
      </c>
      <c r="F381" s="379" t="s">
        <v>444</v>
      </c>
      <c r="G381" t="s">
        <v>1113</v>
      </c>
    </row>
    <row r="382" spans="1:7" ht="16.5" x14ac:dyDescent="0.25">
      <c r="A382" s="372"/>
      <c r="B382" s="366"/>
      <c r="C382" s="369" t="s">
        <v>411</v>
      </c>
      <c r="D382" s="368">
        <v>67</v>
      </c>
      <c r="E382" s="380">
        <v>10</v>
      </c>
      <c r="F382" s="379" t="s">
        <v>407</v>
      </c>
      <c r="G382" t="s">
        <v>1114</v>
      </c>
    </row>
    <row r="383" spans="1:7" ht="16.5" x14ac:dyDescent="0.25">
      <c r="A383" s="372"/>
      <c r="B383" s="366"/>
      <c r="C383" s="372" t="s">
        <v>473</v>
      </c>
      <c r="D383" s="368">
        <v>72</v>
      </c>
      <c r="E383" s="381">
        <v>24</v>
      </c>
      <c r="F383" s="379" t="s">
        <v>409</v>
      </c>
      <c r="G383" t="s">
        <v>1115</v>
      </c>
    </row>
    <row r="384" spans="1:7" ht="16.5" x14ac:dyDescent="0.25">
      <c r="A384" s="372"/>
      <c r="B384" s="366"/>
      <c r="C384" s="371" t="s">
        <v>690</v>
      </c>
      <c r="D384" s="368">
        <v>73</v>
      </c>
      <c r="E384" s="381">
        <v>34</v>
      </c>
      <c r="F384" s="379" t="s">
        <v>429</v>
      </c>
      <c r="G384" t="s">
        <v>1116</v>
      </c>
    </row>
    <row r="385" spans="1:7" ht="16.5" x14ac:dyDescent="0.25">
      <c r="A385" s="372"/>
      <c r="B385" s="366"/>
      <c r="E385" s="380"/>
      <c r="F385" s="372"/>
      <c r="G385" t="s">
        <v>1117</v>
      </c>
    </row>
    <row r="386" spans="1:7" ht="16.5" x14ac:dyDescent="0.25">
      <c r="A386" s="372"/>
      <c r="B386" s="366"/>
      <c r="E386" s="381"/>
      <c r="F386" s="379"/>
      <c r="G386" t="s">
        <v>1118</v>
      </c>
    </row>
    <row r="387" spans="1:7" ht="16.5" x14ac:dyDescent="0.25">
      <c r="A387" s="372"/>
      <c r="B387" s="366"/>
      <c r="E387" s="380">
        <v>4</v>
      </c>
      <c r="F387" s="372" t="s">
        <v>682</v>
      </c>
      <c r="G387" t="s">
        <v>1119</v>
      </c>
    </row>
    <row r="388" spans="1:7" ht="16.5" x14ac:dyDescent="0.25">
      <c r="A388" s="372"/>
      <c r="B388" s="366"/>
      <c r="E388" s="370"/>
      <c r="F388" s="371"/>
      <c r="G388" t="s">
        <v>1120</v>
      </c>
    </row>
    <row r="389" spans="1:7" ht="16.5" x14ac:dyDescent="0.25">
      <c r="A389" s="372"/>
      <c r="B389" s="366"/>
      <c r="E389" s="380">
        <v>3</v>
      </c>
      <c r="F389" s="372" t="s">
        <v>684</v>
      </c>
      <c r="G389" t="s">
        <v>1121</v>
      </c>
    </row>
    <row r="390" spans="1:7" ht="16.5" x14ac:dyDescent="0.25">
      <c r="A390" s="372"/>
      <c r="B390" s="366"/>
      <c r="C390" s="369"/>
      <c r="D390" s="368"/>
      <c r="E390" s="380">
        <v>4</v>
      </c>
      <c r="F390" s="379" t="s">
        <v>412</v>
      </c>
      <c r="G390" t="s">
        <v>1122</v>
      </c>
    </row>
    <row r="391" spans="1:7" ht="16.5" x14ac:dyDescent="0.25">
      <c r="A391" s="372"/>
      <c r="B391" s="366"/>
      <c r="C391" s="369"/>
      <c r="D391" s="368"/>
      <c r="E391" s="381">
        <v>5</v>
      </c>
      <c r="F391" s="379" t="s">
        <v>449</v>
      </c>
      <c r="G391" t="s">
        <v>1123</v>
      </c>
    </row>
    <row r="392" spans="1:7" ht="33" x14ac:dyDescent="0.25">
      <c r="A392" s="372"/>
      <c r="B392" s="366"/>
      <c r="C392" s="369"/>
      <c r="D392" s="368"/>
      <c r="E392" s="380">
        <v>13</v>
      </c>
      <c r="F392" s="372" t="s">
        <v>685</v>
      </c>
      <c r="G392" t="s">
        <v>1124</v>
      </c>
    </row>
    <row r="393" spans="1:7" ht="16.5" x14ac:dyDescent="0.25">
      <c r="A393" s="372"/>
      <c r="B393" s="366"/>
      <c r="C393" s="369"/>
      <c r="D393" s="368"/>
      <c r="E393" s="381">
        <v>16</v>
      </c>
      <c r="F393" s="379" t="s">
        <v>450</v>
      </c>
      <c r="G393" t="s">
        <v>1125</v>
      </c>
    </row>
    <row r="394" spans="1:7" ht="16.5" x14ac:dyDescent="0.25">
      <c r="A394" s="372"/>
      <c r="B394" s="366"/>
      <c r="C394" s="369"/>
      <c r="D394" s="368"/>
      <c r="E394" s="380">
        <v>23</v>
      </c>
      <c r="F394" s="372" t="s">
        <v>686</v>
      </c>
      <c r="G394" t="s">
        <v>1126</v>
      </c>
    </row>
    <row r="395" spans="1:7" ht="16.5" x14ac:dyDescent="0.25">
      <c r="A395" s="372"/>
      <c r="B395" s="366"/>
      <c r="C395" s="369"/>
      <c r="D395" s="368"/>
      <c r="E395" s="381">
        <v>25</v>
      </c>
      <c r="F395" s="379" t="s">
        <v>464</v>
      </c>
      <c r="G395" t="s">
        <v>1127</v>
      </c>
    </row>
    <row r="396" spans="1:7" ht="16.5" x14ac:dyDescent="0.25">
      <c r="A396" s="372"/>
      <c r="B396" s="366"/>
      <c r="C396" s="369"/>
      <c r="D396" s="368"/>
      <c r="E396" s="380">
        <v>26</v>
      </c>
      <c r="F396" s="372" t="s">
        <v>687</v>
      </c>
      <c r="G396" t="s">
        <v>1128</v>
      </c>
    </row>
    <row r="397" spans="1:7" ht="33" x14ac:dyDescent="0.25">
      <c r="A397" s="372"/>
      <c r="B397" s="366"/>
      <c r="E397" s="380">
        <v>11</v>
      </c>
      <c r="F397" s="372" t="s">
        <v>688</v>
      </c>
      <c r="G397" t="s">
        <v>1129</v>
      </c>
    </row>
    <row r="398" spans="1:7" ht="16.5" x14ac:dyDescent="0.25">
      <c r="A398" s="372"/>
      <c r="B398" s="366"/>
      <c r="E398" s="380">
        <v>19</v>
      </c>
      <c r="F398" s="372" t="s">
        <v>689</v>
      </c>
      <c r="G398" t="s">
        <v>1130</v>
      </c>
    </row>
    <row r="399" spans="1:7" ht="16.5" x14ac:dyDescent="0.25">
      <c r="A399" s="372"/>
      <c r="B399" s="366"/>
      <c r="E399" s="81"/>
      <c r="F399" s="83"/>
      <c r="G399" t="s">
        <v>1131</v>
      </c>
    </row>
    <row r="400" spans="1:7" ht="16.5" x14ac:dyDescent="0.25">
      <c r="A400" s="80"/>
      <c r="B400" s="79"/>
      <c r="C400" s="86" t="s">
        <v>398</v>
      </c>
      <c r="D400" s="84">
        <v>2</v>
      </c>
      <c r="E400" s="81">
        <v>6</v>
      </c>
      <c r="F400" s="80" t="s">
        <v>692</v>
      </c>
      <c r="G400" t="s">
        <v>1132</v>
      </c>
    </row>
    <row r="401" spans="1:7" ht="16.5" x14ac:dyDescent="0.25">
      <c r="A401" s="80"/>
      <c r="B401" s="79"/>
      <c r="C401" s="80" t="s">
        <v>694</v>
      </c>
      <c r="D401" s="84">
        <v>22</v>
      </c>
      <c r="E401" s="81">
        <v>7</v>
      </c>
      <c r="F401" s="80" t="s">
        <v>693</v>
      </c>
      <c r="G401" t="s">
        <v>1133</v>
      </c>
    </row>
    <row r="402" spans="1:7" ht="16.5" x14ac:dyDescent="0.25">
      <c r="A402" s="80"/>
      <c r="B402" s="79"/>
      <c r="C402" s="80" t="s">
        <v>484</v>
      </c>
      <c r="D402" s="84">
        <v>23</v>
      </c>
      <c r="E402" s="93">
        <v>40</v>
      </c>
      <c r="F402" s="94" t="s">
        <v>399</v>
      </c>
      <c r="G402" t="s">
        <v>1134</v>
      </c>
    </row>
    <row r="403" spans="1:7" ht="33" x14ac:dyDescent="0.25">
      <c r="A403" s="80"/>
      <c r="B403" s="79"/>
      <c r="C403" s="95" t="s">
        <v>443</v>
      </c>
      <c r="D403" s="90">
        <v>49</v>
      </c>
      <c r="E403" s="81">
        <v>1</v>
      </c>
      <c r="F403" s="80" t="s">
        <v>695</v>
      </c>
      <c r="G403" t="s">
        <v>1135</v>
      </c>
    </row>
    <row r="404" spans="1:7" ht="16.5" x14ac:dyDescent="0.25">
      <c r="A404" s="80"/>
      <c r="B404" s="79"/>
      <c r="C404" s="86" t="s">
        <v>406</v>
      </c>
      <c r="D404" s="90">
        <v>50</v>
      </c>
      <c r="E404" s="81">
        <v>2</v>
      </c>
      <c r="F404" s="80" t="s">
        <v>696</v>
      </c>
      <c r="G404" t="s">
        <v>1136</v>
      </c>
    </row>
    <row r="405" spans="1:7" ht="16.5" x14ac:dyDescent="0.25">
      <c r="A405" s="80"/>
      <c r="B405" s="79"/>
      <c r="C405" s="80" t="s">
        <v>461</v>
      </c>
      <c r="D405" s="84">
        <v>60</v>
      </c>
      <c r="E405" s="81">
        <v>3</v>
      </c>
      <c r="F405" s="80" t="s">
        <v>697</v>
      </c>
      <c r="G405" t="s">
        <v>1137</v>
      </c>
    </row>
    <row r="406" spans="1:7" ht="16.5" x14ac:dyDescent="0.25">
      <c r="A406" s="80"/>
      <c r="B406" s="79"/>
      <c r="C406" s="86" t="s">
        <v>411</v>
      </c>
      <c r="D406" s="84">
        <v>67</v>
      </c>
      <c r="E406" s="81">
        <v>4</v>
      </c>
      <c r="F406" s="80" t="s">
        <v>698</v>
      </c>
      <c r="G406" t="s">
        <v>1138</v>
      </c>
    </row>
    <row r="407" spans="1:7" ht="16.5" x14ac:dyDescent="0.25">
      <c r="A407" s="80"/>
      <c r="B407" s="79"/>
      <c r="E407" s="81">
        <v>5</v>
      </c>
      <c r="F407" s="80" t="s">
        <v>699</v>
      </c>
      <c r="G407" t="s">
        <v>1139</v>
      </c>
    </row>
    <row r="408" spans="1:7" ht="16.5" x14ac:dyDescent="0.25">
      <c r="A408" s="80"/>
      <c r="B408" s="79"/>
      <c r="E408" s="81">
        <v>6</v>
      </c>
      <c r="F408" s="80" t="s">
        <v>700</v>
      </c>
      <c r="G408" t="s">
        <v>1140</v>
      </c>
    </row>
    <row r="409" spans="1:7" ht="16.5" x14ac:dyDescent="0.25">
      <c r="A409" s="80"/>
      <c r="B409" s="79"/>
      <c r="E409" s="81">
        <v>1</v>
      </c>
      <c r="F409" s="80" t="s">
        <v>701</v>
      </c>
      <c r="G409" t="s">
        <v>1141</v>
      </c>
    </row>
    <row r="410" spans="1:7" ht="16.5" x14ac:dyDescent="0.25">
      <c r="A410" s="80"/>
      <c r="B410" s="79"/>
      <c r="E410" s="93">
        <v>1</v>
      </c>
      <c r="F410" s="88" t="s">
        <v>444</v>
      </c>
      <c r="G410" t="s">
        <v>1142</v>
      </c>
    </row>
    <row r="411" spans="1:7" ht="16.5" x14ac:dyDescent="0.25">
      <c r="A411" s="80"/>
      <c r="B411" s="79"/>
      <c r="E411" s="87">
        <v>10</v>
      </c>
      <c r="F411" s="88" t="s">
        <v>407</v>
      </c>
      <c r="G411" t="s">
        <v>1143</v>
      </c>
    </row>
    <row r="412" spans="1:7" ht="16.5" x14ac:dyDescent="0.25">
      <c r="A412" s="80"/>
      <c r="B412" s="79"/>
      <c r="C412" s="86"/>
      <c r="D412" s="84"/>
      <c r="E412" s="92">
        <v>24</v>
      </c>
      <c r="F412" s="88" t="s">
        <v>409</v>
      </c>
      <c r="G412" t="s">
        <v>1144</v>
      </c>
    </row>
    <row r="413" spans="1:7" ht="16.5" x14ac:dyDescent="0.25">
      <c r="A413" s="80"/>
      <c r="B413" s="79"/>
      <c r="C413" s="86"/>
      <c r="D413" s="84"/>
      <c r="E413" s="92">
        <v>34</v>
      </c>
      <c r="F413" s="88" t="s">
        <v>429</v>
      </c>
      <c r="G413" t="s">
        <v>1145</v>
      </c>
    </row>
    <row r="414" spans="1:7" ht="16.5" x14ac:dyDescent="0.25">
      <c r="A414" s="80"/>
      <c r="B414" s="79"/>
      <c r="E414" s="87">
        <v>3</v>
      </c>
      <c r="F414" s="83" t="s">
        <v>702</v>
      </c>
      <c r="G414" t="s">
        <v>1146</v>
      </c>
    </row>
    <row r="415" spans="1:7" ht="16.5" x14ac:dyDescent="0.25">
      <c r="A415" s="80"/>
      <c r="B415" s="79"/>
      <c r="E415" s="87">
        <v>1</v>
      </c>
      <c r="F415" s="80" t="s">
        <v>448</v>
      </c>
      <c r="G415" t="s">
        <v>1147</v>
      </c>
    </row>
    <row r="416" spans="1:7" ht="16.5" x14ac:dyDescent="0.25">
      <c r="A416" s="80"/>
      <c r="B416" s="79"/>
      <c r="C416" s="86"/>
      <c r="D416" s="84"/>
      <c r="E416" s="87">
        <v>4</v>
      </c>
      <c r="F416" s="88" t="s">
        <v>412</v>
      </c>
      <c r="G416" t="s">
        <v>1148</v>
      </c>
    </row>
    <row r="417" spans="1:7" ht="16.5" x14ac:dyDescent="0.25">
      <c r="A417" s="80"/>
      <c r="B417" s="79"/>
      <c r="C417" s="86"/>
      <c r="D417" s="84"/>
      <c r="E417" s="92">
        <v>5</v>
      </c>
      <c r="F417" s="88" t="s">
        <v>449</v>
      </c>
      <c r="G417" t="s">
        <v>1149</v>
      </c>
    </row>
    <row r="418" spans="1:7" ht="16.5" x14ac:dyDescent="0.25">
      <c r="A418" s="80"/>
      <c r="B418" s="79"/>
      <c r="C418" s="86"/>
      <c r="D418" s="84"/>
      <c r="E418" s="92">
        <v>16</v>
      </c>
      <c r="F418" s="88" t="s">
        <v>450</v>
      </c>
      <c r="G418" t="s">
        <v>1150</v>
      </c>
    </row>
    <row r="419" spans="1:7" ht="16.5" x14ac:dyDescent="0.25">
      <c r="A419" s="80"/>
      <c r="B419" s="79"/>
      <c r="C419" s="86"/>
      <c r="D419" s="84"/>
      <c r="E419" s="92">
        <v>25</v>
      </c>
      <c r="F419" s="88" t="s">
        <v>464</v>
      </c>
      <c r="G419" t="s">
        <v>1151</v>
      </c>
    </row>
  </sheetData>
  <sheetProtection password="CF7A" sheet="1" objects="1" scenarios="1"/>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2:H425"/>
  <sheetViews>
    <sheetView topLeftCell="A167" workbookViewId="0">
      <selection activeCell="G422" sqref="G422"/>
    </sheetView>
  </sheetViews>
  <sheetFormatPr baseColWidth="10" defaultRowHeight="16.5" x14ac:dyDescent="0.3"/>
  <cols>
    <col min="1" max="1" width="14.5703125" style="382" customWidth="1"/>
    <col min="2" max="2" width="30.42578125" style="382" customWidth="1"/>
    <col min="3" max="3" width="12.7109375" style="382" customWidth="1"/>
    <col min="4" max="4" width="46.42578125" style="382" customWidth="1"/>
    <col min="5" max="5" width="14.140625" style="382" customWidth="1"/>
    <col min="6" max="6" width="47.140625" style="382" customWidth="1"/>
    <col min="7" max="7" width="75.28515625" style="382" customWidth="1"/>
    <col min="8" max="16384" width="11.42578125" style="382"/>
  </cols>
  <sheetData>
    <row r="2" spans="1:8" ht="19.5" x14ac:dyDescent="0.3">
      <c r="A2" s="621" t="s">
        <v>728</v>
      </c>
      <c r="B2" s="621"/>
      <c r="C2" s="621"/>
      <c r="D2" s="621"/>
      <c r="E2" s="621"/>
      <c r="F2" s="621"/>
    </row>
    <row r="3" spans="1:8" ht="17.25" x14ac:dyDescent="0.3">
      <c r="A3" s="622" t="s">
        <v>729</v>
      </c>
      <c r="B3" s="622"/>
      <c r="C3" s="622"/>
      <c r="D3" s="622"/>
      <c r="E3" s="622"/>
      <c r="F3" s="622"/>
    </row>
    <row r="4" spans="1:8" x14ac:dyDescent="0.3">
      <c r="A4" s="623" t="s">
        <v>730</v>
      </c>
      <c r="B4" s="623"/>
      <c r="C4" s="623"/>
      <c r="D4" s="623"/>
      <c r="E4" s="623"/>
      <c r="F4" s="623"/>
    </row>
    <row r="6" spans="1:8" ht="17.25" thickBot="1" x14ac:dyDescent="0.35"/>
    <row r="7" spans="1:8" ht="36.75" customHeight="1" thickBot="1" x14ac:dyDescent="0.35">
      <c r="A7" s="98" t="s">
        <v>703</v>
      </c>
      <c r="B7" s="98" t="s">
        <v>704</v>
      </c>
      <c r="C7" s="98" t="s">
        <v>705</v>
      </c>
      <c r="D7" s="99" t="s">
        <v>706</v>
      </c>
      <c r="E7" s="98" t="s">
        <v>707</v>
      </c>
      <c r="F7" s="98" t="s">
        <v>708</v>
      </c>
      <c r="G7" s="382" t="s">
        <v>732</v>
      </c>
      <c r="H7" s="382" t="s">
        <v>733</v>
      </c>
    </row>
    <row r="8" spans="1:8" ht="24.75" customHeight="1" x14ac:dyDescent="0.3">
      <c r="A8" s="77">
        <v>200</v>
      </c>
      <c r="B8" s="78" t="s">
        <v>397</v>
      </c>
      <c r="C8" s="383">
        <v>2</v>
      </c>
      <c r="D8" s="388" t="s">
        <v>398</v>
      </c>
      <c r="E8" s="81">
        <v>40</v>
      </c>
      <c r="F8" s="82" t="s">
        <v>399</v>
      </c>
      <c r="G8" s="382" t="str">
        <f>CONCATENATE(A8,"-",B8,"-",C8,"-",D8,"-",E8,"-",F8)</f>
        <v>200-GERENCIA-2-ACTAS-40-Actas de Reunión</v>
      </c>
      <c r="H8" t="str">
        <f>CONCATENATE(A8,"-",C8,"-",E8,"-",F8)</f>
        <v>200-2-40-Actas de Reunión</v>
      </c>
    </row>
    <row r="9" spans="1:8" ht="39" customHeight="1" x14ac:dyDescent="0.3">
      <c r="A9" s="79">
        <v>200</v>
      </c>
      <c r="B9" s="80" t="s">
        <v>397</v>
      </c>
      <c r="C9" s="87">
        <f t="shared" ref="C9:D9" si="0">C8</f>
        <v>2</v>
      </c>
      <c r="D9" s="389" t="str">
        <f t="shared" si="0"/>
        <v>ACTAS</v>
      </c>
      <c r="E9" s="81">
        <v>43</v>
      </c>
      <c r="F9" s="83" t="s">
        <v>400</v>
      </c>
      <c r="G9" s="382" t="str">
        <f t="shared" ref="G9:G72" si="1">CONCATENATE(A9,"-",B9,"-",C9,"-",D9,"-",E9,"-",F9)</f>
        <v>200-GERENCIA-2-ACTAS-43-Actas Junta Directiva</v>
      </c>
      <c r="H9" t="str">
        <f t="shared" ref="H9:H72" si="2">CONCATENATE(A9,"-",C9,"-",E9,"-",F9)</f>
        <v>200-2-43-Actas Junta Directiva</v>
      </c>
    </row>
    <row r="10" spans="1:8" ht="24.75" customHeight="1" x14ac:dyDescent="0.3">
      <c r="A10" s="79">
        <v>200</v>
      </c>
      <c r="B10" s="80" t="s">
        <v>397</v>
      </c>
      <c r="C10" s="84">
        <v>3</v>
      </c>
      <c r="D10" s="82" t="s">
        <v>401</v>
      </c>
      <c r="E10" s="81">
        <v>1</v>
      </c>
      <c r="F10" s="83" t="s">
        <v>402</v>
      </c>
      <c r="G10" s="382" t="str">
        <f t="shared" si="1"/>
        <v>200-GERENCIA-3-ACUERDOS-1-Acuerdos de Junta Directiva</v>
      </c>
      <c r="H10" t="str">
        <f t="shared" si="2"/>
        <v>200-3-1-Acuerdos de Junta Directiva</v>
      </c>
    </row>
    <row r="11" spans="1:8" ht="24.75" customHeight="1" x14ac:dyDescent="0.3">
      <c r="A11" s="79">
        <v>200</v>
      </c>
      <c r="B11" s="80" t="s">
        <v>397</v>
      </c>
      <c r="C11" s="84">
        <v>16</v>
      </c>
      <c r="D11" s="82" t="s">
        <v>403</v>
      </c>
      <c r="E11" s="81">
        <v>1</v>
      </c>
      <c r="F11" s="80" t="s">
        <v>404</v>
      </c>
      <c r="G11" s="382" t="str">
        <f t="shared" si="1"/>
        <v>200-GERENCIA-16-CIRCULARES-1-Circulares Informativas</v>
      </c>
      <c r="H11" t="str">
        <f t="shared" si="2"/>
        <v>200-16-1-Circulares Informativas</v>
      </c>
    </row>
    <row r="12" spans="1:8" ht="24.75" customHeight="1" x14ac:dyDescent="0.3">
      <c r="A12" s="79">
        <v>200</v>
      </c>
      <c r="B12" s="80" t="s">
        <v>397</v>
      </c>
      <c r="C12" s="84">
        <f t="shared" ref="C12:D12" si="3">C11</f>
        <v>16</v>
      </c>
      <c r="D12" s="389" t="str">
        <f t="shared" si="3"/>
        <v>CIRCULARES</v>
      </c>
      <c r="E12" s="81">
        <v>2</v>
      </c>
      <c r="F12" s="80" t="s">
        <v>405</v>
      </c>
      <c r="G12" s="382" t="str">
        <f t="shared" si="1"/>
        <v>200-GERENCIA-16-CIRCULARES-2-Circulares Reglamentarias</v>
      </c>
      <c r="H12" t="str">
        <f t="shared" si="2"/>
        <v>200-16-2-Circulares Reglamentarias</v>
      </c>
    </row>
    <row r="13" spans="1:8" ht="30" customHeight="1" x14ac:dyDescent="0.3">
      <c r="A13" s="79">
        <v>200</v>
      </c>
      <c r="B13" s="80" t="s">
        <v>397</v>
      </c>
      <c r="C13" s="84">
        <v>50</v>
      </c>
      <c r="D13" s="390" t="s">
        <v>406</v>
      </c>
      <c r="E13" s="87">
        <v>10</v>
      </c>
      <c r="F13" s="83" t="s">
        <v>407</v>
      </c>
      <c r="G13" s="382" t="str">
        <f t="shared" si="1"/>
        <v>200-GERENCIA-50-INFORMES-10-Informe de Gestión</v>
      </c>
      <c r="H13" t="str">
        <f t="shared" si="2"/>
        <v>200-50-10-Informe de Gestión</v>
      </c>
    </row>
    <row r="14" spans="1:8" x14ac:dyDescent="0.3">
      <c r="A14" s="79">
        <v>200</v>
      </c>
      <c r="B14" s="80" t="s">
        <v>397</v>
      </c>
      <c r="C14" s="84">
        <f t="shared" ref="C14:D16" si="4">C13</f>
        <v>50</v>
      </c>
      <c r="D14" s="391" t="str">
        <f t="shared" si="4"/>
        <v>INFORMES</v>
      </c>
      <c r="E14" s="87">
        <v>18</v>
      </c>
      <c r="F14" s="80" t="s">
        <v>408</v>
      </c>
      <c r="G14" s="382" t="str">
        <f t="shared" si="1"/>
        <v>200-GERENCIA-50-INFORMES-18-Informe de Rendición de Cuentas</v>
      </c>
      <c r="H14" t="str">
        <f t="shared" si="2"/>
        <v>200-50-18-Informe de Rendición de Cuentas</v>
      </c>
    </row>
    <row r="15" spans="1:8" ht="23.25" customHeight="1" x14ac:dyDescent="0.3">
      <c r="A15" s="79">
        <v>200</v>
      </c>
      <c r="B15" s="80" t="s">
        <v>397</v>
      </c>
      <c r="C15" s="84">
        <f t="shared" si="4"/>
        <v>50</v>
      </c>
      <c r="D15" s="391" t="str">
        <f t="shared" si="4"/>
        <v>INFORMES</v>
      </c>
      <c r="E15" s="87">
        <v>24</v>
      </c>
      <c r="F15" s="83" t="s">
        <v>409</v>
      </c>
      <c r="G15" s="382" t="str">
        <f t="shared" si="1"/>
        <v>200-GERENCIA-50-INFORMES-24-Informe Entes de Control</v>
      </c>
      <c r="H15" t="str">
        <f t="shared" si="2"/>
        <v>200-50-24-Informe Entes de Control</v>
      </c>
    </row>
    <row r="16" spans="1:8" x14ac:dyDescent="0.3">
      <c r="A16" s="79">
        <v>200</v>
      </c>
      <c r="B16" s="80" t="s">
        <v>397</v>
      </c>
      <c r="C16" s="84">
        <f t="shared" si="4"/>
        <v>50</v>
      </c>
      <c r="D16" s="391" t="str">
        <f t="shared" si="4"/>
        <v>INFORMES</v>
      </c>
      <c r="E16" s="87">
        <v>26</v>
      </c>
      <c r="F16" s="83" t="s">
        <v>410</v>
      </c>
      <c r="G16" s="382" t="str">
        <f t="shared" si="1"/>
        <v>200-GERENCIA-50-INFORMES-26-Informe Junta Directiva</v>
      </c>
      <c r="H16" t="str">
        <f t="shared" si="2"/>
        <v>200-50-26-Informe Junta Directiva</v>
      </c>
    </row>
    <row r="17" spans="1:8" ht="27" customHeight="1" x14ac:dyDescent="0.3">
      <c r="A17" s="79">
        <v>200</v>
      </c>
      <c r="B17" s="80" t="s">
        <v>397</v>
      </c>
      <c r="C17" s="84">
        <v>67</v>
      </c>
      <c r="D17" s="82" t="s">
        <v>411</v>
      </c>
      <c r="E17" s="87">
        <v>4</v>
      </c>
      <c r="F17" s="83" t="s">
        <v>412</v>
      </c>
      <c r="G17" s="382" t="str">
        <f t="shared" si="1"/>
        <v>200-GERENCIA-67-PLANES-4-Plan de Gestión</v>
      </c>
      <c r="H17" t="str">
        <f t="shared" si="2"/>
        <v>200-67-4-Plan de Gestión</v>
      </c>
    </row>
    <row r="18" spans="1:8" ht="27" customHeight="1" x14ac:dyDescent="0.3">
      <c r="A18" s="79">
        <v>200</v>
      </c>
      <c r="B18" s="80" t="s">
        <v>397</v>
      </c>
      <c r="C18" s="84">
        <f t="shared" ref="C18:D18" si="5">C17</f>
        <v>67</v>
      </c>
      <c r="D18" s="389" t="str">
        <f t="shared" si="5"/>
        <v>PLANES</v>
      </c>
      <c r="E18" s="87">
        <v>12</v>
      </c>
      <c r="F18" s="80" t="s">
        <v>413</v>
      </c>
      <c r="G18" s="382" t="str">
        <f t="shared" si="1"/>
        <v>200-GERENCIA-67-PLANES-12-Plan Estratégico o de Desarrollo Institucional</v>
      </c>
      <c r="H18" t="str">
        <f t="shared" si="2"/>
        <v>200-67-12-Plan Estratégico o de Desarrollo Institucional</v>
      </c>
    </row>
    <row r="19" spans="1:8" ht="28.5" customHeight="1" x14ac:dyDescent="0.3">
      <c r="A19" s="79">
        <v>200</v>
      </c>
      <c r="B19" s="80" t="s">
        <v>397</v>
      </c>
      <c r="C19" s="84">
        <v>80</v>
      </c>
      <c r="D19" s="82" t="s">
        <v>414</v>
      </c>
      <c r="E19" s="79"/>
      <c r="F19" s="79"/>
      <c r="G19" s="382" t="str">
        <f t="shared" si="1"/>
        <v>200-GERENCIA-80-RESOLUCIONES--</v>
      </c>
      <c r="H19" t="str">
        <f t="shared" si="2"/>
        <v>200-80--</v>
      </c>
    </row>
    <row r="20" spans="1:8" ht="28.5" customHeight="1" x14ac:dyDescent="0.3">
      <c r="A20" s="79">
        <v>210</v>
      </c>
      <c r="B20" s="80" t="s">
        <v>415</v>
      </c>
      <c r="C20" s="84">
        <v>1</v>
      </c>
      <c r="D20" s="82" t="s">
        <v>416</v>
      </c>
      <c r="E20" s="81">
        <v>1</v>
      </c>
      <c r="F20" s="80" t="s">
        <v>417</v>
      </c>
      <c r="G20" s="382" t="str">
        <f t="shared" si="1"/>
        <v>210-OFICINA ASESORA JURIDICA-1-ACCIONES CONSTITUCIONALES-1-Acción de Cumplimiento</v>
      </c>
      <c r="H20" t="str">
        <f t="shared" si="2"/>
        <v>210-1-1-Acción de Cumplimiento</v>
      </c>
    </row>
    <row r="21" spans="1:8" ht="30.75" customHeight="1" x14ac:dyDescent="0.3">
      <c r="A21" s="79">
        <v>210</v>
      </c>
      <c r="B21" s="80" t="s">
        <v>415</v>
      </c>
      <c r="C21" s="84">
        <f t="shared" ref="C21:D24" si="6">C20</f>
        <v>1</v>
      </c>
      <c r="D21" s="389" t="str">
        <f t="shared" si="6"/>
        <v>ACCIONES CONSTITUCIONALES</v>
      </c>
      <c r="E21" s="81" t="s">
        <v>418</v>
      </c>
      <c r="F21" s="80" t="s">
        <v>419</v>
      </c>
      <c r="G21" s="382" t="str">
        <f t="shared" si="1"/>
        <v>210-OFICINA ASESORA JURIDICA-1-ACCIONES CONSTITUCIONALES-02-Acciones de Tutela</v>
      </c>
      <c r="H21" t="str">
        <f t="shared" si="2"/>
        <v>210-1-02-Acciones de Tutela</v>
      </c>
    </row>
    <row r="22" spans="1:8" x14ac:dyDescent="0.3">
      <c r="A22" s="79">
        <v>210</v>
      </c>
      <c r="B22" s="80" t="s">
        <v>415</v>
      </c>
      <c r="C22" s="84">
        <f t="shared" si="6"/>
        <v>1</v>
      </c>
      <c r="D22" s="389" t="str">
        <f t="shared" si="6"/>
        <v>ACCIONES CONSTITUCIONALES</v>
      </c>
      <c r="E22" s="81" t="s">
        <v>420</v>
      </c>
      <c r="F22" s="80" t="s">
        <v>421</v>
      </c>
      <c r="G22" s="382" t="str">
        <f t="shared" si="1"/>
        <v>210-OFICINA ASESORA JURIDICA-1-ACCIONES CONSTITUCIONALES-03-Acciónes Populares</v>
      </c>
      <c r="H22" t="str">
        <f t="shared" si="2"/>
        <v>210-1-03-Acciónes Populares</v>
      </c>
    </row>
    <row r="23" spans="1:8" ht="22.5" customHeight="1" x14ac:dyDescent="0.3">
      <c r="A23" s="79">
        <v>210</v>
      </c>
      <c r="B23" s="80" t="s">
        <v>415</v>
      </c>
      <c r="C23" s="84">
        <f t="shared" si="6"/>
        <v>1</v>
      </c>
      <c r="D23" s="389" t="str">
        <f t="shared" si="6"/>
        <v>ACCIONES CONSTITUCIONALES</v>
      </c>
      <c r="E23" s="81" t="s">
        <v>422</v>
      </c>
      <c r="F23" s="80" t="s">
        <v>423</v>
      </c>
      <c r="G23" s="382" t="str">
        <f t="shared" si="1"/>
        <v>210-OFICINA ASESORA JURIDICA-1-ACCIONES CONSTITUCIONALES-04-Aciones de Grupo</v>
      </c>
      <c r="H23" t="str">
        <f t="shared" si="2"/>
        <v>210-1-04-Aciones de Grupo</v>
      </c>
    </row>
    <row r="24" spans="1:8" x14ac:dyDescent="0.3">
      <c r="A24" s="79">
        <v>210</v>
      </c>
      <c r="B24" s="80" t="s">
        <v>415</v>
      </c>
      <c r="C24" s="84">
        <f t="shared" si="6"/>
        <v>1</v>
      </c>
      <c r="D24" s="389" t="str">
        <f t="shared" si="6"/>
        <v>ACCIONES CONSTITUCIONALES</v>
      </c>
      <c r="E24" s="81">
        <v>5</v>
      </c>
      <c r="F24" s="80" t="s">
        <v>424</v>
      </c>
      <c r="G24" s="382" t="str">
        <f t="shared" si="1"/>
        <v>210-OFICINA ASESORA JURIDICA-1-ACCIONES CONSTITUCIONALES-5-Derechos de petición</v>
      </c>
      <c r="H24" t="str">
        <f t="shared" si="2"/>
        <v>210-1-5-Derechos de petición</v>
      </c>
    </row>
    <row r="25" spans="1:8" ht="28.5" customHeight="1" x14ac:dyDescent="0.3">
      <c r="A25" s="79">
        <v>210</v>
      </c>
      <c r="B25" s="80" t="s">
        <v>415</v>
      </c>
      <c r="C25" s="84">
        <v>2</v>
      </c>
      <c r="D25" s="82" t="s">
        <v>398</v>
      </c>
      <c r="E25" s="81">
        <v>35</v>
      </c>
      <c r="F25" s="80" t="s">
        <v>425</v>
      </c>
      <c r="G25" s="382" t="str">
        <f t="shared" si="1"/>
        <v>210-OFICINA ASESORA JURIDICA-2-ACTAS-35-Actas Comité Interno de Conciliación</v>
      </c>
      <c r="H25" t="str">
        <f t="shared" si="2"/>
        <v>210-2-35-Actas Comité Interno de Conciliación</v>
      </c>
    </row>
    <row r="26" spans="1:8" ht="28.5" customHeight="1" x14ac:dyDescent="0.3">
      <c r="A26" s="79">
        <v>210</v>
      </c>
      <c r="B26" s="80" t="s">
        <v>415</v>
      </c>
      <c r="C26" s="84">
        <f t="shared" ref="C26:D26" si="7">C25</f>
        <v>2</v>
      </c>
      <c r="D26" s="391" t="str">
        <f t="shared" si="7"/>
        <v>ACTAS</v>
      </c>
      <c r="E26" s="81">
        <v>40</v>
      </c>
      <c r="F26" s="82" t="s">
        <v>399</v>
      </c>
      <c r="G26" s="382" t="str">
        <f t="shared" si="1"/>
        <v>210-OFICINA ASESORA JURIDICA-2-ACTAS-40-Actas de Reunión</v>
      </c>
      <c r="H26" t="str">
        <f t="shared" si="2"/>
        <v>210-2-40-Actas de Reunión</v>
      </c>
    </row>
    <row r="27" spans="1:8" ht="28.5" customHeight="1" x14ac:dyDescent="0.3">
      <c r="A27" s="79">
        <v>210</v>
      </c>
      <c r="B27" s="80" t="s">
        <v>415</v>
      </c>
      <c r="C27" s="84">
        <v>20</v>
      </c>
      <c r="D27" s="82" t="s">
        <v>426</v>
      </c>
      <c r="E27" s="81">
        <v>1</v>
      </c>
      <c r="F27" s="80" t="s">
        <v>427</v>
      </c>
      <c r="G27" s="382" t="str">
        <f t="shared" si="1"/>
        <v>210-OFICINA ASESORA JURIDICA-20-CONCILIACIONES-1-Conciliación Prejudicial</v>
      </c>
      <c r="H27" t="str">
        <f t="shared" si="2"/>
        <v>210-20-1-Conciliación Prejudicial</v>
      </c>
    </row>
    <row r="28" spans="1:8" ht="28.5" customHeight="1" x14ac:dyDescent="0.3">
      <c r="A28" s="79">
        <v>210</v>
      </c>
      <c r="B28" s="80" t="s">
        <v>415</v>
      </c>
      <c r="C28" s="84">
        <v>24</v>
      </c>
      <c r="D28" s="82" t="s">
        <v>428</v>
      </c>
      <c r="E28" s="79"/>
      <c r="F28" s="79"/>
      <c r="G28" s="382" t="str">
        <f t="shared" si="1"/>
        <v>210-OFICINA ASESORA JURIDICA-24-CONVOCATORIAS PUBLICAS--</v>
      </c>
      <c r="H28" t="str">
        <f t="shared" si="2"/>
        <v>210-24--</v>
      </c>
    </row>
    <row r="29" spans="1:8" ht="28.5" customHeight="1" x14ac:dyDescent="0.3">
      <c r="A29" s="79">
        <v>210</v>
      </c>
      <c r="B29" s="80" t="s">
        <v>415</v>
      </c>
      <c r="C29" s="84">
        <v>50</v>
      </c>
      <c r="D29" s="390" t="s">
        <v>406</v>
      </c>
      <c r="E29" s="87">
        <v>10</v>
      </c>
      <c r="F29" s="83" t="s">
        <v>407</v>
      </c>
      <c r="G29" s="382" t="str">
        <f t="shared" si="1"/>
        <v>210-OFICINA ASESORA JURIDICA-50-INFORMES-10-Informe de Gestión</v>
      </c>
      <c r="H29" t="str">
        <f t="shared" si="2"/>
        <v>210-50-10-Informe de Gestión</v>
      </c>
    </row>
    <row r="30" spans="1:8" x14ac:dyDescent="0.3">
      <c r="A30" s="79">
        <v>210</v>
      </c>
      <c r="B30" s="80" t="s">
        <v>415</v>
      </c>
      <c r="C30" s="84">
        <f t="shared" ref="C30:D31" si="8">C29</f>
        <v>50</v>
      </c>
      <c r="D30" s="391" t="str">
        <f t="shared" si="8"/>
        <v>INFORMES</v>
      </c>
      <c r="E30" s="87">
        <v>24</v>
      </c>
      <c r="F30" s="83" t="s">
        <v>409</v>
      </c>
      <c r="G30" s="382" t="str">
        <f t="shared" si="1"/>
        <v>210-OFICINA ASESORA JURIDICA-50-INFORMES-24-Informe Entes de Control</v>
      </c>
      <c r="H30" t="str">
        <f t="shared" si="2"/>
        <v>210-50-24-Informe Entes de Control</v>
      </c>
    </row>
    <row r="31" spans="1:8" x14ac:dyDescent="0.3">
      <c r="A31" s="79">
        <v>210</v>
      </c>
      <c r="B31" s="80" t="s">
        <v>415</v>
      </c>
      <c r="C31" s="84">
        <f t="shared" si="8"/>
        <v>50</v>
      </c>
      <c r="D31" s="391" t="str">
        <f t="shared" si="8"/>
        <v>INFORMES</v>
      </c>
      <c r="E31" s="87">
        <v>34</v>
      </c>
      <c r="F31" s="83" t="s">
        <v>429</v>
      </c>
      <c r="G31" s="382" t="str">
        <f t="shared" si="1"/>
        <v>210-OFICINA ASESORA JURIDICA-50-INFORMES-34-Informes Otros Organismos</v>
      </c>
      <c r="H31" t="str">
        <f t="shared" si="2"/>
        <v>210-50-34-Informes Otros Organismos</v>
      </c>
    </row>
    <row r="32" spans="1:8" ht="35.25" customHeight="1" x14ac:dyDescent="0.3">
      <c r="A32" s="79">
        <v>210</v>
      </c>
      <c r="B32" s="80" t="s">
        <v>415</v>
      </c>
      <c r="C32" s="84">
        <v>67</v>
      </c>
      <c r="D32" s="82" t="s">
        <v>411</v>
      </c>
      <c r="E32" s="87">
        <v>4</v>
      </c>
      <c r="F32" s="88" t="s">
        <v>412</v>
      </c>
      <c r="G32" s="382" t="str">
        <f t="shared" si="1"/>
        <v>210-OFICINA ASESORA JURIDICA-67-PLANES-4-Plan de Gestión</v>
      </c>
      <c r="H32" t="str">
        <f t="shared" si="2"/>
        <v>210-67-4-Plan de Gestión</v>
      </c>
    </row>
    <row r="33" spans="1:8" ht="35.25" customHeight="1" x14ac:dyDescent="0.3">
      <c r="A33" s="79">
        <v>210</v>
      </c>
      <c r="B33" s="80" t="s">
        <v>415</v>
      </c>
      <c r="C33" s="84">
        <v>71</v>
      </c>
      <c r="D33" s="82" t="s">
        <v>430</v>
      </c>
      <c r="E33" s="87">
        <v>1</v>
      </c>
      <c r="F33" s="83" t="s">
        <v>431</v>
      </c>
      <c r="G33" s="382" t="str">
        <f t="shared" si="1"/>
        <v xml:space="preserve">210-OFICINA ASESORA JURIDICA-71-PROCESOS-1-Proceso Administrativo Sancionatorio </v>
      </c>
      <c r="H33" t="str">
        <f t="shared" si="2"/>
        <v xml:space="preserve">210-71-1-Proceso Administrativo Sancionatorio </v>
      </c>
    </row>
    <row r="34" spans="1:8" ht="42" customHeight="1" x14ac:dyDescent="0.3">
      <c r="A34" s="79">
        <v>210</v>
      </c>
      <c r="B34" s="80" t="s">
        <v>415</v>
      </c>
      <c r="C34" s="84">
        <f t="shared" ref="C34:D41" si="9">C33</f>
        <v>71</v>
      </c>
      <c r="D34" s="392" t="str">
        <f t="shared" si="9"/>
        <v>PROCESOS</v>
      </c>
      <c r="E34" s="87">
        <v>2</v>
      </c>
      <c r="F34" s="83" t="s">
        <v>432</v>
      </c>
      <c r="G34" s="382" t="str">
        <f t="shared" si="1"/>
        <v>210-OFICINA ASESORA JURIDICA-71-PROCESOS-2-Proceso Ante el Tribunal de Arbitramento</v>
      </c>
      <c r="H34" t="str">
        <f t="shared" si="2"/>
        <v>210-71-2-Proceso Ante el Tribunal de Arbitramento</v>
      </c>
    </row>
    <row r="35" spans="1:8" ht="61.5" customHeight="1" x14ac:dyDescent="0.3">
      <c r="A35" s="79">
        <v>210</v>
      </c>
      <c r="B35" s="80" t="s">
        <v>415</v>
      </c>
      <c r="C35" s="84">
        <f t="shared" si="9"/>
        <v>71</v>
      </c>
      <c r="D35" s="392" t="str">
        <f t="shared" si="9"/>
        <v>PROCESOS</v>
      </c>
      <c r="E35" s="87">
        <v>3</v>
      </c>
      <c r="F35" s="83" t="s">
        <v>433</v>
      </c>
      <c r="G35" s="382" t="str">
        <f t="shared" si="1"/>
        <v>210-OFICINA ASESORA JURIDICA-71-PROCESOS-3-Proceso Cobro Coactivo</v>
      </c>
      <c r="H35" t="str">
        <f t="shared" si="2"/>
        <v>210-71-3-Proceso Cobro Coactivo</v>
      </c>
    </row>
    <row r="36" spans="1:8" ht="61.5" customHeight="1" x14ac:dyDescent="0.3">
      <c r="A36" s="79">
        <v>210</v>
      </c>
      <c r="B36" s="80" t="s">
        <v>415</v>
      </c>
      <c r="C36" s="84">
        <f t="shared" si="9"/>
        <v>71</v>
      </c>
      <c r="D36" s="392" t="str">
        <f t="shared" si="9"/>
        <v>PROCESOS</v>
      </c>
      <c r="E36" s="87">
        <v>4</v>
      </c>
      <c r="F36" s="83" t="s">
        <v>434</v>
      </c>
      <c r="G36" s="382" t="str">
        <f t="shared" si="1"/>
        <v>210-OFICINA ASESORA JURIDICA-71-PROCESOS-4-Proceso Contencioso Administrativo</v>
      </c>
      <c r="H36" t="str">
        <f t="shared" si="2"/>
        <v>210-71-4-Proceso Contencioso Administrativo</v>
      </c>
    </row>
    <row r="37" spans="1:8" ht="60" customHeight="1" x14ac:dyDescent="0.3">
      <c r="A37" s="79">
        <v>210</v>
      </c>
      <c r="B37" s="80" t="s">
        <v>415</v>
      </c>
      <c r="C37" s="84">
        <f t="shared" si="9"/>
        <v>71</v>
      </c>
      <c r="D37" s="392" t="str">
        <f t="shared" si="9"/>
        <v>PROCESOS</v>
      </c>
      <c r="E37" s="87">
        <v>5</v>
      </c>
      <c r="F37" s="83" t="s">
        <v>435</v>
      </c>
      <c r="G37" s="382" t="str">
        <f t="shared" si="1"/>
        <v>210-OFICINA ASESORA JURIDICA-71-PROCESOS-5-Proceso de Accion Civil</v>
      </c>
      <c r="H37" t="str">
        <f t="shared" si="2"/>
        <v>210-71-5-Proceso de Accion Civil</v>
      </c>
    </row>
    <row r="38" spans="1:8" ht="64.5" customHeight="1" x14ac:dyDescent="0.3">
      <c r="A38" s="79">
        <v>210</v>
      </c>
      <c r="B38" s="80" t="s">
        <v>415</v>
      </c>
      <c r="C38" s="84">
        <f t="shared" si="9"/>
        <v>71</v>
      </c>
      <c r="D38" s="392" t="str">
        <f t="shared" si="9"/>
        <v>PROCESOS</v>
      </c>
      <c r="E38" s="87">
        <v>6</v>
      </c>
      <c r="F38" s="83" t="s">
        <v>436</v>
      </c>
      <c r="G38" s="382" t="str">
        <f t="shared" si="1"/>
        <v>210-OFICINA ASESORA JURIDICA-71-PROCESOS-6-Proceso de Incumplimiento Contractual</v>
      </c>
      <c r="H38" t="str">
        <f t="shared" si="2"/>
        <v>210-71-6-Proceso de Incumplimiento Contractual</v>
      </c>
    </row>
    <row r="39" spans="1:8" ht="36.75" customHeight="1" x14ac:dyDescent="0.3">
      <c r="A39" s="79">
        <v>210</v>
      </c>
      <c r="B39" s="80" t="s">
        <v>415</v>
      </c>
      <c r="C39" s="84">
        <f t="shared" si="9"/>
        <v>71</v>
      </c>
      <c r="D39" s="392" t="str">
        <f t="shared" si="9"/>
        <v>PROCESOS</v>
      </c>
      <c r="E39" s="87">
        <v>7</v>
      </c>
      <c r="F39" s="83" t="s">
        <v>437</v>
      </c>
      <c r="G39" s="382" t="str">
        <f t="shared" si="1"/>
        <v>210-OFICINA ASESORA JURIDICA-71-PROCESOS-7-Proceso Laboral</v>
      </c>
      <c r="H39" t="str">
        <f t="shared" si="2"/>
        <v>210-71-7-Proceso Laboral</v>
      </c>
    </row>
    <row r="40" spans="1:8" ht="65.25" customHeight="1" x14ac:dyDescent="0.3">
      <c r="A40" s="79">
        <v>210</v>
      </c>
      <c r="B40" s="80" t="s">
        <v>415</v>
      </c>
      <c r="C40" s="84">
        <f t="shared" si="9"/>
        <v>71</v>
      </c>
      <c r="D40" s="392" t="str">
        <f t="shared" si="9"/>
        <v>PROCESOS</v>
      </c>
      <c r="E40" s="87">
        <v>8</v>
      </c>
      <c r="F40" s="83" t="s">
        <v>438</v>
      </c>
      <c r="G40" s="382" t="str">
        <f t="shared" si="1"/>
        <v>210-OFICINA ASESORA JURIDICA-71-PROCESOS-8-Proceso Ordinario</v>
      </c>
      <c r="H40" t="str">
        <f t="shared" si="2"/>
        <v>210-71-8-Proceso Ordinario</v>
      </c>
    </row>
    <row r="41" spans="1:8" ht="60.75" customHeight="1" x14ac:dyDescent="0.3">
      <c r="A41" s="79">
        <v>210</v>
      </c>
      <c r="B41" s="80" t="s">
        <v>415</v>
      </c>
      <c r="C41" s="84">
        <f t="shared" si="9"/>
        <v>71</v>
      </c>
      <c r="D41" s="392" t="str">
        <f t="shared" si="9"/>
        <v>PROCESOS</v>
      </c>
      <c r="E41" s="87">
        <v>9</v>
      </c>
      <c r="F41" s="83" t="s">
        <v>439</v>
      </c>
      <c r="G41" s="382" t="str">
        <f t="shared" si="1"/>
        <v>210-OFICINA ASESORA JURIDICA-71-PROCESOS-9-Proceso Penal</v>
      </c>
      <c r="H41" t="str">
        <f t="shared" si="2"/>
        <v>210-71-9-Proceso Penal</v>
      </c>
    </row>
    <row r="42" spans="1:8" ht="33" x14ac:dyDescent="0.3">
      <c r="A42" s="79">
        <v>220</v>
      </c>
      <c r="B42" s="80" t="s">
        <v>440</v>
      </c>
      <c r="C42" s="84">
        <v>2</v>
      </c>
      <c r="D42" s="82" t="s">
        <v>398</v>
      </c>
      <c r="E42" s="81">
        <v>17</v>
      </c>
      <c r="F42" s="80" t="s">
        <v>441</v>
      </c>
      <c r="G42" s="382" t="str">
        <f t="shared" si="1"/>
        <v>220-OFICINA ASESORA DE DESARROLLO INSTITUCIONAL-2-ACTAS-17-Actas Comité de Historias Clínicas</v>
      </c>
      <c r="H42" t="str">
        <f t="shared" si="2"/>
        <v>220-2-17-Actas Comité de Historias Clínicas</v>
      </c>
    </row>
    <row r="43" spans="1:8" ht="33" x14ac:dyDescent="0.3">
      <c r="A43" s="79">
        <v>220</v>
      </c>
      <c r="B43" s="80" t="s">
        <v>440</v>
      </c>
      <c r="C43" s="90">
        <f t="shared" ref="C43:D44" si="10">C42</f>
        <v>2</v>
      </c>
      <c r="D43" s="393" t="str">
        <f t="shared" si="10"/>
        <v>ACTAS</v>
      </c>
      <c r="E43" s="81">
        <v>28</v>
      </c>
      <c r="F43" s="80" t="s">
        <v>442</v>
      </c>
      <c r="G43" s="382" t="str">
        <f t="shared" si="1"/>
        <v>220-OFICINA ASESORA DE DESARROLLO INSTITUCIONAL-2-ACTAS-28-Actas Comité Directivo</v>
      </c>
      <c r="H43" t="str">
        <f t="shared" si="2"/>
        <v>220-2-28-Actas Comité Directivo</v>
      </c>
    </row>
    <row r="44" spans="1:8" ht="33" x14ac:dyDescent="0.3">
      <c r="A44" s="79">
        <v>220</v>
      </c>
      <c r="B44" s="80" t="s">
        <v>440</v>
      </c>
      <c r="C44" s="84">
        <f t="shared" si="10"/>
        <v>2</v>
      </c>
      <c r="D44" s="389" t="str">
        <f t="shared" si="10"/>
        <v>ACTAS</v>
      </c>
      <c r="E44" s="81">
        <v>40</v>
      </c>
      <c r="F44" s="82" t="s">
        <v>399</v>
      </c>
      <c r="G44" s="382" t="str">
        <f t="shared" si="1"/>
        <v>220-OFICINA ASESORA DE DESARROLLO INSTITUCIONAL-2-ACTAS-40-Actas de Reunión</v>
      </c>
      <c r="H44" t="str">
        <f t="shared" si="2"/>
        <v>220-2-40-Actas de Reunión</v>
      </c>
    </row>
    <row r="45" spans="1:8" ht="33" x14ac:dyDescent="0.3">
      <c r="A45" s="79">
        <v>220</v>
      </c>
      <c r="B45" s="80" t="s">
        <v>440</v>
      </c>
      <c r="C45" s="84">
        <v>49</v>
      </c>
      <c r="D45" s="390" t="s">
        <v>443</v>
      </c>
      <c r="E45" s="81">
        <v>1</v>
      </c>
      <c r="F45" s="83" t="s">
        <v>444</v>
      </c>
      <c r="G45" s="382" t="str">
        <f t="shared" si="1"/>
        <v>220-OFICINA ASESORA DE DESARROLLO INSTITUCIONAL-49-INDICADORES-1-Indicadores de Gestión</v>
      </c>
      <c r="H45" t="str">
        <f t="shared" si="2"/>
        <v>220-49-1-Indicadores de Gestión</v>
      </c>
    </row>
    <row r="46" spans="1:8" ht="33" x14ac:dyDescent="0.3">
      <c r="A46" s="79">
        <v>220</v>
      </c>
      <c r="B46" s="80" t="s">
        <v>440</v>
      </c>
      <c r="C46" s="84">
        <v>50</v>
      </c>
      <c r="D46" s="390" t="s">
        <v>406</v>
      </c>
      <c r="E46" s="87">
        <v>9</v>
      </c>
      <c r="F46" s="86" t="s">
        <v>445</v>
      </c>
      <c r="G46" s="382" t="str">
        <f t="shared" si="1"/>
        <v>220-OFICINA ASESORA DE DESARROLLO INSTITUCIONAL-50-INFORMES-9-Informe de Evaluación del Sistema Integral de Planeación y Gestión - MIPG</v>
      </c>
      <c r="H46" t="str">
        <f t="shared" si="2"/>
        <v>220-50-9-Informe de Evaluación del Sistema Integral de Planeación y Gestión - MIPG</v>
      </c>
    </row>
    <row r="47" spans="1:8" ht="33" x14ac:dyDescent="0.3">
      <c r="A47" s="79">
        <v>220</v>
      </c>
      <c r="B47" s="80" t="s">
        <v>440</v>
      </c>
      <c r="C47" s="84">
        <f t="shared" ref="C47:D52" si="11">C46</f>
        <v>50</v>
      </c>
      <c r="D47" s="391" t="str">
        <f t="shared" si="11"/>
        <v>INFORMES</v>
      </c>
      <c r="E47" s="87">
        <v>10</v>
      </c>
      <c r="F47" s="83" t="s">
        <v>407</v>
      </c>
      <c r="G47" s="382" t="str">
        <f t="shared" si="1"/>
        <v>220-OFICINA ASESORA DE DESARROLLO INSTITUCIONAL-50-INFORMES-10-Informe de Gestión</v>
      </c>
      <c r="H47" t="str">
        <f t="shared" si="2"/>
        <v>220-50-10-Informe de Gestión</v>
      </c>
    </row>
    <row r="48" spans="1:8" ht="33" x14ac:dyDescent="0.3">
      <c r="A48" s="79">
        <v>220</v>
      </c>
      <c r="B48" s="80" t="s">
        <v>440</v>
      </c>
      <c r="C48" s="84">
        <f t="shared" si="11"/>
        <v>50</v>
      </c>
      <c r="D48" s="391" t="str">
        <f t="shared" si="11"/>
        <v>INFORMES</v>
      </c>
      <c r="E48" s="87">
        <v>18</v>
      </c>
      <c r="F48" s="80" t="s">
        <v>408</v>
      </c>
      <c r="G48" s="382" t="str">
        <f t="shared" si="1"/>
        <v>220-OFICINA ASESORA DE DESARROLLO INSTITUCIONAL-50-INFORMES-18-Informe de Rendición de Cuentas</v>
      </c>
      <c r="H48" t="str">
        <f t="shared" si="2"/>
        <v>220-50-18-Informe de Rendición de Cuentas</v>
      </c>
    </row>
    <row r="49" spans="1:8" ht="33" x14ac:dyDescent="0.3">
      <c r="A49" s="79">
        <v>220</v>
      </c>
      <c r="B49" s="80" t="s">
        <v>440</v>
      </c>
      <c r="C49" s="84">
        <f t="shared" si="11"/>
        <v>50</v>
      </c>
      <c r="D49" s="391" t="str">
        <f t="shared" si="11"/>
        <v>INFORMES</v>
      </c>
      <c r="E49" s="87">
        <v>20</v>
      </c>
      <c r="F49" s="80" t="s">
        <v>446</v>
      </c>
      <c r="G49" s="382" t="str">
        <f t="shared" si="1"/>
        <v>220-OFICINA ASESORA DE DESARROLLO INSTITUCIONAL-50-INFORMES-20-Informe de Seguimiento a los Planes Operativos o de Gestión</v>
      </c>
      <c r="H49" t="str">
        <f t="shared" si="2"/>
        <v>220-50-20-Informe de Seguimiento a los Planes Operativos o de Gestión</v>
      </c>
    </row>
    <row r="50" spans="1:8" ht="36" customHeight="1" x14ac:dyDescent="0.3">
      <c r="A50" s="79">
        <v>220</v>
      </c>
      <c r="B50" s="80" t="s">
        <v>440</v>
      </c>
      <c r="C50" s="84">
        <f t="shared" si="11"/>
        <v>50</v>
      </c>
      <c r="D50" s="391" t="str">
        <f t="shared" si="11"/>
        <v>INFORMES</v>
      </c>
      <c r="E50" s="87">
        <v>21</v>
      </c>
      <c r="F50" s="80" t="s">
        <v>447</v>
      </c>
      <c r="G50" s="382" t="str">
        <f t="shared" si="1"/>
        <v>220-OFICINA ASESORA DE DESARROLLO INSTITUCIONAL-50-INFORMES-21-Informe de Seguimiento a los Proyectos de Inversión</v>
      </c>
      <c r="H50" t="str">
        <f t="shared" si="2"/>
        <v>220-50-21-Informe de Seguimiento a los Proyectos de Inversión</v>
      </c>
    </row>
    <row r="51" spans="1:8" ht="33" x14ac:dyDescent="0.3">
      <c r="A51" s="79">
        <v>220</v>
      </c>
      <c r="B51" s="80" t="s">
        <v>440</v>
      </c>
      <c r="C51" s="84">
        <f t="shared" si="11"/>
        <v>50</v>
      </c>
      <c r="D51" s="391" t="str">
        <f t="shared" si="11"/>
        <v>INFORMES</v>
      </c>
      <c r="E51" s="87">
        <v>24</v>
      </c>
      <c r="F51" s="83" t="s">
        <v>409</v>
      </c>
      <c r="G51" s="382" t="str">
        <f t="shared" si="1"/>
        <v>220-OFICINA ASESORA DE DESARROLLO INSTITUCIONAL-50-INFORMES-24-Informe Entes de Control</v>
      </c>
      <c r="H51" t="str">
        <f t="shared" si="2"/>
        <v>220-50-24-Informe Entes de Control</v>
      </c>
    </row>
    <row r="52" spans="1:8" ht="33" x14ac:dyDescent="0.3">
      <c r="A52" s="79">
        <v>220</v>
      </c>
      <c r="B52" s="80" t="s">
        <v>440</v>
      </c>
      <c r="C52" s="84">
        <f t="shared" si="11"/>
        <v>50</v>
      </c>
      <c r="D52" s="391" t="str">
        <f t="shared" si="11"/>
        <v>INFORMES</v>
      </c>
      <c r="E52" s="87">
        <v>34</v>
      </c>
      <c r="F52" s="83" t="s">
        <v>429</v>
      </c>
      <c r="G52" s="382" t="str">
        <f t="shared" si="1"/>
        <v>220-OFICINA ASESORA DE DESARROLLO INSTITUCIONAL-50-INFORMES-34-Informes Otros Organismos</v>
      </c>
      <c r="H52" t="str">
        <f t="shared" si="2"/>
        <v>220-50-34-Informes Otros Organismos</v>
      </c>
    </row>
    <row r="53" spans="1:8" ht="33" x14ac:dyDescent="0.3">
      <c r="A53" s="79">
        <v>220</v>
      </c>
      <c r="B53" s="80" t="s">
        <v>440</v>
      </c>
      <c r="C53" s="84">
        <v>67</v>
      </c>
      <c r="D53" s="82" t="s">
        <v>411</v>
      </c>
      <c r="E53" s="87">
        <v>1</v>
      </c>
      <c r="F53" s="83" t="s">
        <v>448</v>
      </c>
      <c r="G53" s="382" t="str">
        <f t="shared" si="1"/>
        <v>220-OFICINA ASESORA DE DESARROLLO INSTITUCIONAL-67-PLANES-1-Plan Anual de Adquisiciones</v>
      </c>
      <c r="H53" t="str">
        <f t="shared" si="2"/>
        <v>220-67-1-Plan Anual de Adquisiciones</v>
      </c>
    </row>
    <row r="54" spans="1:8" ht="33" x14ac:dyDescent="0.3">
      <c r="A54" s="79">
        <v>220</v>
      </c>
      <c r="B54" s="80" t="s">
        <v>440</v>
      </c>
      <c r="C54" s="84">
        <f t="shared" ref="C54:D58" si="12">C53</f>
        <v>67</v>
      </c>
      <c r="D54" s="392" t="str">
        <f t="shared" si="12"/>
        <v>PLANES</v>
      </c>
      <c r="E54" s="87">
        <v>4</v>
      </c>
      <c r="F54" s="83" t="s">
        <v>412</v>
      </c>
      <c r="G54" s="382" t="str">
        <f t="shared" si="1"/>
        <v>220-OFICINA ASESORA DE DESARROLLO INSTITUCIONAL-67-PLANES-4-Plan de Gestión</v>
      </c>
      <c r="H54" t="str">
        <f t="shared" si="2"/>
        <v>220-67-4-Plan de Gestión</v>
      </c>
    </row>
    <row r="55" spans="1:8" ht="33" x14ac:dyDescent="0.3">
      <c r="A55" s="79">
        <v>220</v>
      </c>
      <c r="B55" s="80" t="s">
        <v>440</v>
      </c>
      <c r="C55" s="84">
        <f t="shared" si="12"/>
        <v>67</v>
      </c>
      <c r="D55" s="392" t="str">
        <f t="shared" si="12"/>
        <v>PLANES</v>
      </c>
      <c r="E55" s="87">
        <v>5</v>
      </c>
      <c r="F55" s="83" t="s">
        <v>449</v>
      </c>
      <c r="G55" s="382" t="str">
        <f t="shared" si="1"/>
        <v>220-OFICINA ASESORA DE DESARROLLO INSTITUCIONAL-67-PLANES-5-Plan de Gestión del Riesgo</v>
      </c>
      <c r="H55" t="str">
        <f t="shared" si="2"/>
        <v>220-67-5-Plan de Gestión del Riesgo</v>
      </c>
    </row>
    <row r="56" spans="1:8" ht="33" x14ac:dyDescent="0.3">
      <c r="A56" s="79">
        <v>220</v>
      </c>
      <c r="B56" s="80" t="s">
        <v>440</v>
      </c>
      <c r="C56" s="84">
        <f t="shared" si="12"/>
        <v>67</v>
      </c>
      <c r="D56" s="392" t="str">
        <f t="shared" si="12"/>
        <v>PLANES</v>
      </c>
      <c r="E56" s="87">
        <v>12</v>
      </c>
      <c r="F56" s="83" t="s">
        <v>413</v>
      </c>
      <c r="G56" s="382" t="str">
        <f t="shared" si="1"/>
        <v>220-OFICINA ASESORA DE DESARROLLO INSTITUCIONAL-67-PLANES-12-Plan Estratégico o de Desarrollo Institucional</v>
      </c>
      <c r="H56" t="str">
        <f t="shared" si="2"/>
        <v>220-67-12-Plan Estratégico o de Desarrollo Institucional</v>
      </c>
    </row>
    <row r="57" spans="1:8" ht="33" x14ac:dyDescent="0.3">
      <c r="A57" s="79">
        <v>220</v>
      </c>
      <c r="B57" s="80" t="s">
        <v>440</v>
      </c>
      <c r="C57" s="84">
        <f t="shared" si="12"/>
        <v>67</v>
      </c>
      <c r="D57" s="392" t="str">
        <f t="shared" si="12"/>
        <v>PLANES</v>
      </c>
      <c r="E57" s="87">
        <v>16</v>
      </c>
      <c r="F57" s="83" t="s">
        <v>450</v>
      </c>
      <c r="G57" s="382" t="str">
        <f t="shared" si="1"/>
        <v>220-OFICINA ASESORA DE DESARROLLO INSTITUCIONAL-67-PLANES-16-Plan Operativo de Gestión</v>
      </c>
      <c r="H57" t="str">
        <f t="shared" si="2"/>
        <v>220-67-16-Plan Operativo de Gestión</v>
      </c>
    </row>
    <row r="58" spans="1:8" ht="33" x14ac:dyDescent="0.3">
      <c r="A58" s="79">
        <v>220</v>
      </c>
      <c r="B58" s="80" t="s">
        <v>440</v>
      </c>
      <c r="C58" s="84">
        <f t="shared" si="12"/>
        <v>67</v>
      </c>
      <c r="D58" s="392" t="str">
        <f t="shared" si="12"/>
        <v>PLANES</v>
      </c>
      <c r="E58" s="87">
        <v>21</v>
      </c>
      <c r="F58" s="83" t="s">
        <v>451</v>
      </c>
      <c r="G58" s="382" t="str">
        <f t="shared" si="1"/>
        <v>220-OFICINA ASESORA DE DESARROLLO INSTITUCIONAL-67-PLANES-21-Planes de Acción por Proceso</v>
      </c>
      <c r="H58" t="str">
        <f t="shared" si="2"/>
        <v>220-67-21-Planes de Acción por Proceso</v>
      </c>
    </row>
    <row r="59" spans="1:8" ht="33" x14ac:dyDescent="0.3">
      <c r="A59" s="79">
        <v>220</v>
      </c>
      <c r="B59" s="80" t="s">
        <v>440</v>
      </c>
      <c r="C59" s="84">
        <v>68</v>
      </c>
      <c r="D59" s="82" t="s">
        <v>452</v>
      </c>
      <c r="E59" s="87">
        <v>1</v>
      </c>
      <c r="F59" s="83" t="s">
        <v>453</v>
      </c>
      <c r="G59" s="382" t="str">
        <f t="shared" si="1"/>
        <v>220-OFICINA ASESORA DE DESARROLLO INSTITUCIONAL-68-POLITICAS-1-Políticas Institucionales</v>
      </c>
      <c r="H59" t="str">
        <f t="shared" si="2"/>
        <v>220-68-1-Políticas Institucionales</v>
      </c>
    </row>
    <row r="60" spans="1:8" ht="33" x14ac:dyDescent="0.3">
      <c r="A60" s="79">
        <v>220</v>
      </c>
      <c r="B60" s="80" t="s">
        <v>440</v>
      </c>
      <c r="C60" s="84">
        <v>74</v>
      </c>
      <c r="D60" s="82" t="s">
        <v>454</v>
      </c>
      <c r="E60" s="87">
        <v>2</v>
      </c>
      <c r="F60" s="83" t="s">
        <v>455</v>
      </c>
      <c r="G60" s="382" t="str">
        <f t="shared" si="1"/>
        <v>220-OFICINA ASESORA DE DESARROLLO INSTITUCIONAL-74-PROYECTOS-2-Proyectos de Inversión</v>
      </c>
      <c r="H60" t="str">
        <f t="shared" si="2"/>
        <v>220-74-2-Proyectos de Inversión</v>
      </c>
    </row>
    <row r="61" spans="1:8" ht="33" x14ac:dyDescent="0.3">
      <c r="A61" s="79">
        <v>220</v>
      </c>
      <c r="B61" s="80" t="s">
        <v>440</v>
      </c>
      <c r="C61" s="90">
        <v>83</v>
      </c>
      <c r="D61" s="94" t="s">
        <v>456</v>
      </c>
      <c r="E61" s="92">
        <v>2</v>
      </c>
      <c r="F61" s="88" t="s">
        <v>457</v>
      </c>
      <c r="G61" s="382" t="str">
        <f t="shared" si="1"/>
        <v>220-OFICINA ASESORA DE DESARROLLO INSTITUCIONAL-83-SISTEMAS DE INFORMACION-2-Identificación, Planificación y Gestión de Información Institucional</v>
      </c>
      <c r="H61" t="str">
        <f t="shared" si="2"/>
        <v>220-83-2-Identificación, Planificación y Gestión de Información Institucional</v>
      </c>
    </row>
    <row r="62" spans="1:8" ht="33" x14ac:dyDescent="0.3">
      <c r="A62" s="79">
        <v>230</v>
      </c>
      <c r="B62" s="80" t="s">
        <v>458</v>
      </c>
      <c r="C62" s="84">
        <v>2</v>
      </c>
      <c r="D62" s="82" t="s">
        <v>398</v>
      </c>
      <c r="E62" s="93">
        <v>25</v>
      </c>
      <c r="F62" s="94" t="s">
        <v>459</v>
      </c>
      <c r="G62" s="382" t="str">
        <f t="shared" si="1"/>
        <v>230-OFICINA ASESORA DE COMUNICACIONES-2-ACTAS-25-Actas Comité de Transparencia</v>
      </c>
      <c r="H62" t="str">
        <f t="shared" si="2"/>
        <v>230-2-25-Actas Comité de Transparencia</v>
      </c>
    </row>
    <row r="63" spans="1:8" ht="39" customHeight="1" x14ac:dyDescent="0.3">
      <c r="A63" s="79">
        <v>230</v>
      </c>
      <c r="B63" s="80" t="s">
        <v>458</v>
      </c>
      <c r="C63" s="87">
        <f t="shared" ref="C63:D63" si="13">C62</f>
        <v>2</v>
      </c>
      <c r="D63" s="389" t="str">
        <f t="shared" si="13"/>
        <v>ACTAS</v>
      </c>
      <c r="E63" s="81">
        <v>40</v>
      </c>
      <c r="F63" s="82" t="s">
        <v>399</v>
      </c>
      <c r="G63" s="382" t="str">
        <f t="shared" si="1"/>
        <v>230-OFICINA ASESORA DE COMUNICACIONES-2-ACTAS-40-Actas de Reunión</v>
      </c>
      <c r="H63" t="str">
        <f t="shared" si="2"/>
        <v>230-2-40-Actas de Reunión</v>
      </c>
    </row>
    <row r="64" spans="1:8" ht="39" customHeight="1" x14ac:dyDescent="0.3">
      <c r="A64" s="79">
        <v>230</v>
      </c>
      <c r="B64" s="80" t="s">
        <v>458</v>
      </c>
      <c r="C64" s="84">
        <v>49</v>
      </c>
      <c r="D64" s="390" t="s">
        <v>443</v>
      </c>
      <c r="E64" s="81">
        <v>1</v>
      </c>
      <c r="F64" s="83" t="s">
        <v>444</v>
      </c>
      <c r="G64" s="382" t="str">
        <f t="shared" si="1"/>
        <v>230-OFICINA ASESORA DE COMUNICACIONES-49-INDICADORES-1-Indicadores de Gestión</v>
      </c>
      <c r="H64" t="str">
        <f t="shared" si="2"/>
        <v>230-49-1-Indicadores de Gestión</v>
      </c>
    </row>
    <row r="65" spans="1:8" ht="39" customHeight="1" x14ac:dyDescent="0.3">
      <c r="A65" s="79">
        <v>230</v>
      </c>
      <c r="B65" s="80" t="s">
        <v>458</v>
      </c>
      <c r="C65" s="84">
        <v>50</v>
      </c>
      <c r="D65" s="390" t="s">
        <v>406</v>
      </c>
      <c r="E65" s="87">
        <v>10</v>
      </c>
      <c r="F65" s="83" t="s">
        <v>407</v>
      </c>
      <c r="G65" s="382" t="str">
        <f t="shared" si="1"/>
        <v>230-OFICINA ASESORA DE COMUNICACIONES-50-INFORMES-10-Informe de Gestión</v>
      </c>
      <c r="H65" t="str">
        <f t="shared" si="2"/>
        <v>230-50-10-Informe de Gestión</v>
      </c>
    </row>
    <row r="66" spans="1:8" ht="39" customHeight="1" x14ac:dyDescent="0.3">
      <c r="A66" s="79">
        <v>230</v>
      </c>
      <c r="B66" s="80" t="s">
        <v>458</v>
      </c>
      <c r="C66" s="84">
        <f t="shared" ref="C66:D69" si="14">C65</f>
        <v>50</v>
      </c>
      <c r="D66" s="392" t="str">
        <f t="shared" si="14"/>
        <v>INFORMES</v>
      </c>
      <c r="E66" s="87">
        <v>20</v>
      </c>
      <c r="F66" s="80" t="s">
        <v>446</v>
      </c>
      <c r="G66" s="382" t="str">
        <f t="shared" si="1"/>
        <v>230-OFICINA ASESORA DE COMUNICACIONES-50-INFORMES-20-Informe de Seguimiento a los Planes Operativos o de Gestión</v>
      </c>
      <c r="H66" t="str">
        <f t="shared" si="2"/>
        <v>230-50-20-Informe de Seguimiento a los Planes Operativos o de Gestión</v>
      </c>
    </row>
    <row r="67" spans="1:8" ht="39" customHeight="1" x14ac:dyDescent="0.3">
      <c r="A67" s="79">
        <v>230</v>
      </c>
      <c r="B67" s="80" t="s">
        <v>458</v>
      </c>
      <c r="C67" s="84">
        <f t="shared" si="14"/>
        <v>50</v>
      </c>
      <c r="D67" s="392" t="str">
        <f t="shared" si="14"/>
        <v>INFORMES</v>
      </c>
      <c r="E67" s="87">
        <v>24</v>
      </c>
      <c r="F67" s="83" t="s">
        <v>409</v>
      </c>
      <c r="G67" s="382" t="str">
        <f t="shared" si="1"/>
        <v>230-OFICINA ASESORA DE COMUNICACIONES-50-INFORMES-24-Informe Entes de Control</v>
      </c>
      <c r="H67" t="str">
        <f t="shared" si="2"/>
        <v>230-50-24-Informe Entes de Control</v>
      </c>
    </row>
    <row r="68" spans="1:8" ht="39" customHeight="1" x14ac:dyDescent="0.3">
      <c r="A68" s="79">
        <v>230</v>
      </c>
      <c r="B68" s="80" t="s">
        <v>458</v>
      </c>
      <c r="C68" s="84">
        <f t="shared" si="14"/>
        <v>50</v>
      </c>
      <c r="D68" s="392" t="str">
        <f t="shared" si="14"/>
        <v>INFORMES</v>
      </c>
      <c r="E68" s="87">
        <v>28</v>
      </c>
      <c r="F68" s="80" t="s">
        <v>460</v>
      </c>
      <c r="G68" s="382" t="str">
        <f t="shared" si="1"/>
        <v>230-OFICINA ASESORA DE COMUNICACIONES-50-INFORMES-28-Informe Seguimiento Plan Anticorrupción y Ley Antitrámites</v>
      </c>
      <c r="H68" t="str">
        <f t="shared" si="2"/>
        <v>230-50-28-Informe Seguimiento Plan Anticorrupción y Ley Antitrámites</v>
      </c>
    </row>
    <row r="69" spans="1:8" ht="39" customHeight="1" x14ac:dyDescent="0.3">
      <c r="A69" s="79">
        <v>230</v>
      </c>
      <c r="B69" s="80" t="s">
        <v>458</v>
      </c>
      <c r="C69" s="84">
        <f t="shared" si="14"/>
        <v>50</v>
      </c>
      <c r="D69" s="392" t="str">
        <f t="shared" si="14"/>
        <v>INFORMES</v>
      </c>
      <c r="E69" s="87">
        <v>34</v>
      </c>
      <c r="F69" s="83" t="s">
        <v>429</v>
      </c>
      <c r="G69" s="382" t="str">
        <f t="shared" si="1"/>
        <v>230-OFICINA ASESORA DE COMUNICACIONES-50-INFORMES-34-Informes Otros Organismos</v>
      </c>
      <c r="H69" t="str">
        <f t="shared" si="2"/>
        <v>230-50-34-Informes Otros Organismos</v>
      </c>
    </row>
    <row r="70" spans="1:8" ht="39" customHeight="1" x14ac:dyDescent="0.3">
      <c r="A70" s="79">
        <v>230</v>
      </c>
      <c r="B70" s="80" t="s">
        <v>458</v>
      </c>
      <c r="C70" s="84">
        <v>60</v>
      </c>
      <c r="D70" s="82" t="s">
        <v>461</v>
      </c>
      <c r="E70" s="87">
        <v>2</v>
      </c>
      <c r="F70" s="80" t="s">
        <v>462</v>
      </c>
      <c r="G70" s="382" t="str">
        <f t="shared" si="1"/>
        <v>230-OFICINA ASESORA DE COMUNICACIONES-60-MANUALES-2-Manual de Comunicaciones</v>
      </c>
      <c r="H70" t="str">
        <f t="shared" si="2"/>
        <v>230-60-2-Manual de Comunicaciones</v>
      </c>
    </row>
    <row r="71" spans="1:8" ht="39" customHeight="1" x14ac:dyDescent="0.3">
      <c r="A71" s="79">
        <v>230</v>
      </c>
      <c r="B71" s="80" t="s">
        <v>458</v>
      </c>
      <c r="C71" s="84">
        <v>66</v>
      </c>
      <c r="D71" s="82" t="s">
        <v>463</v>
      </c>
      <c r="E71" s="87"/>
      <c r="F71" s="89"/>
      <c r="G71" s="382" t="str">
        <f t="shared" si="1"/>
        <v>230-OFICINA ASESORA DE COMUNICACIONES-66-PIEZAS COMUNICATIVAS--</v>
      </c>
      <c r="H71" t="str">
        <f t="shared" si="2"/>
        <v>230-66--</v>
      </c>
    </row>
    <row r="72" spans="1:8" ht="39" customHeight="1" x14ac:dyDescent="0.3">
      <c r="A72" s="79">
        <v>230</v>
      </c>
      <c r="B72" s="80" t="s">
        <v>458</v>
      </c>
      <c r="C72" s="84">
        <v>67</v>
      </c>
      <c r="D72" s="82" t="s">
        <v>411</v>
      </c>
      <c r="E72" s="87">
        <v>4</v>
      </c>
      <c r="F72" s="80" t="s">
        <v>412</v>
      </c>
      <c r="G72" s="382" t="str">
        <f t="shared" si="1"/>
        <v>230-OFICINA ASESORA DE COMUNICACIONES-67-PLANES-4-Plan de Gestión</v>
      </c>
      <c r="H72" t="str">
        <f t="shared" si="2"/>
        <v>230-67-4-Plan de Gestión</v>
      </c>
    </row>
    <row r="73" spans="1:8" ht="39" customHeight="1" x14ac:dyDescent="0.3">
      <c r="A73" s="79">
        <v>230</v>
      </c>
      <c r="B73" s="80" t="s">
        <v>458</v>
      </c>
      <c r="C73" s="84">
        <f t="shared" ref="C73:D76" si="15">C72</f>
        <v>67</v>
      </c>
      <c r="D73" s="392" t="str">
        <f t="shared" si="15"/>
        <v>PLANES</v>
      </c>
      <c r="E73" s="87">
        <v>5</v>
      </c>
      <c r="F73" s="80" t="s">
        <v>449</v>
      </c>
      <c r="G73" s="382" t="str">
        <f t="shared" ref="G73:G136" si="16">CONCATENATE(A73,"-",B73,"-",C73,"-",D73,"-",E73,"-",F73)</f>
        <v>230-OFICINA ASESORA DE COMUNICACIONES-67-PLANES-5-Plan de Gestión del Riesgo</v>
      </c>
      <c r="H73" t="str">
        <f t="shared" ref="H73:H136" si="17">CONCATENATE(A73,"-",C73,"-",E73,"-",F73)</f>
        <v>230-67-5-Plan de Gestión del Riesgo</v>
      </c>
    </row>
    <row r="74" spans="1:8" ht="39" customHeight="1" x14ac:dyDescent="0.3">
      <c r="A74" s="79">
        <v>230</v>
      </c>
      <c r="B74" s="80" t="s">
        <v>458</v>
      </c>
      <c r="C74" s="84">
        <f t="shared" si="15"/>
        <v>67</v>
      </c>
      <c r="D74" s="392" t="str">
        <f t="shared" si="15"/>
        <v>PLANES</v>
      </c>
      <c r="E74" s="87">
        <v>16</v>
      </c>
      <c r="F74" s="80" t="s">
        <v>450</v>
      </c>
      <c r="G74" s="382" t="str">
        <f t="shared" si="16"/>
        <v>230-OFICINA ASESORA DE COMUNICACIONES-67-PLANES-16-Plan Operativo de Gestión</v>
      </c>
      <c r="H74" t="str">
        <f t="shared" si="17"/>
        <v>230-67-16-Plan Operativo de Gestión</v>
      </c>
    </row>
    <row r="75" spans="1:8" ht="39" customHeight="1" x14ac:dyDescent="0.3">
      <c r="A75" s="79">
        <v>230</v>
      </c>
      <c r="B75" s="80" t="s">
        <v>458</v>
      </c>
      <c r="C75" s="84">
        <f t="shared" si="15"/>
        <v>67</v>
      </c>
      <c r="D75" s="392" t="str">
        <f t="shared" si="15"/>
        <v>PLANES</v>
      </c>
      <c r="E75" s="87">
        <v>21</v>
      </c>
      <c r="F75" s="80" t="s">
        <v>451</v>
      </c>
      <c r="G75" s="382" t="str">
        <f t="shared" si="16"/>
        <v>230-OFICINA ASESORA DE COMUNICACIONES-67-PLANES-21-Planes de Acción por Proceso</v>
      </c>
      <c r="H75" t="str">
        <f t="shared" si="17"/>
        <v>230-67-21-Planes de Acción por Proceso</v>
      </c>
    </row>
    <row r="76" spans="1:8" ht="39" customHeight="1" x14ac:dyDescent="0.3">
      <c r="A76" s="79">
        <v>230</v>
      </c>
      <c r="B76" s="80" t="s">
        <v>458</v>
      </c>
      <c r="C76" s="84">
        <f t="shared" si="15"/>
        <v>67</v>
      </c>
      <c r="D76" s="392" t="str">
        <f t="shared" si="15"/>
        <v>PLANES</v>
      </c>
      <c r="E76" s="87">
        <v>25</v>
      </c>
      <c r="F76" s="80" t="s">
        <v>464</v>
      </c>
      <c r="G76" s="382" t="str">
        <f t="shared" si="16"/>
        <v>230-OFICINA ASESORA DE COMUNICACIONES-67-PLANES-25-Planes de Mejoramiento</v>
      </c>
      <c r="H76" t="str">
        <f t="shared" si="17"/>
        <v>230-67-25-Planes de Mejoramiento</v>
      </c>
    </row>
    <row r="77" spans="1:8" ht="34.5" customHeight="1" x14ac:dyDescent="0.3">
      <c r="A77" s="79">
        <v>240</v>
      </c>
      <c r="B77" s="80" t="s">
        <v>465</v>
      </c>
      <c r="C77" s="84">
        <v>2</v>
      </c>
      <c r="D77" s="82" t="s">
        <v>398</v>
      </c>
      <c r="E77" s="81">
        <v>1</v>
      </c>
      <c r="F77" s="80" t="s">
        <v>466</v>
      </c>
      <c r="G77" s="382" t="str">
        <f t="shared" si="16"/>
        <v>240-OFICINA DE CONTROL INTERNO-2-ACTAS-1-Actas Arqueo de Caja</v>
      </c>
      <c r="H77" t="str">
        <f t="shared" si="17"/>
        <v>240-2-1-Actas Arqueo de Caja</v>
      </c>
    </row>
    <row r="78" spans="1:8" ht="34.5" customHeight="1" x14ac:dyDescent="0.3">
      <c r="A78" s="79">
        <v>240</v>
      </c>
      <c r="B78" s="80" t="s">
        <v>465</v>
      </c>
      <c r="C78" s="84">
        <f t="shared" ref="C78:D80" si="18">C77</f>
        <v>2</v>
      </c>
      <c r="D78" s="389" t="str">
        <f t="shared" si="18"/>
        <v>ACTAS</v>
      </c>
      <c r="E78" s="81">
        <v>31</v>
      </c>
      <c r="F78" s="80" t="s">
        <v>467</v>
      </c>
      <c r="G78" s="382" t="str">
        <f t="shared" si="16"/>
        <v>240-OFICINA DE CONTROL INTERNO-2-ACTAS-31-Actas Comité Institucional de Coordinación Control Interno</v>
      </c>
      <c r="H78" t="str">
        <f t="shared" si="17"/>
        <v>240-2-31-Actas Comité Institucional de Coordinación Control Interno</v>
      </c>
    </row>
    <row r="79" spans="1:8" ht="34.5" customHeight="1" x14ac:dyDescent="0.3">
      <c r="A79" s="79">
        <v>240</v>
      </c>
      <c r="B79" s="80" t="s">
        <v>465</v>
      </c>
      <c r="C79" s="84">
        <f t="shared" si="18"/>
        <v>2</v>
      </c>
      <c r="D79" s="389" t="str">
        <f t="shared" si="18"/>
        <v>ACTAS</v>
      </c>
      <c r="E79" s="81">
        <v>40</v>
      </c>
      <c r="F79" s="82" t="s">
        <v>399</v>
      </c>
      <c r="G79" s="382" t="str">
        <f t="shared" si="16"/>
        <v>240-OFICINA DE CONTROL INTERNO-2-ACTAS-40-Actas de Reunión</v>
      </c>
      <c r="H79" t="str">
        <f t="shared" si="17"/>
        <v>240-2-40-Actas de Reunión</v>
      </c>
    </row>
    <row r="80" spans="1:8" ht="34.5" customHeight="1" x14ac:dyDescent="0.3">
      <c r="A80" s="79">
        <v>240</v>
      </c>
      <c r="B80" s="80" t="s">
        <v>465</v>
      </c>
      <c r="C80" s="84">
        <f t="shared" si="18"/>
        <v>2</v>
      </c>
      <c r="D80" s="392" t="str">
        <f t="shared" si="18"/>
        <v>ACTAS</v>
      </c>
      <c r="E80" s="81">
        <v>44</v>
      </c>
      <c r="F80" s="83" t="s">
        <v>468</v>
      </c>
      <c r="G80" s="382" t="str">
        <f t="shared" si="16"/>
        <v>240-OFICINA DE CONTROL INTERNO-2-ACTAS-44-Actas Oficina de Control Interno</v>
      </c>
      <c r="H80" t="str">
        <f t="shared" si="17"/>
        <v>240-2-44-Actas Oficina de Control Interno</v>
      </c>
    </row>
    <row r="81" spans="1:8" ht="34.5" customHeight="1" x14ac:dyDescent="0.3">
      <c r="A81" s="79">
        <v>240</v>
      </c>
      <c r="B81" s="80" t="s">
        <v>465</v>
      </c>
      <c r="C81" s="90">
        <v>4</v>
      </c>
      <c r="D81" s="94" t="s">
        <v>469</v>
      </c>
      <c r="E81" s="93">
        <v>1</v>
      </c>
      <c r="F81" s="88" t="s">
        <v>470</v>
      </c>
      <c r="G81" s="382" t="str">
        <f t="shared" si="16"/>
        <v>240-OFICINA DE CONTROL INTERNO-4-AUDITORIAS-1-Auditorias Externas</v>
      </c>
      <c r="H81" t="str">
        <f t="shared" si="17"/>
        <v>240-4-1-Auditorias Externas</v>
      </c>
    </row>
    <row r="82" spans="1:8" ht="34.5" customHeight="1" x14ac:dyDescent="0.3">
      <c r="A82" s="79">
        <v>240</v>
      </c>
      <c r="B82" s="80" t="s">
        <v>465</v>
      </c>
      <c r="C82" s="90">
        <f t="shared" ref="C82:D82" si="19">C81</f>
        <v>4</v>
      </c>
      <c r="D82" s="393" t="str">
        <f t="shared" si="19"/>
        <v>AUDITORIAS</v>
      </c>
      <c r="E82" s="93">
        <v>2</v>
      </c>
      <c r="F82" s="88" t="s">
        <v>471</v>
      </c>
      <c r="G82" s="382" t="str">
        <f t="shared" si="16"/>
        <v>240-OFICINA DE CONTROL INTERNO-4-AUDITORIAS-2-Auditorias Internas</v>
      </c>
      <c r="H82" t="str">
        <f t="shared" si="17"/>
        <v>240-4-2-Auditorias Internas</v>
      </c>
    </row>
    <row r="83" spans="1:8" ht="27" customHeight="1" x14ac:dyDescent="0.3">
      <c r="A83" s="79">
        <v>240</v>
      </c>
      <c r="B83" s="80" t="s">
        <v>465</v>
      </c>
      <c r="C83" s="84">
        <v>50</v>
      </c>
      <c r="D83" s="390" t="s">
        <v>406</v>
      </c>
      <c r="E83" s="87">
        <v>10</v>
      </c>
      <c r="F83" s="83" t="s">
        <v>407</v>
      </c>
      <c r="G83" s="382" t="str">
        <f t="shared" si="16"/>
        <v>240-OFICINA DE CONTROL INTERNO-50-INFORMES-10-Informe de Gestión</v>
      </c>
      <c r="H83" t="str">
        <f t="shared" si="17"/>
        <v>240-50-10-Informe de Gestión</v>
      </c>
    </row>
    <row r="84" spans="1:8" ht="33" x14ac:dyDescent="0.3">
      <c r="A84" s="79">
        <v>240</v>
      </c>
      <c r="B84" s="80" t="s">
        <v>465</v>
      </c>
      <c r="C84" s="84">
        <f t="shared" ref="C84:D86" si="20">C83</f>
        <v>50</v>
      </c>
      <c r="D84" s="391" t="str">
        <f t="shared" si="20"/>
        <v>INFORMES</v>
      </c>
      <c r="E84" s="87">
        <v>20</v>
      </c>
      <c r="F84" s="80" t="s">
        <v>446</v>
      </c>
      <c r="G84" s="382" t="str">
        <f t="shared" si="16"/>
        <v>240-OFICINA DE CONTROL INTERNO-50-INFORMES-20-Informe de Seguimiento a los Planes Operativos o de Gestión</v>
      </c>
      <c r="H84" t="str">
        <f t="shared" si="17"/>
        <v>240-50-20-Informe de Seguimiento a los Planes Operativos o de Gestión</v>
      </c>
    </row>
    <row r="85" spans="1:8" x14ac:dyDescent="0.3">
      <c r="A85" s="79">
        <v>240</v>
      </c>
      <c r="B85" s="80" t="s">
        <v>465</v>
      </c>
      <c r="C85" s="84">
        <f t="shared" si="20"/>
        <v>50</v>
      </c>
      <c r="D85" s="391" t="str">
        <f t="shared" si="20"/>
        <v>INFORMES</v>
      </c>
      <c r="E85" s="87">
        <v>24</v>
      </c>
      <c r="F85" s="83" t="s">
        <v>409</v>
      </c>
      <c r="G85" s="382" t="str">
        <f t="shared" si="16"/>
        <v>240-OFICINA DE CONTROL INTERNO-50-INFORMES-24-Informe Entes de Control</v>
      </c>
      <c r="H85" t="str">
        <f t="shared" si="17"/>
        <v>240-50-24-Informe Entes de Control</v>
      </c>
    </row>
    <row r="86" spans="1:8" x14ac:dyDescent="0.3">
      <c r="A86" s="79">
        <v>240</v>
      </c>
      <c r="B86" s="80" t="s">
        <v>465</v>
      </c>
      <c r="C86" s="84">
        <f t="shared" si="20"/>
        <v>50</v>
      </c>
      <c r="D86" s="391" t="str">
        <f t="shared" si="20"/>
        <v>INFORMES</v>
      </c>
      <c r="E86" s="87">
        <v>34</v>
      </c>
      <c r="F86" s="83" t="s">
        <v>429</v>
      </c>
      <c r="G86" s="382" t="str">
        <f t="shared" si="16"/>
        <v>240-OFICINA DE CONTROL INTERNO-50-INFORMES-34-Informes Otros Organismos</v>
      </c>
      <c r="H86" t="str">
        <f t="shared" si="17"/>
        <v>240-50-34-Informes Otros Organismos</v>
      </c>
    </row>
    <row r="87" spans="1:8" ht="33" customHeight="1" x14ac:dyDescent="0.3">
      <c r="A87" s="79">
        <v>240</v>
      </c>
      <c r="B87" s="80" t="s">
        <v>465</v>
      </c>
      <c r="C87" s="84">
        <v>67</v>
      </c>
      <c r="D87" s="82" t="s">
        <v>411</v>
      </c>
      <c r="E87" s="87">
        <v>2</v>
      </c>
      <c r="F87" s="80" t="s">
        <v>472</v>
      </c>
      <c r="G87" s="382" t="str">
        <f t="shared" si="16"/>
        <v>240-OFICINA DE CONTROL INTERNO-67-PLANES-2-Plan Anual de Auditorias</v>
      </c>
      <c r="H87" t="str">
        <f t="shared" si="17"/>
        <v>240-67-2-Plan Anual de Auditorias</v>
      </c>
    </row>
    <row r="88" spans="1:8" ht="33" customHeight="1" x14ac:dyDescent="0.3">
      <c r="A88" s="79">
        <v>240</v>
      </c>
      <c r="B88" s="80" t="s">
        <v>465</v>
      </c>
      <c r="C88" s="84">
        <f t="shared" ref="C88:D92" si="21">C87</f>
        <v>67</v>
      </c>
      <c r="D88" s="391" t="str">
        <f t="shared" si="21"/>
        <v>PLANES</v>
      </c>
      <c r="E88" s="87">
        <v>4</v>
      </c>
      <c r="F88" s="80" t="s">
        <v>412</v>
      </c>
      <c r="G88" s="382" t="str">
        <f t="shared" si="16"/>
        <v>240-OFICINA DE CONTROL INTERNO-67-PLANES-4-Plan de Gestión</v>
      </c>
      <c r="H88" t="str">
        <f t="shared" si="17"/>
        <v>240-67-4-Plan de Gestión</v>
      </c>
    </row>
    <row r="89" spans="1:8" ht="33" customHeight="1" x14ac:dyDescent="0.3">
      <c r="A89" s="79">
        <v>240</v>
      </c>
      <c r="B89" s="80" t="s">
        <v>465</v>
      </c>
      <c r="C89" s="84">
        <f t="shared" si="21"/>
        <v>67</v>
      </c>
      <c r="D89" s="391" t="str">
        <f t="shared" si="21"/>
        <v>PLANES</v>
      </c>
      <c r="E89" s="87">
        <v>5</v>
      </c>
      <c r="F89" s="80" t="s">
        <v>449</v>
      </c>
      <c r="G89" s="382" t="str">
        <f t="shared" si="16"/>
        <v>240-OFICINA DE CONTROL INTERNO-67-PLANES-5-Plan de Gestión del Riesgo</v>
      </c>
      <c r="H89" t="str">
        <f t="shared" si="17"/>
        <v>240-67-5-Plan de Gestión del Riesgo</v>
      </c>
    </row>
    <row r="90" spans="1:8" ht="33" customHeight="1" x14ac:dyDescent="0.3">
      <c r="A90" s="79">
        <v>240</v>
      </c>
      <c r="B90" s="80" t="s">
        <v>465</v>
      </c>
      <c r="C90" s="84">
        <f t="shared" si="21"/>
        <v>67</v>
      </c>
      <c r="D90" s="391" t="str">
        <f t="shared" si="21"/>
        <v>PLANES</v>
      </c>
      <c r="E90" s="87">
        <v>16</v>
      </c>
      <c r="F90" s="80" t="s">
        <v>450</v>
      </c>
      <c r="G90" s="382" t="str">
        <f t="shared" si="16"/>
        <v>240-OFICINA DE CONTROL INTERNO-67-PLANES-16-Plan Operativo de Gestión</v>
      </c>
      <c r="H90" t="str">
        <f t="shared" si="17"/>
        <v>240-67-16-Plan Operativo de Gestión</v>
      </c>
    </row>
    <row r="91" spans="1:8" ht="33" customHeight="1" x14ac:dyDescent="0.3">
      <c r="A91" s="79">
        <v>240</v>
      </c>
      <c r="B91" s="80" t="s">
        <v>465</v>
      </c>
      <c r="C91" s="84">
        <f t="shared" si="21"/>
        <v>67</v>
      </c>
      <c r="D91" s="391" t="str">
        <f t="shared" si="21"/>
        <v>PLANES</v>
      </c>
      <c r="E91" s="87">
        <v>21</v>
      </c>
      <c r="F91" s="80" t="s">
        <v>451</v>
      </c>
      <c r="G91" s="382" t="str">
        <f t="shared" si="16"/>
        <v>240-OFICINA DE CONTROL INTERNO-67-PLANES-21-Planes de Acción por Proceso</v>
      </c>
      <c r="H91" t="str">
        <f t="shared" si="17"/>
        <v>240-67-21-Planes de Acción por Proceso</v>
      </c>
    </row>
    <row r="92" spans="1:8" ht="33" customHeight="1" x14ac:dyDescent="0.3">
      <c r="A92" s="79">
        <v>240</v>
      </c>
      <c r="B92" s="80" t="s">
        <v>465</v>
      </c>
      <c r="C92" s="84">
        <f t="shared" si="21"/>
        <v>67</v>
      </c>
      <c r="D92" s="391" t="str">
        <f t="shared" si="21"/>
        <v>PLANES</v>
      </c>
      <c r="E92" s="87">
        <v>25</v>
      </c>
      <c r="F92" s="80" t="s">
        <v>464</v>
      </c>
      <c r="G92" s="382" t="str">
        <f t="shared" si="16"/>
        <v>240-OFICINA DE CONTROL INTERNO-67-PLANES-25-Planes de Mejoramiento</v>
      </c>
      <c r="H92" t="str">
        <f t="shared" si="17"/>
        <v>240-67-25-Planes de Mejoramiento</v>
      </c>
    </row>
    <row r="93" spans="1:8" ht="28.5" customHeight="1" x14ac:dyDescent="0.3">
      <c r="A93" s="79">
        <v>240</v>
      </c>
      <c r="B93" s="80" t="s">
        <v>465</v>
      </c>
      <c r="C93" s="84">
        <v>72</v>
      </c>
      <c r="D93" s="82" t="s">
        <v>473</v>
      </c>
      <c r="E93" s="87">
        <v>2</v>
      </c>
      <c r="F93" s="80" t="s">
        <v>474</v>
      </c>
      <c r="G93" s="382" t="str">
        <f t="shared" si="16"/>
        <v>240-OFICINA DE CONTROL INTERNO-72-PROGRAMAS-2-Programa Anual de Auditorías</v>
      </c>
      <c r="H93" t="str">
        <f t="shared" si="17"/>
        <v>240-72-2-Programa Anual de Auditorías</v>
      </c>
    </row>
    <row r="94" spans="1:8" ht="33" x14ac:dyDescent="0.3">
      <c r="A94" s="79">
        <v>250</v>
      </c>
      <c r="B94" s="80" t="s">
        <v>475</v>
      </c>
      <c r="C94" s="84">
        <v>2</v>
      </c>
      <c r="D94" s="82" t="s">
        <v>398</v>
      </c>
      <c r="E94" s="87" t="s">
        <v>476</v>
      </c>
      <c r="F94" s="80" t="s">
        <v>477</v>
      </c>
      <c r="G94" s="382" t="str">
        <f t="shared" si="16"/>
        <v>250-PARTICIPACIÓN COMUNITARIA Y SERVICIO AL CIUDADANO-2-ACTAS-21
-Actas Comité de Participación Comunitaria en Salud - COPACOS</v>
      </c>
      <c r="H94" t="str">
        <f t="shared" si="17"/>
        <v>250-2-21
-Actas Comité de Participación Comunitaria en Salud - COPACOS</v>
      </c>
    </row>
    <row r="95" spans="1:8" ht="40.5" customHeight="1" x14ac:dyDescent="0.3">
      <c r="A95" s="79">
        <v>250</v>
      </c>
      <c r="B95" s="80" t="s">
        <v>475</v>
      </c>
      <c r="C95" s="84">
        <f t="shared" ref="C95:D96" si="22">C94</f>
        <v>2</v>
      </c>
      <c r="D95" s="391" t="str">
        <f t="shared" si="22"/>
        <v>ACTAS</v>
      </c>
      <c r="E95" s="87">
        <v>30</v>
      </c>
      <c r="F95" s="80" t="s">
        <v>478</v>
      </c>
      <c r="G95" s="382" t="str">
        <f t="shared" si="16"/>
        <v>250-PARTICIPACIÓN COMUNITARIA Y SERVICIO AL CIUDADANO-2-ACTAS-30-Actas Comité Ética Hospitalaria</v>
      </c>
      <c r="H95" t="str">
        <f t="shared" si="17"/>
        <v>250-2-30-Actas Comité Ética Hospitalaria</v>
      </c>
    </row>
    <row r="96" spans="1:8" ht="33" x14ac:dyDescent="0.3">
      <c r="A96" s="79">
        <v>250</v>
      </c>
      <c r="B96" s="80" t="s">
        <v>475</v>
      </c>
      <c r="C96" s="84">
        <f t="shared" si="22"/>
        <v>2</v>
      </c>
      <c r="D96" s="391" t="str">
        <f t="shared" si="22"/>
        <v>ACTAS</v>
      </c>
      <c r="E96" s="87">
        <v>40</v>
      </c>
      <c r="F96" s="80" t="s">
        <v>399</v>
      </c>
      <c r="G96" s="382" t="str">
        <f t="shared" si="16"/>
        <v>250-PARTICIPACIÓN COMUNITARIA Y SERVICIO AL CIUDADANO-2-ACTAS-40-Actas de Reunión</v>
      </c>
      <c r="H96" t="str">
        <f t="shared" si="17"/>
        <v>250-2-40-Actas de Reunión</v>
      </c>
    </row>
    <row r="97" spans="1:8" ht="33" x14ac:dyDescent="0.3">
      <c r="A97" s="79">
        <v>250</v>
      </c>
      <c r="B97" s="80" t="s">
        <v>475</v>
      </c>
      <c r="C97" s="84">
        <v>49</v>
      </c>
      <c r="D97" s="390" t="s">
        <v>443</v>
      </c>
      <c r="E97" s="87">
        <v>1</v>
      </c>
      <c r="F97" s="80" t="s">
        <v>444</v>
      </c>
      <c r="G97" s="382" t="str">
        <f t="shared" si="16"/>
        <v>250-PARTICIPACIÓN COMUNITARIA Y SERVICIO AL CIUDADANO-49-INDICADORES-1-Indicadores de Gestión</v>
      </c>
      <c r="H97" t="str">
        <f t="shared" si="17"/>
        <v>250-49-1-Indicadores de Gestión</v>
      </c>
    </row>
    <row r="98" spans="1:8" ht="33" x14ac:dyDescent="0.3">
      <c r="A98" s="79">
        <v>250</v>
      </c>
      <c r="B98" s="80" t="s">
        <v>475</v>
      </c>
      <c r="C98" s="84">
        <v>50</v>
      </c>
      <c r="D98" s="390" t="s">
        <v>406</v>
      </c>
      <c r="E98" s="87">
        <v>10</v>
      </c>
      <c r="F98" s="83" t="s">
        <v>407</v>
      </c>
      <c r="G98" s="382" t="str">
        <f t="shared" si="16"/>
        <v>250-PARTICIPACIÓN COMUNITARIA Y SERVICIO AL CIUDADANO-50-INFORMES-10-Informe de Gestión</v>
      </c>
      <c r="H98" t="str">
        <f t="shared" si="17"/>
        <v>250-50-10-Informe de Gestión</v>
      </c>
    </row>
    <row r="99" spans="1:8" ht="33" x14ac:dyDescent="0.3">
      <c r="A99" s="79">
        <v>250</v>
      </c>
      <c r="B99" s="80" t="s">
        <v>475</v>
      </c>
      <c r="C99" s="84">
        <f t="shared" ref="C99:D101" si="23">C98</f>
        <v>50</v>
      </c>
      <c r="D99" s="391" t="str">
        <f t="shared" si="23"/>
        <v>INFORMES</v>
      </c>
      <c r="E99" s="87">
        <v>20</v>
      </c>
      <c r="F99" s="80" t="s">
        <v>446</v>
      </c>
      <c r="G99" s="382" t="str">
        <f t="shared" si="16"/>
        <v>250-PARTICIPACIÓN COMUNITARIA Y SERVICIO AL CIUDADANO-50-INFORMES-20-Informe de Seguimiento a los Planes Operativos o de Gestión</v>
      </c>
      <c r="H99" t="str">
        <f t="shared" si="17"/>
        <v>250-50-20-Informe de Seguimiento a los Planes Operativos o de Gestión</v>
      </c>
    </row>
    <row r="100" spans="1:8" ht="36" customHeight="1" x14ac:dyDescent="0.3">
      <c r="A100" s="79">
        <v>250</v>
      </c>
      <c r="B100" s="80" t="s">
        <v>475</v>
      </c>
      <c r="C100" s="84">
        <f t="shared" si="23"/>
        <v>50</v>
      </c>
      <c r="D100" s="391" t="str">
        <f t="shared" si="23"/>
        <v>INFORMES</v>
      </c>
      <c r="E100" s="87">
        <v>24</v>
      </c>
      <c r="F100" s="83" t="s">
        <v>409</v>
      </c>
      <c r="G100" s="382" t="str">
        <f t="shared" si="16"/>
        <v>250-PARTICIPACIÓN COMUNITARIA Y SERVICIO AL CIUDADANO-50-INFORMES-24-Informe Entes de Control</v>
      </c>
      <c r="H100" t="str">
        <f t="shared" si="17"/>
        <v>250-50-24-Informe Entes de Control</v>
      </c>
    </row>
    <row r="101" spans="1:8" ht="33" x14ac:dyDescent="0.3">
      <c r="A101" s="79">
        <v>250</v>
      </c>
      <c r="B101" s="80" t="s">
        <v>475</v>
      </c>
      <c r="C101" s="84">
        <f t="shared" si="23"/>
        <v>50</v>
      </c>
      <c r="D101" s="391" t="str">
        <f t="shared" si="23"/>
        <v>INFORMES</v>
      </c>
      <c r="E101" s="87">
        <v>34</v>
      </c>
      <c r="F101" s="83" t="s">
        <v>429</v>
      </c>
      <c r="G101" s="382" t="str">
        <f t="shared" si="16"/>
        <v>250-PARTICIPACIÓN COMUNITARIA Y SERVICIO AL CIUDADANO-50-INFORMES-34-Informes Otros Organismos</v>
      </c>
      <c r="H101" t="str">
        <f t="shared" si="17"/>
        <v>250-50-34-Informes Otros Organismos</v>
      </c>
    </row>
    <row r="102" spans="1:8" ht="33" x14ac:dyDescent="0.3">
      <c r="A102" s="79">
        <v>250</v>
      </c>
      <c r="B102" s="80" t="s">
        <v>475</v>
      </c>
      <c r="C102" s="90">
        <v>60</v>
      </c>
      <c r="D102" s="94" t="s">
        <v>461</v>
      </c>
      <c r="E102" s="92">
        <v>6</v>
      </c>
      <c r="F102" s="88" t="s">
        <v>479</v>
      </c>
      <c r="G102" s="382" t="str">
        <f t="shared" si="16"/>
        <v>250-PARTICIPACIÓN COMUNITARIA Y SERVICIO AL CIUDADANO-60-MANUALES-6-Manuales de Usuario</v>
      </c>
      <c r="H102" t="str">
        <f t="shared" si="17"/>
        <v>250-60-6-Manuales de Usuario</v>
      </c>
    </row>
    <row r="103" spans="1:8" ht="44.25" customHeight="1" x14ac:dyDescent="0.3">
      <c r="A103" s="79">
        <v>250</v>
      </c>
      <c r="B103" s="80" t="s">
        <v>475</v>
      </c>
      <c r="C103" s="90">
        <v>69</v>
      </c>
      <c r="D103" s="94" t="s">
        <v>480</v>
      </c>
      <c r="E103" s="81"/>
      <c r="F103" s="83"/>
      <c r="G103" s="382" t="str">
        <f t="shared" si="16"/>
        <v>250-PARTICIPACIÓN COMUNITARIA Y SERVICIO AL CIUDADANO-69-PQRS, PETICIONES, QUEJAS, RECLAMOS Y SOLUCIONES --</v>
      </c>
      <c r="H103" t="str">
        <f t="shared" si="17"/>
        <v>250-69--</v>
      </c>
    </row>
    <row r="104" spans="1:8" s="384" customFormat="1" ht="31.5" customHeight="1" x14ac:dyDescent="0.3">
      <c r="A104" s="79">
        <v>260</v>
      </c>
      <c r="B104" s="80" t="s">
        <v>481</v>
      </c>
      <c r="C104" s="90">
        <v>2</v>
      </c>
      <c r="D104" s="94" t="s">
        <v>398</v>
      </c>
      <c r="E104" s="93">
        <v>9</v>
      </c>
      <c r="F104" s="88" t="s">
        <v>482</v>
      </c>
      <c r="G104" s="382" t="str">
        <f t="shared" si="16"/>
        <v>260-GESTION DEL CONOCIMIENTO-2-ACTAS-9-Actas Comité de Docencia Servicio</v>
      </c>
      <c r="H104" t="str">
        <f t="shared" si="17"/>
        <v>260-2-9-Actas Comité de Docencia Servicio</v>
      </c>
    </row>
    <row r="105" spans="1:8" ht="31.5" customHeight="1" x14ac:dyDescent="0.3">
      <c r="A105" s="79">
        <v>260</v>
      </c>
      <c r="B105" s="80" t="s">
        <v>481</v>
      </c>
      <c r="C105" s="84">
        <f t="shared" ref="C105:D106" si="24">C104</f>
        <v>2</v>
      </c>
      <c r="D105" s="391" t="str">
        <f t="shared" si="24"/>
        <v>ACTAS</v>
      </c>
      <c r="E105" s="93">
        <v>29</v>
      </c>
      <c r="F105" s="88" t="s">
        <v>483</v>
      </c>
      <c r="G105" s="382" t="str">
        <f t="shared" si="16"/>
        <v>260-GESTION DEL CONOCIMIENTO-2-ACTAS-29-Actas Comité Etica en Investigación</v>
      </c>
      <c r="H105" t="str">
        <f t="shared" si="17"/>
        <v>260-2-29-Actas Comité Etica en Investigación</v>
      </c>
    </row>
    <row r="106" spans="1:8" ht="31.5" customHeight="1" x14ac:dyDescent="0.3">
      <c r="A106" s="79">
        <v>260</v>
      </c>
      <c r="B106" s="80" t="s">
        <v>481</v>
      </c>
      <c r="C106" s="84">
        <f t="shared" si="24"/>
        <v>2</v>
      </c>
      <c r="D106" s="391" t="str">
        <f t="shared" si="24"/>
        <v>ACTAS</v>
      </c>
      <c r="E106" s="93">
        <v>40</v>
      </c>
      <c r="F106" s="94" t="s">
        <v>399</v>
      </c>
      <c r="G106" s="382" t="str">
        <f t="shared" si="16"/>
        <v>260-GESTION DEL CONOCIMIENTO-2-ACTAS-40-Actas de Reunión</v>
      </c>
      <c r="H106" t="str">
        <f t="shared" si="17"/>
        <v>260-2-40-Actas de Reunión</v>
      </c>
    </row>
    <row r="107" spans="1:8" ht="31.5" customHeight="1" x14ac:dyDescent="0.3">
      <c r="A107" s="79">
        <v>260</v>
      </c>
      <c r="B107" s="80" t="s">
        <v>481</v>
      </c>
      <c r="C107" s="84">
        <v>23</v>
      </c>
      <c r="D107" s="390" t="s">
        <v>484</v>
      </c>
      <c r="E107" s="93">
        <v>2</v>
      </c>
      <c r="F107" s="94" t="s">
        <v>485</v>
      </c>
      <c r="G107" s="382" t="str">
        <f t="shared" si="16"/>
        <v>260-GESTION DEL CONOCIMIENTO-23-CONVENIOS-2-Convenios Docencia Servicio</v>
      </c>
      <c r="H107" t="str">
        <f t="shared" si="17"/>
        <v>260-23-2-Convenios Docencia Servicio</v>
      </c>
    </row>
    <row r="108" spans="1:8" ht="31.5" customHeight="1" x14ac:dyDescent="0.3">
      <c r="A108" s="79">
        <v>260</v>
      </c>
      <c r="B108" s="80" t="s">
        <v>481</v>
      </c>
      <c r="C108" s="84">
        <v>49</v>
      </c>
      <c r="D108" s="390" t="s">
        <v>443</v>
      </c>
      <c r="E108" s="93">
        <v>1</v>
      </c>
      <c r="F108" s="94" t="s">
        <v>444</v>
      </c>
      <c r="G108" s="382" t="str">
        <f t="shared" si="16"/>
        <v>260-GESTION DEL CONOCIMIENTO-49-INDICADORES-1-Indicadores de Gestión</v>
      </c>
      <c r="H108" t="str">
        <f t="shared" si="17"/>
        <v>260-49-1-Indicadores de Gestión</v>
      </c>
    </row>
    <row r="109" spans="1:8" ht="31.5" customHeight="1" x14ac:dyDescent="0.3">
      <c r="A109" s="79">
        <v>260</v>
      </c>
      <c r="B109" s="80" t="s">
        <v>481</v>
      </c>
      <c r="C109" s="90">
        <v>50</v>
      </c>
      <c r="D109" s="394" t="s">
        <v>406</v>
      </c>
      <c r="E109" s="87">
        <v>10</v>
      </c>
      <c r="F109" s="83" t="s">
        <v>407</v>
      </c>
      <c r="G109" s="382" t="str">
        <f t="shared" si="16"/>
        <v>260-GESTION DEL CONOCIMIENTO-50-INFORMES-10-Informe de Gestión</v>
      </c>
      <c r="H109" t="str">
        <f t="shared" si="17"/>
        <v>260-50-10-Informe de Gestión</v>
      </c>
    </row>
    <row r="110" spans="1:8" ht="33" x14ac:dyDescent="0.3">
      <c r="A110" s="79">
        <v>260</v>
      </c>
      <c r="B110" s="80" t="s">
        <v>481</v>
      </c>
      <c r="C110" s="90">
        <f t="shared" ref="C110:D111" si="25">C109</f>
        <v>50</v>
      </c>
      <c r="D110" s="395" t="str">
        <f t="shared" si="25"/>
        <v>INFORMES</v>
      </c>
      <c r="E110" s="87">
        <v>20</v>
      </c>
      <c r="F110" s="80" t="s">
        <v>446</v>
      </c>
      <c r="G110" s="382" t="str">
        <f t="shared" si="16"/>
        <v>260-GESTION DEL CONOCIMIENTO-50-INFORMES-20-Informe de Seguimiento a los Planes Operativos o de Gestión</v>
      </c>
      <c r="H110" t="str">
        <f t="shared" si="17"/>
        <v>260-50-20-Informe de Seguimiento a los Planes Operativos o de Gestión</v>
      </c>
    </row>
    <row r="111" spans="1:8" x14ac:dyDescent="0.3">
      <c r="A111" s="79">
        <v>260</v>
      </c>
      <c r="B111" s="80" t="s">
        <v>481</v>
      </c>
      <c r="C111" s="90">
        <f t="shared" si="25"/>
        <v>50</v>
      </c>
      <c r="D111" s="395" t="str">
        <f t="shared" si="25"/>
        <v>INFORMES</v>
      </c>
      <c r="E111" s="87">
        <v>24</v>
      </c>
      <c r="F111" s="83" t="s">
        <v>409</v>
      </c>
      <c r="G111" s="382" t="str">
        <f t="shared" si="16"/>
        <v>260-GESTION DEL CONOCIMIENTO-50-INFORMES-24-Informe Entes de Control</v>
      </c>
      <c r="H111" t="str">
        <f t="shared" si="17"/>
        <v>260-50-24-Informe Entes de Control</v>
      </c>
    </row>
    <row r="112" spans="1:8" ht="32.25" customHeight="1" x14ac:dyDescent="0.3">
      <c r="A112" s="79">
        <v>260</v>
      </c>
      <c r="B112" s="80" t="s">
        <v>481</v>
      </c>
      <c r="C112" s="90">
        <v>72</v>
      </c>
      <c r="D112" s="94" t="s">
        <v>473</v>
      </c>
      <c r="E112" s="81">
        <v>22</v>
      </c>
      <c r="F112" s="88" t="s">
        <v>486</v>
      </c>
      <c r="G112" s="382" t="str">
        <f t="shared" si="16"/>
        <v>260-GESTION DEL CONOCIMIENTO-72-PROGRAMAS-22-Programas de Docencia - Asistencial</v>
      </c>
      <c r="H112" t="str">
        <f t="shared" si="17"/>
        <v>260-72-22-Programas de Docencia - Asistencial</v>
      </c>
    </row>
    <row r="113" spans="1:8" ht="23.25" customHeight="1" x14ac:dyDescent="0.3">
      <c r="A113" s="79">
        <v>260</v>
      </c>
      <c r="B113" s="80" t="s">
        <v>481</v>
      </c>
      <c r="C113" s="84">
        <v>74</v>
      </c>
      <c r="D113" s="82" t="s">
        <v>454</v>
      </c>
      <c r="E113" s="87">
        <v>3</v>
      </c>
      <c r="F113" s="80" t="s">
        <v>487</v>
      </c>
      <c r="G113" s="382" t="str">
        <f t="shared" si="16"/>
        <v>260-GESTION DEL CONOCIMIENTO-74-PROYECTOS-3-Proyectos de Investigación</v>
      </c>
      <c r="H113" t="str">
        <f t="shared" si="17"/>
        <v>260-74-3-Proyectos de Investigación</v>
      </c>
    </row>
    <row r="114" spans="1:8" ht="32.25" customHeight="1" x14ac:dyDescent="0.3">
      <c r="A114" s="79">
        <v>260</v>
      </c>
      <c r="B114" s="80" t="s">
        <v>481</v>
      </c>
      <c r="C114" s="90">
        <v>77</v>
      </c>
      <c r="D114" s="94" t="s">
        <v>488</v>
      </c>
      <c r="E114" s="81">
        <v>1</v>
      </c>
      <c r="F114" s="83" t="s">
        <v>489</v>
      </c>
      <c r="G114" s="382" t="str">
        <f t="shared" si="16"/>
        <v>260-GESTION DEL CONOCIMIENTO-77-REGLAMENTOS-1-Reglamento Interno Docencia Servicio</v>
      </c>
      <c r="H114" t="str">
        <f t="shared" si="17"/>
        <v>260-77-1-Reglamento Interno Docencia Servicio</v>
      </c>
    </row>
    <row r="115" spans="1:8" ht="33.75" customHeight="1" x14ac:dyDescent="0.3">
      <c r="A115" s="79">
        <v>260</v>
      </c>
      <c r="B115" s="80" t="s">
        <v>481</v>
      </c>
      <c r="C115" s="90">
        <f t="shared" ref="C115:D115" si="26">C114</f>
        <v>77</v>
      </c>
      <c r="D115" s="393" t="str">
        <f t="shared" si="26"/>
        <v>REGLAMENTOS</v>
      </c>
      <c r="E115" s="81">
        <v>2</v>
      </c>
      <c r="F115" s="83" t="s">
        <v>490</v>
      </c>
      <c r="G115" s="382" t="str">
        <f t="shared" si="16"/>
        <v>260-GESTION DEL CONOCIMIENTO-77-REGLAMENTOS-2-Reglamento Comité Docencia Servicio</v>
      </c>
      <c r="H115" t="str">
        <f t="shared" si="17"/>
        <v>260-77-2-Reglamento Comité Docencia Servicio</v>
      </c>
    </row>
    <row r="116" spans="1:8" ht="33" x14ac:dyDescent="0.3">
      <c r="A116" s="79">
        <v>270</v>
      </c>
      <c r="B116" s="80" t="s">
        <v>491</v>
      </c>
      <c r="C116" s="84">
        <v>2</v>
      </c>
      <c r="D116" s="390" t="s">
        <v>398</v>
      </c>
      <c r="E116" s="93">
        <v>40</v>
      </c>
      <c r="F116" s="94" t="s">
        <v>399</v>
      </c>
      <c r="G116" s="382" t="str">
        <f t="shared" si="16"/>
        <v>270-CONTROL INTERNO DISCIPLINARIO-2-ACTAS-40-Actas de Reunión</v>
      </c>
      <c r="H116" t="str">
        <f t="shared" si="17"/>
        <v>270-2-40-Actas de Reunión</v>
      </c>
    </row>
    <row r="117" spans="1:8" ht="33" x14ac:dyDescent="0.3">
      <c r="A117" s="79">
        <v>270</v>
      </c>
      <c r="B117" s="80" t="s">
        <v>491</v>
      </c>
      <c r="C117" s="90">
        <v>7</v>
      </c>
      <c r="D117" s="94" t="s">
        <v>492</v>
      </c>
      <c r="E117" s="81"/>
      <c r="F117" s="83"/>
      <c r="G117" s="382" t="str">
        <f t="shared" si="16"/>
        <v>270-CONTROL INTERNO DISCIPLINARIO-7-ASESORÍA JURIDICA DISCIPLINARIA--</v>
      </c>
      <c r="H117" t="str">
        <f t="shared" si="17"/>
        <v>270-7--</v>
      </c>
    </row>
    <row r="118" spans="1:8" ht="33" x14ac:dyDescent="0.3">
      <c r="A118" s="79">
        <v>270</v>
      </c>
      <c r="B118" s="80" t="s">
        <v>491</v>
      </c>
      <c r="C118" s="90">
        <v>50</v>
      </c>
      <c r="D118" s="394" t="s">
        <v>406</v>
      </c>
      <c r="E118" s="87">
        <v>10</v>
      </c>
      <c r="F118" s="83" t="s">
        <v>407</v>
      </c>
      <c r="G118" s="382" t="str">
        <f t="shared" si="16"/>
        <v>270-CONTROL INTERNO DISCIPLINARIO-50-INFORMES-10-Informe de Gestión</v>
      </c>
      <c r="H118" t="str">
        <f t="shared" si="17"/>
        <v>270-50-10-Informe de Gestión</v>
      </c>
    </row>
    <row r="119" spans="1:8" ht="33" x14ac:dyDescent="0.3">
      <c r="A119" s="79">
        <v>270</v>
      </c>
      <c r="B119" s="80" t="s">
        <v>491</v>
      </c>
      <c r="C119" s="90">
        <f t="shared" ref="C119:D120" si="27">C118</f>
        <v>50</v>
      </c>
      <c r="D119" s="395" t="str">
        <f t="shared" si="27"/>
        <v>INFORMES</v>
      </c>
      <c r="E119" s="87">
        <v>20</v>
      </c>
      <c r="F119" s="80" t="s">
        <v>446</v>
      </c>
      <c r="G119" s="382" t="str">
        <f t="shared" si="16"/>
        <v>270-CONTROL INTERNO DISCIPLINARIO-50-INFORMES-20-Informe de Seguimiento a los Planes Operativos o de Gestión</v>
      </c>
      <c r="H119" t="str">
        <f t="shared" si="17"/>
        <v>270-50-20-Informe de Seguimiento a los Planes Operativos o de Gestión</v>
      </c>
    </row>
    <row r="120" spans="1:8" ht="33" x14ac:dyDescent="0.3">
      <c r="A120" s="79">
        <v>270</v>
      </c>
      <c r="B120" s="80" t="s">
        <v>491</v>
      </c>
      <c r="C120" s="90">
        <f t="shared" si="27"/>
        <v>50</v>
      </c>
      <c r="D120" s="395" t="str">
        <f t="shared" si="27"/>
        <v>INFORMES</v>
      </c>
      <c r="E120" s="87">
        <v>24</v>
      </c>
      <c r="F120" s="83" t="s">
        <v>409</v>
      </c>
      <c r="G120" s="382" t="str">
        <f t="shared" si="16"/>
        <v>270-CONTROL INTERNO DISCIPLINARIO-50-INFORMES-24-Informe Entes de Control</v>
      </c>
      <c r="H120" t="str">
        <f t="shared" si="17"/>
        <v>270-50-24-Informe Entes de Control</v>
      </c>
    </row>
    <row r="121" spans="1:8" ht="33" x14ac:dyDescent="0.3">
      <c r="A121" s="79">
        <v>270</v>
      </c>
      <c r="B121" s="80" t="s">
        <v>491</v>
      </c>
      <c r="C121" s="90">
        <v>70</v>
      </c>
      <c r="D121" s="94" t="s">
        <v>493</v>
      </c>
      <c r="E121" s="92">
        <v>1</v>
      </c>
      <c r="F121" s="88" t="s">
        <v>494</v>
      </c>
      <c r="G121" s="382" t="str">
        <f t="shared" si="16"/>
        <v>270-CONTROL INTERNO DISCIPLINARIO-70-PROCESOS DISCIPLINARIOS-1-Proceso Disciplinario Ordinario</v>
      </c>
      <c r="H121" t="str">
        <f t="shared" si="17"/>
        <v>270-70-1-Proceso Disciplinario Ordinario</v>
      </c>
    </row>
    <row r="122" spans="1:8" ht="33" x14ac:dyDescent="0.3">
      <c r="A122" s="79">
        <v>270</v>
      </c>
      <c r="B122" s="80" t="s">
        <v>491</v>
      </c>
      <c r="C122" s="90">
        <f t="shared" ref="C122:D122" si="28">C121</f>
        <v>70</v>
      </c>
      <c r="D122" s="396" t="str">
        <f t="shared" si="28"/>
        <v>PROCESOS DISCIPLINARIOS</v>
      </c>
      <c r="E122" s="92">
        <v>2</v>
      </c>
      <c r="F122" s="88" t="s">
        <v>495</v>
      </c>
      <c r="G122" s="382" t="str">
        <f t="shared" si="16"/>
        <v>270-CONTROL INTERNO DISCIPLINARIO-70-PROCESOS DISCIPLINARIOS-2-Proceso Disciplinario Verbal</v>
      </c>
      <c r="H122" t="str">
        <f t="shared" si="17"/>
        <v>270-70-2-Proceso Disciplinario Verbal</v>
      </c>
    </row>
    <row r="123" spans="1:8" s="384" customFormat="1" ht="21.75" customHeight="1" x14ac:dyDescent="0.3">
      <c r="A123" s="79">
        <v>280</v>
      </c>
      <c r="B123" s="80" t="s">
        <v>496</v>
      </c>
      <c r="C123" s="84">
        <v>2</v>
      </c>
      <c r="D123" s="390" t="s">
        <v>398</v>
      </c>
      <c r="E123" s="81">
        <v>19</v>
      </c>
      <c r="F123" s="80" t="s">
        <v>497</v>
      </c>
      <c r="G123" s="382" t="str">
        <f t="shared" si="16"/>
        <v>280-CALIDAD-2-ACTAS-19-Actas Comité de Infecciones</v>
      </c>
      <c r="H123" t="str">
        <f t="shared" si="17"/>
        <v>280-2-19-Actas Comité de Infecciones</v>
      </c>
    </row>
    <row r="124" spans="1:8" x14ac:dyDescent="0.3">
      <c r="A124" s="79">
        <v>280</v>
      </c>
      <c r="B124" s="80" t="s">
        <v>496</v>
      </c>
      <c r="C124" s="84">
        <f t="shared" ref="C124:D127" si="29">C123</f>
        <v>2</v>
      </c>
      <c r="D124" s="391" t="str">
        <f t="shared" si="29"/>
        <v>ACTAS</v>
      </c>
      <c r="E124" s="93">
        <v>23</v>
      </c>
      <c r="F124" s="94" t="s">
        <v>498</v>
      </c>
      <c r="G124" s="382" t="str">
        <f t="shared" si="16"/>
        <v>280-CALIDAD-2-ACTAS-23-Actas Comité de Seguridad del Paciente</v>
      </c>
      <c r="H124" t="str">
        <f t="shared" si="17"/>
        <v>280-2-23-Actas Comité de Seguridad del Paciente</v>
      </c>
    </row>
    <row r="125" spans="1:8" ht="29.25" customHeight="1" x14ac:dyDescent="0.3">
      <c r="A125" s="79">
        <v>280</v>
      </c>
      <c r="B125" s="80" t="s">
        <v>496</v>
      </c>
      <c r="C125" s="84">
        <f t="shared" si="29"/>
        <v>2</v>
      </c>
      <c r="D125" s="391" t="str">
        <f t="shared" si="29"/>
        <v>ACTAS</v>
      </c>
      <c r="E125" s="93">
        <v>24</v>
      </c>
      <c r="F125" s="88" t="s">
        <v>499</v>
      </c>
      <c r="G125" s="382" t="str">
        <f t="shared" si="16"/>
        <v>280-CALIDAD-2-ACTAS-24-Actas Comité de Sistema Integrado de Gestión - SIG</v>
      </c>
      <c r="H125" t="str">
        <f t="shared" si="17"/>
        <v>280-2-24-Actas Comité de Sistema Integrado de Gestión - SIG</v>
      </c>
    </row>
    <row r="126" spans="1:8" ht="28.5" customHeight="1" x14ac:dyDescent="0.3">
      <c r="A126" s="79">
        <v>280</v>
      </c>
      <c r="B126" s="80" t="s">
        <v>496</v>
      </c>
      <c r="C126" s="84">
        <f t="shared" si="29"/>
        <v>2</v>
      </c>
      <c r="D126" s="391" t="str">
        <f t="shared" si="29"/>
        <v>ACTAS</v>
      </c>
      <c r="E126" s="93">
        <v>32</v>
      </c>
      <c r="F126" s="88" t="s">
        <v>500</v>
      </c>
      <c r="G126" s="382" t="str">
        <f t="shared" si="16"/>
        <v>280-CALIDAD-2-ACTAS-32-Actas Comité Institucional de Gestión y Desempeño</v>
      </c>
      <c r="H126" t="str">
        <f t="shared" si="17"/>
        <v>280-2-32-Actas Comité Institucional de Gestión y Desempeño</v>
      </c>
    </row>
    <row r="127" spans="1:8" x14ac:dyDescent="0.3">
      <c r="A127" s="79">
        <v>280</v>
      </c>
      <c r="B127" s="80" t="s">
        <v>496</v>
      </c>
      <c r="C127" s="84">
        <f t="shared" si="29"/>
        <v>2</v>
      </c>
      <c r="D127" s="391" t="str">
        <f t="shared" si="29"/>
        <v>ACTAS</v>
      </c>
      <c r="E127" s="93">
        <v>40</v>
      </c>
      <c r="F127" s="94" t="s">
        <v>399</v>
      </c>
      <c r="G127" s="382" t="str">
        <f t="shared" si="16"/>
        <v>280-CALIDAD-2-ACTAS-40-Actas de Reunión</v>
      </c>
      <c r="H127" t="str">
        <f t="shared" si="17"/>
        <v>280-2-40-Actas de Reunión</v>
      </c>
    </row>
    <row r="128" spans="1:8" ht="25.5" customHeight="1" x14ac:dyDescent="0.3">
      <c r="A128" s="79">
        <v>280</v>
      </c>
      <c r="B128" s="80" t="s">
        <v>496</v>
      </c>
      <c r="C128" s="90">
        <v>4</v>
      </c>
      <c r="D128" s="94" t="s">
        <v>501</v>
      </c>
      <c r="E128" s="93">
        <v>1</v>
      </c>
      <c r="F128" s="88" t="s">
        <v>502</v>
      </c>
      <c r="G128" s="382" t="str">
        <f t="shared" si="16"/>
        <v>280-CALIDAD-4-AUDITORÍAS-1-Auditorías Externas</v>
      </c>
      <c r="H128" t="str">
        <f t="shared" si="17"/>
        <v>280-4-1-Auditorías Externas</v>
      </c>
    </row>
    <row r="129" spans="1:8" ht="25.5" customHeight="1" x14ac:dyDescent="0.3">
      <c r="A129" s="79">
        <v>280</v>
      </c>
      <c r="B129" s="80" t="s">
        <v>496</v>
      </c>
      <c r="C129" s="90">
        <f t="shared" ref="C129:D129" si="30">C128</f>
        <v>4</v>
      </c>
      <c r="D129" s="393" t="str">
        <f t="shared" si="30"/>
        <v>AUDITORÍAS</v>
      </c>
      <c r="E129" s="93">
        <v>2</v>
      </c>
      <c r="F129" s="88" t="s">
        <v>503</v>
      </c>
      <c r="G129" s="382" t="str">
        <f t="shared" si="16"/>
        <v>280-CALIDAD-4-AUDITORÍAS-2-Auditorías Internas</v>
      </c>
      <c r="H129" t="str">
        <f t="shared" si="17"/>
        <v>280-4-2-Auditorías Internas</v>
      </c>
    </row>
    <row r="130" spans="1:8" ht="42.75" customHeight="1" x14ac:dyDescent="0.3">
      <c r="A130" s="79">
        <v>280</v>
      </c>
      <c r="B130" s="80" t="s">
        <v>496</v>
      </c>
      <c r="C130" s="84">
        <v>42</v>
      </c>
      <c r="D130" s="390" t="s">
        <v>504</v>
      </c>
      <c r="E130" s="93"/>
      <c r="F130" s="88"/>
      <c r="G130" s="382" t="str">
        <f t="shared" si="16"/>
        <v>280-CALIDAD-42-GUÍAS DE MANEJO DE INFECCIONES INTRAHOSPITALARIAS--</v>
      </c>
      <c r="H130" t="str">
        <f t="shared" si="17"/>
        <v>280-42--</v>
      </c>
    </row>
    <row r="131" spans="1:8" ht="23.25" customHeight="1" x14ac:dyDescent="0.3">
      <c r="A131" s="79">
        <v>280</v>
      </c>
      <c r="B131" s="80" t="s">
        <v>496</v>
      </c>
      <c r="C131" s="90">
        <v>49</v>
      </c>
      <c r="D131" s="94" t="s">
        <v>443</v>
      </c>
      <c r="E131" s="93">
        <v>1</v>
      </c>
      <c r="F131" s="88" t="s">
        <v>444</v>
      </c>
      <c r="G131" s="382" t="str">
        <f t="shared" si="16"/>
        <v>280-CALIDAD-49-INDICADORES-1-Indicadores de Gestión</v>
      </c>
      <c r="H131" t="str">
        <f t="shared" si="17"/>
        <v>280-49-1-Indicadores de Gestión</v>
      </c>
    </row>
    <row r="132" spans="1:8" ht="30" customHeight="1" x14ac:dyDescent="0.3">
      <c r="A132" s="79">
        <v>280</v>
      </c>
      <c r="B132" s="80" t="s">
        <v>496</v>
      </c>
      <c r="C132" s="90">
        <v>50</v>
      </c>
      <c r="D132" s="394" t="s">
        <v>406</v>
      </c>
      <c r="E132" s="92">
        <v>9</v>
      </c>
      <c r="F132" s="88" t="s">
        <v>445</v>
      </c>
      <c r="G132" s="382" t="str">
        <f t="shared" si="16"/>
        <v>280-CALIDAD-50-INFORMES-9-Informe de Evaluación del Sistema Integral de Planeación y Gestión - MIPG</v>
      </c>
      <c r="H132" t="str">
        <f t="shared" si="17"/>
        <v>280-50-9-Informe de Evaluación del Sistema Integral de Planeación y Gestión - MIPG</v>
      </c>
    </row>
    <row r="133" spans="1:8" ht="39.75" customHeight="1" x14ac:dyDescent="0.3">
      <c r="A133" s="79">
        <v>280</v>
      </c>
      <c r="B133" s="80" t="s">
        <v>496</v>
      </c>
      <c r="C133" s="90">
        <f t="shared" ref="C133:D136" si="31">C132</f>
        <v>50</v>
      </c>
      <c r="D133" s="395" t="str">
        <f t="shared" si="31"/>
        <v>INFORMES</v>
      </c>
      <c r="E133" s="87">
        <v>10</v>
      </c>
      <c r="F133" s="88" t="s">
        <v>407</v>
      </c>
      <c r="G133" s="382" t="str">
        <f t="shared" si="16"/>
        <v>280-CALIDAD-50-INFORMES-10-Informe de Gestión</v>
      </c>
      <c r="H133" t="str">
        <f t="shared" si="17"/>
        <v>280-50-10-Informe de Gestión</v>
      </c>
    </row>
    <row r="134" spans="1:8" x14ac:dyDescent="0.3">
      <c r="A134" s="79">
        <v>280</v>
      </c>
      <c r="B134" s="80" t="s">
        <v>496</v>
      </c>
      <c r="C134" s="90">
        <f t="shared" si="31"/>
        <v>50</v>
      </c>
      <c r="D134" s="395" t="str">
        <f t="shared" si="31"/>
        <v>INFORMES</v>
      </c>
      <c r="E134" s="92">
        <v>23</v>
      </c>
      <c r="F134" s="88" t="s">
        <v>505</v>
      </c>
      <c r="G134" s="382" t="str">
        <f t="shared" si="16"/>
        <v>280-CALIDAD-50-INFORMES-23-Informe de Seguimiento de Plan de Mejoramiento</v>
      </c>
      <c r="H134" t="str">
        <f t="shared" si="17"/>
        <v>280-50-23-Informe de Seguimiento de Plan de Mejoramiento</v>
      </c>
    </row>
    <row r="135" spans="1:8" ht="26.25" customHeight="1" x14ac:dyDescent="0.3">
      <c r="A135" s="79">
        <v>280</v>
      </c>
      <c r="B135" s="80" t="s">
        <v>496</v>
      </c>
      <c r="C135" s="90">
        <f t="shared" si="31"/>
        <v>50</v>
      </c>
      <c r="D135" s="395" t="str">
        <f t="shared" si="31"/>
        <v>INFORMES</v>
      </c>
      <c r="E135" s="92">
        <v>24</v>
      </c>
      <c r="F135" s="88" t="s">
        <v>409</v>
      </c>
      <c r="G135" s="382" t="str">
        <f t="shared" si="16"/>
        <v>280-CALIDAD-50-INFORMES-24-Informe Entes de Control</v>
      </c>
      <c r="H135" t="str">
        <f t="shared" si="17"/>
        <v>280-50-24-Informe Entes de Control</v>
      </c>
    </row>
    <row r="136" spans="1:8" x14ac:dyDescent="0.3">
      <c r="A136" s="79">
        <v>280</v>
      </c>
      <c r="B136" s="80" t="s">
        <v>496</v>
      </c>
      <c r="C136" s="90">
        <f t="shared" si="31"/>
        <v>50</v>
      </c>
      <c r="D136" s="395" t="str">
        <f t="shared" si="31"/>
        <v>INFORMES</v>
      </c>
      <c r="E136" s="92">
        <v>34</v>
      </c>
      <c r="F136" s="88" t="s">
        <v>429</v>
      </c>
      <c r="G136" s="382" t="str">
        <f t="shared" si="16"/>
        <v>280-CALIDAD-50-INFORMES-34-Informes Otros Organismos</v>
      </c>
      <c r="H136" t="str">
        <f t="shared" si="17"/>
        <v>280-50-34-Informes Otros Organismos</v>
      </c>
    </row>
    <row r="137" spans="1:8" ht="23.25" customHeight="1" x14ac:dyDescent="0.3">
      <c r="A137" s="79">
        <v>280</v>
      </c>
      <c r="B137" s="80" t="s">
        <v>496</v>
      </c>
      <c r="C137" s="90">
        <v>60</v>
      </c>
      <c r="D137" s="94" t="s">
        <v>461</v>
      </c>
      <c r="E137" s="92">
        <v>1</v>
      </c>
      <c r="F137" s="88" t="s">
        <v>506</v>
      </c>
      <c r="G137" s="382" t="str">
        <f t="shared" ref="G137:G200" si="32">CONCATENATE(A137,"-",B137,"-",C137,"-",D137,"-",E137,"-",F137)</f>
        <v>280-CALIDAD-60-MANUALES-1-Manual de Calidad</v>
      </c>
      <c r="H137" t="str">
        <f t="shared" ref="H137:H200" si="33">CONCATENATE(A137,"-",C137,"-",E137,"-",F137)</f>
        <v>280-60-1-Manual de Calidad</v>
      </c>
    </row>
    <row r="138" spans="1:8" ht="28.5" customHeight="1" x14ac:dyDescent="0.3">
      <c r="A138" s="79">
        <v>280</v>
      </c>
      <c r="B138" s="80" t="s">
        <v>496</v>
      </c>
      <c r="C138" s="90">
        <f t="shared" ref="C138:D138" si="34">C137</f>
        <v>60</v>
      </c>
      <c r="D138" s="396" t="str">
        <f t="shared" si="34"/>
        <v>MANUALES</v>
      </c>
      <c r="E138" s="92">
        <v>5</v>
      </c>
      <c r="F138" s="88" t="s">
        <v>507</v>
      </c>
      <c r="G138" s="382" t="str">
        <f t="shared" si="32"/>
        <v>280-CALIDAD-60-MANUALES-5-Manual de Procesos y procedimientos</v>
      </c>
      <c r="H138" t="str">
        <f t="shared" si="33"/>
        <v>280-60-5-Manual de Procesos y procedimientos</v>
      </c>
    </row>
    <row r="139" spans="1:8" ht="30.75" customHeight="1" x14ac:dyDescent="0.3">
      <c r="A139" s="79">
        <v>280</v>
      </c>
      <c r="B139" s="80" t="s">
        <v>496</v>
      </c>
      <c r="C139" s="90">
        <v>67</v>
      </c>
      <c r="D139" s="94" t="s">
        <v>411</v>
      </c>
      <c r="E139" s="87">
        <v>5</v>
      </c>
      <c r="F139" s="80" t="s">
        <v>449</v>
      </c>
      <c r="G139" s="382" t="str">
        <f t="shared" si="32"/>
        <v>280-CALIDAD-67-PLANES-5-Plan de Gestión del Riesgo</v>
      </c>
      <c r="H139" t="str">
        <f t="shared" si="33"/>
        <v>280-67-5-Plan de Gestión del Riesgo</v>
      </c>
    </row>
    <row r="140" spans="1:8" ht="30.75" customHeight="1" x14ac:dyDescent="0.3">
      <c r="A140" s="79">
        <v>280</v>
      </c>
      <c r="B140" s="80" t="s">
        <v>496</v>
      </c>
      <c r="C140" s="84">
        <f t="shared" ref="C140:D141" si="35">C139</f>
        <v>67</v>
      </c>
      <c r="D140" s="391" t="str">
        <f t="shared" si="35"/>
        <v>PLANES</v>
      </c>
      <c r="E140" s="87">
        <v>16</v>
      </c>
      <c r="F140" s="80" t="s">
        <v>450</v>
      </c>
      <c r="G140" s="382" t="str">
        <f t="shared" si="32"/>
        <v>280-CALIDAD-67-PLANES-16-Plan Operativo de Gestión</v>
      </c>
      <c r="H140" t="str">
        <f t="shared" si="33"/>
        <v>280-67-16-Plan Operativo de Gestión</v>
      </c>
    </row>
    <row r="141" spans="1:8" ht="30.75" customHeight="1" x14ac:dyDescent="0.3">
      <c r="A141" s="79">
        <v>280</v>
      </c>
      <c r="B141" s="80" t="s">
        <v>496</v>
      </c>
      <c r="C141" s="84">
        <f t="shared" si="35"/>
        <v>67</v>
      </c>
      <c r="D141" s="391" t="str">
        <f t="shared" si="35"/>
        <v>PLANES</v>
      </c>
      <c r="E141" s="92">
        <v>25</v>
      </c>
      <c r="F141" s="88" t="s">
        <v>464</v>
      </c>
      <c r="G141" s="382" t="str">
        <f t="shared" si="32"/>
        <v>280-CALIDAD-67-PLANES-25-Planes de Mejoramiento</v>
      </c>
      <c r="H141" t="str">
        <f t="shared" si="33"/>
        <v>280-67-25-Planes de Mejoramiento</v>
      </c>
    </row>
    <row r="142" spans="1:8" ht="30.75" customHeight="1" x14ac:dyDescent="0.3">
      <c r="A142" s="79">
        <v>280</v>
      </c>
      <c r="B142" s="80" t="s">
        <v>496</v>
      </c>
      <c r="C142" s="90">
        <v>72</v>
      </c>
      <c r="D142" s="94" t="s">
        <v>473</v>
      </c>
      <c r="E142" s="92">
        <v>4</v>
      </c>
      <c r="F142" s="88" t="s">
        <v>508</v>
      </c>
      <c r="G142" s="382" t="str">
        <f t="shared" si="32"/>
        <v>280-CALIDAD-72-PROGRAMAS-4-Programa de Auditorías para el Mejoramiento de la Calidad en Salud - PAMEC</v>
      </c>
      <c r="H142" t="str">
        <f t="shared" si="33"/>
        <v>280-72-4-Programa de Auditorías para el Mejoramiento de la Calidad en Salud - PAMEC</v>
      </c>
    </row>
    <row r="143" spans="1:8" ht="39.75" customHeight="1" x14ac:dyDescent="0.3">
      <c r="A143" s="79">
        <v>280</v>
      </c>
      <c r="B143" s="80" t="s">
        <v>496</v>
      </c>
      <c r="C143" s="84">
        <f t="shared" ref="C143:D143" si="36">C142</f>
        <v>72</v>
      </c>
      <c r="D143" s="391" t="str">
        <f t="shared" si="36"/>
        <v>PROGRAMAS</v>
      </c>
      <c r="E143" s="92">
        <v>18</v>
      </c>
      <c r="F143" s="88" t="s">
        <v>509</v>
      </c>
      <c r="G143" s="382" t="str">
        <f t="shared" si="32"/>
        <v>280-CALIDAD-72-PROGRAMAS-18-Programa de Seguridad del Paciente</v>
      </c>
      <c r="H143" t="str">
        <f t="shared" si="33"/>
        <v>280-72-18-Programa de Seguridad del Paciente</v>
      </c>
    </row>
    <row r="144" spans="1:8" ht="33" x14ac:dyDescent="0.3">
      <c r="A144" s="79">
        <v>280</v>
      </c>
      <c r="B144" s="80" t="s">
        <v>496</v>
      </c>
      <c r="C144" s="84">
        <v>72</v>
      </c>
      <c r="D144" s="82" t="s">
        <v>473</v>
      </c>
      <c r="E144" s="87">
        <v>14</v>
      </c>
      <c r="F144" s="80" t="s">
        <v>510</v>
      </c>
      <c r="G144" s="382" t="str">
        <f t="shared" si="32"/>
        <v>280-CALIDAD-72-PROGRAMAS-14-Programa de Prevención de Infecciones Asociadas a la Atención en Salud</v>
      </c>
      <c r="H144" t="str">
        <f t="shared" si="33"/>
        <v>280-72-14-Programa de Prevención de Infecciones Asociadas a la Atención en Salud</v>
      </c>
    </row>
    <row r="145" spans="1:8" x14ac:dyDescent="0.3">
      <c r="A145" s="79">
        <v>290</v>
      </c>
      <c r="B145" s="80" t="s">
        <v>511</v>
      </c>
      <c r="C145" s="84">
        <v>2</v>
      </c>
      <c r="D145" s="390" t="s">
        <v>398</v>
      </c>
      <c r="E145" s="93">
        <v>40</v>
      </c>
      <c r="F145" s="94" t="s">
        <v>399</v>
      </c>
      <c r="G145" s="382" t="str">
        <f t="shared" si="32"/>
        <v>290-SISTEMAS DE INFORMACIÓN TIC-2-ACTAS-40-Actas de Reunión</v>
      </c>
      <c r="H145" t="str">
        <f t="shared" si="33"/>
        <v>290-2-40-Actas de Reunión</v>
      </c>
    </row>
    <row r="146" spans="1:8" x14ac:dyDescent="0.3">
      <c r="A146" s="79">
        <v>290</v>
      </c>
      <c r="B146" s="80" t="s">
        <v>511</v>
      </c>
      <c r="C146" s="90">
        <v>6</v>
      </c>
      <c r="D146" s="94" t="s">
        <v>512</v>
      </c>
      <c r="E146" s="97"/>
      <c r="F146" s="96"/>
      <c r="G146" s="382" t="str">
        <f t="shared" si="32"/>
        <v>290-SISTEMAS DE INFORMACIÓN TIC-6-APLICATIVOS Y SOFTWARE--</v>
      </c>
      <c r="H146" t="str">
        <f t="shared" si="33"/>
        <v>290-6--</v>
      </c>
    </row>
    <row r="147" spans="1:8" x14ac:dyDescent="0.3">
      <c r="A147" s="79">
        <v>290</v>
      </c>
      <c r="B147" s="80" t="s">
        <v>511</v>
      </c>
      <c r="C147" s="90">
        <v>49</v>
      </c>
      <c r="D147" s="394" t="s">
        <v>443</v>
      </c>
      <c r="E147" s="93">
        <v>1</v>
      </c>
      <c r="F147" s="88" t="s">
        <v>444</v>
      </c>
      <c r="G147" s="382" t="str">
        <f t="shared" si="32"/>
        <v>290-SISTEMAS DE INFORMACIÓN TIC-49-INDICADORES-1-Indicadores de Gestión</v>
      </c>
      <c r="H147" t="str">
        <f t="shared" si="33"/>
        <v>290-49-1-Indicadores de Gestión</v>
      </c>
    </row>
    <row r="148" spans="1:8" x14ac:dyDescent="0.3">
      <c r="A148" s="79">
        <v>290</v>
      </c>
      <c r="B148" s="80" t="s">
        <v>511</v>
      </c>
      <c r="C148" s="90">
        <v>50</v>
      </c>
      <c r="D148" s="394" t="s">
        <v>406</v>
      </c>
      <c r="E148" s="87">
        <v>10</v>
      </c>
      <c r="F148" s="88" t="s">
        <v>407</v>
      </c>
      <c r="G148" s="382" t="str">
        <f t="shared" si="32"/>
        <v>290-SISTEMAS DE INFORMACIÓN TIC-50-INFORMES-10-Informe de Gestión</v>
      </c>
      <c r="H148" t="str">
        <f t="shared" si="33"/>
        <v>290-50-10-Informe de Gestión</v>
      </c>
    </row>
    <row r="149" spans="1:8" ht="33" x14ac:dyDescent="0.3">
      <c r="A149" s="79">
        <v>290</v>
      </c>
      <c r="B149" s="80" t="s">
        <v>511</v>
      </c>
      <c r="C149" s="84">
        <f t="shared" ref="C149:D151" si="37">C148</f>
        <v>50</v>
      </c>
      <c r="D149" s="391" t="str">
        <f t="shared" si="37"/>
        <v>INFORMES</v>
      </c>
      <c r="E149" s="92">
        <v>19</v>
      </c>
      <c r="F149" s="88" t="s">
        <v>513</v>
      </c>
      <c r="G149" s="382" t="str">
        <f t="shared" si="32"/>
        <v>290-SISTEMAS DE INFORMACIÓN TIC-50-INFORMES-19-Informe de Seguimiento a Derechos de Autor - Software</v>
      </c>
      <c r="H149" t="str">
        <f t="shared" si="33"/>
        <v>290-50-19-Informe de Seguimiento a Derechos de Autor - Software</v>
      </c>
    </row>
    <row r="150" spans="1:8" ht="39.75" customHeight="1" x14ac:dyDescent="0.3">
      <c r="A150" s="79">
        <v>290</v>
      </c>
      <c r="B150" s="80" t="s">
        <v>511</v>
      </c>
      <c r="C150" s="84">
        <f t="shared" si="37"/>
        <v>50</v>
      </c>
      <c r="D150" s="391" t="str">
        <f t="shared" si="37"/>
        <v>INFORMES</v>
      </c>
      <c r="E150" s="92">
        <v>24</v>
      </c>
      <c r="F150" s="88" t="s">
        <v>409</v>
      </c>
      <c r="G150" s="382" t="str">
        <f t="shared" si="32"/>
        <v>290-SISTEMAS DE INFORMACIÓN TIC-50-INFORMES-24-Informe Entes de Control</v>
      </c>
      <c r="H150" t="str">
        <f t="shared" si="33"/>
        <v>290-50-24-Informe Entes de Control</v>
      </c>
    </row>
    <row r="151" spans="1:8" x14ac:dyDescent="0.3">
      <c r="A151" s="79">
        <v>290</v>
      </c>
      <c r="B151" s="80" t="s">
        <v>511</v>
      </c>
      <c r="C151" s="84">
        <f t="shared" si="37"/>
        <v>50</v>
      </c>
      <c r="D151" s="391" t="str">
        <f t="shared" si="37"/>
        <v>INFORMES</v>
      </c>
      <c r="E151" s="92">
        <v>34</v>
      </c>
      <c r="F151" s="88" t="s">
        <v>429</v>
      </c>
      <c r="G151" s="382" t="str">
        <f t="shared" si="32"/>
        <v>290-SISTEMAS DE INFORMACIÓN TIC-50-INFORMES-34-Informes Otros Organismos</v>
      </c>
      <c r="H151" t="str">
        <f t="shared" si="33"/>
        <v>290-50-34-Informes Otros Organismos</v>
      </c>
    </row>
    <row r="152" spans="1:8" x14ac:dyDescent="0.3">
      <c r="A152" s="79">
        <v>290</v>
      </c>
      <c r="B152" s="80" t="s">
        <v>511</v>
      </c>
      <c r="C152" s="90">
        <v>60</v>
      </c>
      <c r="D152" s="94" t="s">
        <v>461</v>
      </c>
      <c r="E152" s="92">
        <v>6</v>
      </c>
      <c r="F152" s="88" t="s">
        <v>479</v>
      </c>
      <c r="G152" s="382" t="str">
        <f t="shared" si="32"/>
        <v>290-SISTEMAS DE INFORMACIÓN TIC-60-MANUALES-6-Manuales de Usuario</v>
      </c>
      <c r="H152" t="str">
        <f t="shared" si="33"/>
        <v>290-60-6-Manuales de Usuario</v>
      </c>
    </row>
    <row r="153" spans="1:8" x14ac:dyDescent="0.3">
      <c r="A153" s="79">
        <v>290</v>
      </c>
      <c r="B153" s="80" t="s">
        <v>511</v>
      </c>
      <c r="C153" s="84">
        <v>67</v>
      </c>
      <c r="D153" s="390" t="s">
        <v>411</v>
      </c>
      <c r="E153" s="87">
        <v>4</v>
      </c>
      <c r="F153" s="88" t="s">
        <v>412</v>
      </c>
      <c r="G153" s="382" t="str">
        <f t="shared" si="32"/>
        <v>290-SISTEMAS DE INFORMACIÓN TIC-67-PLANES-4-Plan de Gestión</v>
      </c>
      <c r="H153" t="str">
        <f t="shared" si="33"/>
        <v>290-67-4-Plan de Gestión</v>
      </c>
    </row>
    <row r="154" spans="1:8" x14ac:dyDescent="0.3">
      <c r="A154" s="79">
        <v>290</v>
      </c>
      <c r="B154" s="80" t="s">
        <v>511</v>
      </c>
      <c r="C154" s="84">
        <f t="shared" ref="C154:D156" si="38">C153</f>
        <v>67</v>
      </c>
      <c r="D154" s="391" t="str">
        <f t="shared" si="38"/>
        <v>PLANES</v>
      </c>
      <c r="E154" s="92">
        <v>5</v>
      </c>
      <c r="F154" s="88" t="s">
        <v>449</v>
      </c>
      <c r="G154" s="382" t="str">
        <f t="shared" si="32"/>
        <v>290-SISTEMAS DE INFORMACIÓN TIC-67-PLANES-5-Plan de Gestión del Riesgo</v>
      </c>
      <c r="H154" t="str">
        <f t="shared" si="33"/>
        <v>290-67-5-Plan de Gestión del Riesgo</v>
      </c>
    </row>
    <row r="155" spans="1:8" ht="20.25" customHeight="1" x14ac:dyDescent="0.3">
      <c r="A155" s="79">
        <v>290</v>
      </c>
      <c r="B155" s="80" t="s">
        <v>511</v>
      </c>
      <c r="C155" s="84">
        <f t="shared" si="38"/>
        <v>67</v>
      </c>
      <c r="D155" s="391" t="str">
        <f t="shared" si="38"/>
        <v>PLANES</v>
      </c>
      <c r="E155" s="92">
        <v>16</v>
      </c>
      <c r="F155" s="88" t="s">
        <v>450</v>
      </c>
      <c r="G155" s="382" t="str">
        <f t="shared" si="32"/>
        <v>290-SISTEMAS DE INFORMACIÓN TIC-67-PLANES-16-Plan Operativo de Gestión</v>
      </c>
      <c r="H155" t="str">
        <f t="shared" si="33"/>
        <v>290-67-16-Plan Operativo de Gestión</v>
      </c>
    </row>
    <row r="156" spans="1:8" ht="26.25" customHeight="1" x14ac:dyDescent="0.3">
      <c r="A156" s="79">
        <v>290</v>
      </c>
      <c r="B156" s="80" t="s">
        <v>511</v>
      </c>
      <c r="C156" s="84">
        <f t="shared" si="38"/>
        <v>67</v>
      </c>
      <c r="D156" s="391" t="str">
        <f t="shared" si="38"/>
        <v>PLANES</v>
      </c>
      <c r="E156" s="92">
        <v>25</v>
      </c>
      <c r="F156" s="88" t="s">
        <v>464</v>
      </c>
      <c r="G156" s="382" t="str">
        <f t="shared" si="32"/>
        <v>290-SISTEMAS DE INFORMACIÓN TIC-67-PLANES-25-Planes de Mejoramiento</v>
      </c>
      <c r="H156" t="str">
        <f t="shared" si="33"/>
        <v>290-67-25-Planes de Mejoramiento</v>
      </c>
    </row>
    <row r="157" spans="1:8" x14ac:dyDescent="0.3">
      <c r="A157" s="79">
        <v>290</v>
      </c>
      <c r="B157" s="80" t="s">
        <v>511</v>
      </c>
      <c r="C157" s="90">
        <v>74</v>
      </c>
      <c r="D157" s="94" t="s">
        <v>454</v>
      </c>
      <c r="E157" s="92">
        <v>2</v>
      </c>
      <c r="F157" s="88" t="s">
        <v>455</v>
      </c>
      <c r="G157" s="382" t="str">
        <f t="shared" si="32"/>
        <v>290-SISTEMAS DE INFORMACIÓN TIC-74-PROYECTOS-2-Proyectos de Inversión</v>
      </c>
      <c r="H157" t="str">
        <f t="shared" si="33"/>
        <v>290-74-2-Proyectos de Inversión</v>
      </c>
    </row>
    <row r="158" spans="1:8" x14ac:dyDescent="0.3">
      <c r="A158" s="79">
        <v>290</v>
      </c>
      <c r="B158" s="80" t="s">
        <v>511</v>
      </c>
      <c r="C158" s="90">
        <v>83</v>
      </c>
      <c r="D158" s="94" t="s">
        <v>456</v>
      </c>
      <c r="E158" s="92">
        <v>1</v>
      </c>
      <c r="F158" s="88" t="s">
        <v>514</v>
      </c>
      <c r="G158" s="382" t="str">
        <f t="shared" si="32"/>
        <v>290-SISTEMAS DE INFORMACIÓN TIC-83-SISTEMAS DE INFORMACION-1-Administración de Hardware y Software</v>
      </c>
      <c r="H158" t="str">
        <f t="shared" si="33"/>
        <v>290-83-1-Administración de Hardware y Software</v>
      </c>
    </row>
    <row r="159" spans="1:8" ht="33" x14ac:dyDescent="0.3">
      <c r="A159" s="79">
        <v>290</v>
      </c>
      <c r="B159" s="80" t="s">
        <v>511</v>
      </c>
      <c r="C159" s="84">
        <f t="shared" ref="C159:D161" si="39">C158</f>
        <v>83</v>
      </c>
      <c r="D159" s="391" t="str">
        <f t="shared" si="39"/>
        <v>SISTEMAS DE INFORMACION</v>
      </c>
      <c r="E159" s="92">
        <v>2</v>
      </c>
      <c r="F159" s="88" t="s">
        <v>457</v>
      </c>
      <c r="G159" s="382" t="str">
        <f t="shared" si="32"/>
        <v>290-SISTEMAS DE INFORMACIÓN TIC-83-SISTEMAS DE INFORMACION-2-Identificación, Planificación y Gestión de Información Institucional</v>
      </c>
      <c r="H159" t="str">
        <f t="shared" si="33"/>
        <v>290-83-2-Identificación, Planificación y Gestión de Información Institucional</v>
      </c>
    </row>
    <row r="160" spans="1:8" ht="39" customHeight="1" x14ac:dyDescent="0.3">
      <c r="A160" s="79">
        <v>290</v>
      </c>
      <c r="B160" s="80" t="s">
        <v>511</v>
      </c>
      <c r="C160" s="84">
        <f t="shared" si="39"/>
        <v>83</v>
      </c>
      <c r="D160" s="391" t="str">
        <f t="shared" si="39"/>
        <v>SISTEMAS DE INFORMACION</v>
      </c>
      <c r="E160" s="92">
        <v>3</v>
      </c>
      <c r="F160" s="88" t="s">
        <v>515</v>
      </c>
      <c r="G160" s="382" t="str">
        <f t="shared" si="32"/>
        <v>290-SISTEMAS DE INFORMACIÓN TIC-83-SISTEMAS DE INFORMACION-3-Reportes de Información Electrónica a Otras Entidades</v>
      </c>
      <c r="H160" t="str">
        <f t="shared" si="33"/>
        <v>290-83-3-Reportes de Información Electrónica a Otras Entidades</v>
      </c>
    </row>
    <row r="161" spans="1:8" x14ac:dyDescent="0.3">
      <c r="A161" s="79">
        <v>290</v>
      </c>
      <c r="B161" s="80" t="s">
        <v>511</v>
      </c>
      <c r="C161" s="84">
        <f t="shared" si="39"/>
        <v>83</v>
      </c>
      <c r="D161" s="391" t="str">
        <f t="shared" si="39"/>
        <v>SISTEMAS DE INFORMACION</v>
      </c>
      <c r="E161" s="87">
        <v>4</v>
      </c>
      <c r="F161" s="80" t="s">
        <v>516</v>
      </c>
      <c r="G161" s="382" t="str">
        <f t="shared" si="32"/>
        <v>290-SISTEMAS DE INFORMACIÓN TIC-83-SISTEMAS DE INFORMACION-4-Sistema de Seguridad de la Información</v>
      </c>
      <c r="H161" t="str">
        <f t="shared" si="33"/>
        <v>290-83-4-Sistema de Seguridad de la Información</v>
      </c>
    </row>
    <row r="162" spans="1:8" s="384" customFormat="1" ht="33" x14ac:dyDescent="0.3">
      <c r="A162" s="79">
        <v>300</v>
      </c>
      <c r="B162" s="80" t="s">
        <v>517</v>
      </c>
      <c r="C162" s="84">
        <v>2</v>
      </c>
      <c r="D162" s="390" t="s">
        <v>398</v>
      </c>
      <c r="E162" s="93">
        <v>40</v>
      </c>
      <c r="F162" s="94" t="s">
        <v>399</v>
      </c>
      <c r="G162" s="382" t="str">
        <f t="shared" si="32"/>
        <v>300-Subgerencia de Prestación de Servicios de Salud-2-ACTAS-40-Actas de Reunión</v>
      </c>
      <c r="H162" t="str">
        <f t="shared" si="33"/>
        <v>300-2-40-Actas de Reunión</v>
      </c>
    </row>
    <row r="163" spans="1:8" ht="42.75" customHeight="1" x14ac:dyDescent="0.3">
      <c r="A163" s="79">
        <v>300</v>
      </c>
      <c r="B163" s="80" t="s">
        <v>517</v>
      </c>
      <c r="C163" s="90">
        <v>49</v>
      </c>
      <c r="D163" s="394" t="s">
        <v>443</v>
      </c>
      <c r="E163" s="93">
        <v>1</v>
      </c>
      <c r="F163" s="88" t="s">
        <v>444</v>
      </c>
      <c r="G163" s="382" t="str">
        <f t="shared" si="32"/>
        <v>300-Subgerencia de Prestación de Servicios de Salud-49-INDICADORES-1-Indicadores de Gestión</v>
      </c>
      <c r="H163" t="str">
        <f t="shared" si="33"/>
        <v>300-49-1-Indicadores de Gestión</v>
      </c>
    </row>
    <row r="164" spans="1:8" ht="33" x14ac:dyDescent="0.3">
      <c r="A164" s="79">
        <v>300</v>
      </c>
      <c r="B164" s="80" t="s">
        <v>517</v>
      </c>
      <c r="C164" s="90">
        <v>50</v>
      </c>
      <c r="D164" s="390" t="s">
        <v>406</v>
      </c>
      <c r="E164" s="87">
        <v>10</v>
      </c>
      <c r="F164" s="88" t="s">
        <v>407</v>
      </c>
      <c r="G164" s="382" t="str">
        <f t="shared" si="32"/>
        <v>300-Subgerencia de Prestación de Servicios de Salud-50-INFORMES-10-Informe de Gestión</v>
      </c>
      <c r="H164" t="str">
        <f t="shared" si="33"/>
        <v>300-50-10-Informe de Gestión</v>
      </c>
    </row>
    <row r="165" spans="1:8" ht="33" x14ac:dyDescent="0.3">
      <c r="A165" s="79">
        <v>300</v>
      </c>
      <c r="B165" s="80" t="s">
        <v>517</v>
      </c>
      <c r="C165" s="84">
        <f t="shared" ref="C165:D166" si="40">C164</f>
        <v>50</v>
      </c>
      <c r="D165" s="391" t="str">
        <f t="shared" si="40"/>
        <v>INFORMES</v>
      </c>
      <c r="E165" s="92">
        <v>24</v>
      </c>
      <c r="F165" s="88" t="s">
        <v>409</v>
      </c>
      <c r="G165" s="382" t="str">
        <f t="shared" si="32"/>
        <v>300-Subgerencia de Prestación de Servicios de Salud-50-INFORMES-24-Informe Entes de Control</v>
      </c>
      <c r="H165" t="str">
        <f t="shared" si="33"/>
        <v>300-50-24-Informe Entes de Control</v>
      </c>
    </row>
    <row r="166" spans="1:8" ht="33" x14ac:dyDescent="0.3">
      <c r="A166" s="79">
        <v>300</v>
      </c>
      <c r="B166" s="80" t="s">
        <v>517</v>
      </c>
      <c r="C166" s="84">
        <f t="shared" si="40"/>
        <v>50</v>
      </c>
      <c r="D166" s="391" t="str">
        <f t="shared" si="40"/>
        <v>INFORMES</v>
      </c>
      <c r="E166" s="92">
        <v>34</v>
      </c>
      <c r="F166" s="88" t="s">
        <v>429</v>
      </c>
      <c r="G166" s="382" t="str">
        <f t="shared" si="32"/>
        <v>300-Subgerencia de Prestación de Servicios de Salud-50-INFORMES-34-Informes Otros Organismos</v>
      </c>
      <c r="H166" t="str">
        <f t="shared" si="33"/>
        <v>300-50-34-Informes Otros Organismos</v>
      </c>
    </row>
    <row r="167" spans="1:8" ht="39" customHeight="1" x14ac:dyDescent="0.3">
      <c r="A167" s="79">
        <v>310</v>
      </c>
      <c r="B167" s="80" t="s">
        <v>518</v>
      </c>
      <c r="C167" s="84">
        <v>2</v>
      </c>
      <c r="D167" s="390" t="s">
        <v>398</v>
      </c>
      <c r="E167" s="93">
        <v>40</v>
      </c>
      <c r="F167" s="94" t="s">
        <v>399</v>
      </c>
      <c r="G167" s="382" t="str">
        <f t="shared" si="32"/>
        <v>310-Dirección de Servicios Ambulatorios-2-ACTAS-40-Actas de Reunión</v>
      </c>
      <c r="H167" t="str">
        <f t="shared" si="33"/>
        <v>310-2-40-Actas de Reunión</v>
      </c>
    </row>
    <row r="168" spans="1:8" ht="33" x14ac:dyDescent="0.3">
      <c r="A168" s="79">
        <v>310</v>
      </c>
      <c r="B168" s="80" t="s">
        <v>518</v>
      </c>
      <c r="C168" s="84">
        <v>43</v>
      </c>
      <c r="D168" s="390" t="s">
        <v>519</v>
      </c>
      <c r="E168" s="97"/>
      <c r="F168" s="96"/>
      <c r="G168" s="382" t="str">
        <f t="shared" si="32"/>
        <v>310-Dirección de Servicios Ambulatorios-43-HISTORIA CLÍNICA--</v>
      </c>
      <c r="H168" t="str">
        <f t="shared" si="33"/>
        <v>310-43--</v>
      </c>
    </row>
    <row r="169" spans="1:8" ht="33" x14ac:dyDescent="0.3">
      <c r="A169" s="79">
        <v>310</v>
      </c>
      <c r="B169" s="80" t="s">
        <v>518</v>
      </c>
      <c r="C169" s="90">
        <v>49</v>
      </c>
      <c r="D169" s="394" t="s">
        <v>443</v>
      </c>
      <c r="E169" s="93">
        <v>1</v>
      </c>
      <c r="F169" s="88" t="s">
        <v>444</v>
      </c>
      <c r="G169" s="382" t="str">
        <f t="shared" si="32"/>
        <v>310-Dirección de Servicios Ambulatorios-49-INDICADORES-1-Indicadores de Gestión</v>
      </c>
      <c r="H169" t="str">
        <f t="shared" si="33"/>
        <v>310-49-1-Indicadores de Gestión</v>
      </c>
    </row>
    <row r="170" spans="1:8" ht="33" x14ac:dyDescent="0.3">
      <c r="A170" s="79">
        <v>310</v>
      </c>
      <c r="B170" s="80" t="s">
        <v>518</v>
      </c>
      <c r="C170" s="90">
        <v>50</v>
      </c>
      <c r="D170" s="390" t="s">
        <v>406</v>
      </c>
      <c r="E170" s="87">
        <v>10</v>
      </c>
      <c r="F170" s="88" t="s">
        <v>407</v>
      </c>
      <c r="G170" s="382" t="str">
        <f t="shared" si="32"/>
        <v>310-Dirección de Servicios Ambulatorios-50-INFORMES-10-Informe de Gestión</v>
      </c>
      <c r="H170" t="str">
        <f t="shared" si="33"/>
        <v>310-50-10-Informe de Gestión</v>
      </c>
    </row>
    <row r="171" spans="1:8" ht="33" x14ac:dyDescent="0.3">
      <c r="A171" s="79">
        <v>310</v>
      </c>
      <c r="B171" s="80" t="s">
        <v>518</v>
      </c>
      <c r="C171" s="84">
        <f t="shared" ref="C171:D172" si="41">C170</f>
        <v>50</v>
      </c>
      <c r="D171" s="391" t="str">
        <f t="shared" si="41"/>
        <v>INFORMES</v>
      </c>
      <c r="E171" s="92">
        <v>24</v>
      </c>
      <c r="F171" s="88" t="s">
        <v>409</v>
      </c>
      <c r="G171" s="382" t="str">
        <f t="shared" si="32"/>
        <v>310-Dirección de Servicios Ambulatorios-50-INFORMES-24-Informe Entes de Control</v>
      </c>
      <c r="H171" t="str">
        <f t="shared" si="33"/>
        <v>310-50-24-Informe Entes de Control</v>
      </c>
    </row>
    <row r="172" spans="1:8" ht="33" x14ac:dyDescent="0.3">
      <c r="A172" s="79">
        <v>310</v>
      </c>
      <c r="B172" s="80" t="s">
        <v>518</v>
      </c>
      <c r="C172" s="84">
        <f t="shared" si="41"/>
        <v>50</v>
      </c>
      <c r="D172" s="391" t="str">
        <f t="shared" si="41"/>
        <v>INFORMES</v>
      </c>
      <c r="E172" s="92">
        <v>34</v>
      </c>
      <c r="F172" s="88" t="s">
        <v>429</v>
      </c>
      <c r="G172" s="382" t="str">
        <f t="shared" si="32"/>
        <v>310-Dirección de Servicios Ambulatorios-50-INFORMES-34-Informes Otros Organismos</v>
      </c>
      <c r="H172" t="str">
        <f t="shared" si="33"/>
        <v>310-50-34-Informes Otros Organismos</v>
      </c>
    </row>
    <row r="173" spans="1:8" ht="33" x14ac:dyDescent="0.3">
      <c r="A173" s="79">
        <v>310</v>
      </c>
      <c r="B173" s="80" t="s">
        <v>518</v>
      </c>
      <c r="C173" s="84">
        <v>67</v>
      </c>
      <c r="D173" s="390" t="s">
        <v>411</v>
      </c>
      <c r="E173" s="87">
        <v>4</v>
      </c>
      <c r="F173" s="88" t="s">
        <v>412</v>
      </c>
      <c r="G173" s="382" t="str">
        <f t="shared" si="32"/>
        <v>310-Dirección de Servicios Ambulatorios-67-PLANES-4-Plan de Gestión</v>
      </c>
      <c r="H173" t="str">
        <f t="shared" si="33"/>
        <v>310-67-4-Plan de Gestión</v>
      </c>
    </row>
    <row r="174" spans="1:8" ht="33" x14ac:dyDescent="0.3">
      <c r="A174" s="79">
        <v>310</v>
      </c>
      <c r="B174" s="80" t="s">
        <v>518</v>
      </c>
      <c r="C174" s="84">
        <f t="shared" ref="C174:D176" si="42">C173</f>
        <v>67</v>
      </c>
      <c r="D174" s="391" t="str">
        <f t="shared" si="42"/>
        <v>PLANES</v>
      </c>
      <c r="E174" s="92">
        <v>5</v>
      </c>
      <c r="F174" s="88" t="s">
        <v>449</v>
      </c>
      <c r="G174" s="382" t="str">
        <f t="shared" si="32"/>
        <v>310-Dirección de Servicios Ambulatorios-67-PLANES-5-Plan de Gestión del Riesgo</v>
      </c>
      <c r="H174" t="str">
        <f t="shared" si="33"/>
        <v>310-67-5-Plan de Gestión del Riesgo</v>
      </c>
    </row>
    <row r="175" spans="1:8" ht="33" x14ac:dyDescent="0.3">
      <c r="A175" s="79">
        <v>310</v>
      </c>
      <c r="B175" s="80" t="s">
        <v>518</v>
      </c>
      <c r="C175" s="84">
        <f t="shared" si="42"/>
        <v>67</v>
      </c>
      <c r="D175" s="391" t="str">
        <f t="shared" si="42"/>
        <v>PLANES</v>
      </c>
      <c r="E175" s="92">
        <v>16</v>
      </c>
      <c r="F175" s="88" t="s">
        <v>450</v>
      </c>
      <c r="G175" s="382" t="str">
        <f t="shared" si="32"/>
        <v>310-Dirección de Servicios Ambulatorios-67-PLANES-16-Plan Operativo de Gestión</v>
      </c>
      <c r="H175" t="str">
        <f t="shared" si="33"/>
        <v>310-67-16-Plan Operativo de Gestión</v>
      </c>
    </row>
    <row r="176" spans="1:8" ht="33" x14ac:dyDescent="0.3">
      <c r="A176" s="79">
        <v>310</v>
      </c>
      <c r="B176" s="80" t="s">
        <v>518</v>
      </c>
      <c r="C176" s="84">
        <f t="shared" si="42"/>
        <v>67</v>
      </c>
      <c r="D176" s="391" t="str">
        <f t="shared" si="42"/>
        <v>PLANES</v>
      </c>
      <c r="E176" s="92">
        <v>25</v>
      </c>
      <c r="F176" s="88" t="s">
        <v>464</v>
      </c>
      <c r="G176" s="382" t="str">
        <f t="shared" si="32"/>
        <v>310-Dirección de Servicios Ambulatorios-67-PLANES-25-Planes de Mejoramiento</v>
      </c>
      <c r="H176" t="str">
        <f t="shared" si="33"/>
        <v>310-67-25-Planes de Mejoramiento</v>
      </c>
    </row>
    <row r="177" spans="1:8" s="384" customFormat="1" ht="33" x14ac:dyDescent="0.3">
      <c r="A177" s="79">
        <v>320</v>
      </c>
      <c r="B177" s="80" t="s">
        <v>520</v>
      </c>
      <c r="C177" s="84">
        <v>2</v>
      </c>
      <c r="D177" s="390" t="s">
        <v>398</v>
      </c>
      <c r="E177" s="93">
        <v>40</v>
      </c>
      <c r="F177" s="94" t="s">
        <v>399</v>
      </c>
      <c r="G177" s="382" t="str">
        <f t="shared" si="32"/>
        <v>320-Dirección de Servicios Hospitalarios-2-ACTAS-40-Actas de Reunión</v>
      </c>
      <c r="H177" t="str">
        <f t="shared" si="33"/>
        <v>320-2-40-Actas de Reunión</v>
      </c>
    </row>
    <row r="178" spans="1:8" ht="33" x14ac:dyDescent="0.3">
      <c r="A178" s="79">
        <v>320</v>
      </c>
      <c r="B178" s="80" t="s">
        <v>520</v>
      </c>
      <c r="C178" s="84">
        <v>43</v>
      </c>
      <c r="D178" s="390" t="s">
        <v>521</v>
      </c>
      <c r="E178" s="97"/>
      <c r="F178" s="96"/>
      <c r="G178" s="382" t="str">
        <f t="shared" si="32"/>
        <v>320-Dirección de Servicios Hospitalarios-43-HISTORIA CLINICA--</v>
      </c>
      <c r="H178" t="str">
        <f t="shared" si="33"/>
        <v>320-43--</v>
      </c>
    </row>
    <row r="179" spans="1:8" ht="33" x14ac:dyDescent="0.3">
      <c r="A179" s="79">
        <v>320</v>
      </c>
      <c r="B179" s="80" t="s">
        <v>520</v>
      </c>
      <c r="C179" s="90">
        <v>49</v>
      </c>
      <c r="D179" s="394" t="s">
        <v>443</v>
      </c>
      <c r="E179" s="93">
        <v>1</v>
      </c>
      <c r="F179" s="88" t="s">
        <v>444</v>
      </c>
      <c r="G179" s="382" t="str">
        <f t="shared" si="32"/>
        <v>320-Dirección de Servicios Hospitalarios-49-INDICADORES-1-Indicadores de Gestión</v>
      </c>
      <c r="H179" t="str">
        <f t="shared" si="33"/>
        <v>320-49-1-Indicadores de Gestión</v>
      </c>
    </row>
    <row r="180" spans="1:8" ht="33" x14ac:dyDescent="0.3">
      <c r="A180" s="79">
        <v>320</v>
      </c>
      <c r="B180" s="80" t="s">
        <v>520</v>
      </c>
      <c r="C180" s="90">
        <v>50</v>
      </c>
      <c r="D180" s="390" t="s">
        <v>406</v>
      </c>
      <c r="E180" s="87">
        <v>10</v>
      </c>
      <c r="F180" s="88" t="s">
        <v>407</v>
      </c>
      <c r="G180" s="382" t="str">
        <f t="shared" si="32"/>
        <v>320-Dirección de Servicios Hospitalarios-50-INFORMES-10-Informe de Gestión</v>
      </c>
      <c r="H180" t="str">
        <f t="shared" si="33"/>
        <v>320-50-10-Informe de Gestión</v>
      </c>
    </row>
    <row r="181" spans="1:8" ht="33" x14ac:dyDescent="0.3">
      <c r="A181" s="79">
        <v>320</v>
      </c>
      <c r="B181" s="80" t="s">
        <v>520</v>
      </c>
      <c r="C181" s="84">
        <f t="shared" ref="C181:D182" si="43">C180</f>
        <v>50</v>
      </c>
      <c r="D181" s="391" t="str">
        <f t="shared" si="43"/>
        <v>INFORMES</v>
      </c>
      <c r="E181" s="92">
        <v>24</v>
      </c>
      <c r="F181" s="88" t="s">
        <v>409</v>
      </c>
      <c r="G181" s="382" t="str">
        <f t="shared" si="32"/>
        <v>320-Dirección de Servicios Hospitalarios-50-INFORMES-24-Informe Entes de Control</v>
      </c>
      <c r="H181" t="str">
        <f t="shared" si="33"/>
        <v>320-50-24-Informe Entes de Control</v>
      </c>
    </row>
    <row r="182" spans="1:8" ht="33" x14ac:dyDescent="0.3">
      <c r="A182" s="79">
        <v>320</v>
      </c>
      <c r="B182" s="80" t="s">
        <v>520</v>
      </c>
      <c r="C182" s="84">
        <f t="shared" si="43"/>
        <v>50</v>
      </c>
      <c r="D182" s="391" t="str">
        <f t="shared" si="43"/>
        <v>INFORMES</v>
      </c>
      <c r="E182" s="92">
        <v>34</v>
      </c>
      <c r="F182" s="88" t="s">
        <v>429</v>
      </c>
      <c r="G182" s="382" t="str">
        <f t="shared" si="32"/>
        <v>320-Dirección de Servicios Hospitalarios-50-INFORMES-34-Informes Otros Organismos</v>
      </c>
      <c r="H182" t="str">
        <f t="shared" si="33"/>
        <v>320-50-34-Informes Otros Organismos</v>
      </c>
    </row>
    <row r="183" spans="1:8" ht="33" x14ac:dyDescent="0.3">
      <c r="A183" s="79">
        <v>320</v>
      </c>
      <c r="B183" s="80" t="s">
        <v>520</v>
      </c>
      <c r="C183" s="84">
        <v>53</v>
      </c>
      <c r="D183" s="82" t="s">
        <v>522</v>
      </c>
      <c r="E183" s="87">
        <v>8</v>
      </c>
      <c r="F183" s="80" t="s">
        <v>523</v>
      </c>
      <c r="G183" s="382" t="str">
        <f t="shared" si="32"/>
        <v>320-Dirección de Servicios Hospitalarios-53-INSTRUMENTOS DE CONTROL-8-Libro de Entrega de Cadáveres</v>
      </c>
      <c r="H183" t="str">
        <f t="shared" si="33"/>
        <v>320-53-8-Libro de Entrega de Cadáveres</v>
      </c>
    </row>
    <row r="184" spans="1:8" ht="33" x14ac:dyDescent="0.3">
      <c r="A184" s="79">
        <v>320</v>
      </c>
      <c r="B184" s="80" t="s">
        <v>520</v>
      </c>
      <c r="C184" s="84">
        <f t="shared" ref="C184:D185" si="44">C183</f>
        <v>53</v>
      </c>
      <c r="D184" s="391" t="str">
        <f t="shared" si="44"/>
        <v>INSTRUMENTOS DE CONTROL</v>
      </c>
      <c r="E184" s="87">
        <v>10</v>
      </c>
      <c r="F184" s="80" t="s">
        <v>524</v>
      </c>
      <c r="G184" s="382" t="str">
        <f t="shared" si="32"/>
        <v>320-Dirección de Servicios Hospitalarios-53-INSTRUMENTOS DE CONTROL-10-Libro Radicador de Certificados de Defunción</v>
      </c>
      <c r="H184" t="str">
        <f t="shared" si="33"/>
        <v>320-53-10-Libro Radicador de Certificados de Defunción</v>
      </c>
    </row>
    <row r="185" spans="1:8" ht="33" x14ac:dyDescent="0.3">
      <c r="A185" s="79">
        <v>320</v>
      </c>
      <c r="B185" s="80" t="s">
        <v>520</v>
      </c>
      <c r="C185" s="84">
        <f t="shared" si="44"/>
        <v>53</v>
      </c>
      <c r="D185" s="391" t="str">
        <f t="shared" si="44"/>
        <v>INSTRUMENTOS DE CONTROL</v>
      </c>
      <c r="E185" s="87">
        <v>11</v>
      </c>
      <c r="F185" s="80" t="s">
        <v>525</v>
      </c>
      <c r="G185" s="382" t="str">
        <f t="shared" si="32"/>
        <v>320-Dirección de Servicios Hospitalarios-53-INSTRUMENTOS DE CONTROL-11-Libro Radicador de Certificados de Nacido Vivo</v>
      </c>
      <c r="H185" t="str">
        <f t="shared" si="33"/>
        <v>320-53-11-Libro Radicador de Certificados de Nacido Vivo</v>
      </c>
    </row>
    <row r="186" spans="1:8" ht="33" x14ac:dyDescent="0.3">
      <c r="A186" s="79">
        <v>320</v>
      </c>
      <c r="B186" s="80" t="s">
        <v>520</v>
      </c>
      <c r="C186" s="84">
        <v>67</v>
      </c>
      <c r="D186" s="390" t="s">
        <v>411</v>
      </c>
      <c r="E186" s="87">
        <v>4</v>
      </c>
      <c r="F186" s="88" t="s">
        <v>412</v>
      </c>
      <c r="G186" s="382" t="str">
        <f t="shared" si="32"/>
        <v>320-Dirección de Servicios Hospitalarios-67-PLANES-4-Plan de Gestión</v>
      </c>
      <c r="H186" t="str">
        <f t="shared" si="33"/>
        <v>320-67-4-Plan de Gestión</v>
      </c>
    </row>
    <row r="187" spans="1:8" ht="33" x14ac:dyDescent="0.3">
      <c r="A187" s="79">
        <v>320</v>
      </c>
      <c r="B187" s="80" t="s">
        <v>520</v>
      </c>
      <c r="C187" s="84">
        <f t="shared" ref="C187:D189" si="45">C186</f>
        <v>67</v>
      </c>
      <c r="D187" s="391" t="str">
        <f t="shared" si="45"/>
        <v>PLANES</v>
      </c>
      <c r="E187" s="92">
        <v>5</v>
      </c>
      <c r="F187" s="88" t="s">
        <v>449</v>
      </c>
      <c r="G187" s="382" t="str">
        <f t="shared" si="32"/>
        <v>320-Dirección de Servicios Hospitalarios-67-PLANES-5-Plan de Gestión del Riesgo</v>
      </c>
      <c r="H187" t="str">
        <f t="shared" si="33"/>
        <v>320-67-5-Plan de Gestión del Riesgo</v>
      </c>
    </row>
    <row r="188" spans="1:8" ht="33" x14ac:dyDescent="0.3">
      <c r="A188" s="79">
        <v>320</v>
      </c>
      <c r="B188" s="80" t="s">
        <v>520</v>
      </c>
      <c r="C188" s="84">
        <f t="shared" si="45"/>
        <v>67</v>
      </c>
      <c r="D188" s="391" t="str">
        <f t="shared" si="45"/>
        <v>PLANES</v>
      </c>
      <c r="E188" s="92">
        <v>16</v>
      </c>
      <c r="F188" s="88" t="s">
        <v>450</v>
      </c>
      <c r="G188" s="382" t="str">
        <f t="shared" si="32"/>
        <v>320-Dirección de Servicios Hospitalarios-67-PLANES-16-Plan Operativo de Gestión</v>
      </c>
      <c r="H188" t="str">
        <f t="shared" si="33"/>
        <v>320-67-16-Plan Operativo de Gestión</v>
      </c>
    </row>
    <row r="189" spans="1:8" ht="33" x14ac:dyDescent="0.3">
      <c r="A189" s="79">
        <v>320</v>
      </c>
      <c r="B189" s="80" t="s">
        <v>520</v>
      </c>
      <c r="C189" s="84">
        <f t="shared" si="45"/>
        <v>67</v>
      </c>
      <c r="D189" s="391" t="str">
        <f t="shared" si="45"/>
        <v>PLANES</v>
      </c>
      <c r="E189" s="92">
        <v>25</v>
      </c>
      <c r="F189" s="88" t="s">
        <v>464</v>
      </c>
      <c r="G189" s="382" t="str">
        <f t="shared" si="32"/>
        <v>320-Dirección de Servicios Hospitalarios-67-PLANES-25-Planes de Mejoramiento</v>
      </c>
      <c r="H189" t="str">
        <f t="shared" si="33"/>
        <v>320-67-25-Planes de Mejoramiento</v>
      </c>
    </row>
    <row r="190" spans="1:8" ht="33" x14ac:dyDescent="0.3">
      <c r="A190" s="79">
        <v>330</v>
      </c>
      <c r="B190" s="80" t="s">
        <v>526</v>
      </c>
      <c r="C190" s="84">
        <v>2</v>
      </c>
      <c r="D190" s="390" t="s">
        <v>398</v>
      </c>
      <c r="E190" s="93">
        <v>40</v>
      </c>
      <c r="F190" s="94" t="s">
        <v>399</v>
      </c>
      <c r="G190" s="382" t="str">
        <f t="shared" si="32"/>
        <v>330-Dirección de Servicios de Urgencias-2-ACTAS-40-Actas de Reunión</v>
      </c>
      <c r="H190" t="str">
        <f t="shared" si="33"/>
        <v>330-2-40-Actas de Reunión</v>
      </c>
    </row>
    <row r="191" spans="1:8" ht="33" x14ac:dyDescent="0.3">
      <c r="A191" s="79">
        <v>330</v>
      </c>
      <c r="B191" s="80" t="s">
        <v>526</v>
      </c>
      <c r="C191" s="84">
        <v>43</v>
      </c>
      <c r="D191" s="390" t="s">
        <v>521</v>
      </c>
      <c r="E191" s="97"/>
      <c r="F191" s="96"/>
      <c r="G191" s="382" t="str">
        <f t="shared" si="32"/>
        <v>330-Dirección de Servicios de Urgencias-43-HISTORIA CLINICA--</v>
      </c>
      <c r="H191" t="str">
        <f t="shared" si="33"/>
        <v>330-43--</v>
      </c>
    </row>
    <row r="192" spans="1:8" ht="33" x14ac:dyDescent="0.3">
      <c r="A192" s="79">
        <v>330</v>
      </c>
      <c r="B192" s="80" t="s">
        <v>526</v>
      </c>
      <c r="C192" s="90">
        <v>49</v>
      </c>
      <c r="D192" s="394" t="s">
        <v>443</v>
      </c>
      <c r="E192" s="93">
        <v>1</v>
      </c>
      <c r="F192" s="88" t="s">
        <v>444</v>
      </c>
      <c r="G192" s="382" t="str">
        <f t="shared" si="32"/>
        <v>330-Dirección de Servicios de Urgencias-49-INDICADORES-1-Indicadores de Gestión</v>
      </c>
      <c r="H192" t="str">
        <f t="shared" si="33"/>
        <v>330-49-1-Indicadores de Gestión</v>
      </c>
    </row>
    <row r="193" spans="1:8" ht="33" x14ac:dyDescent="0.3">
      <c r="A193" s="79">
        <v>330</v>
      </c>
      <c r="B193" s="80" t="s">
        <v>526</v>
      </c>
      <c r="C193" s="90">
        <v>50</v>
      </c>
      <c r="D193" s="390" t="s">
        <v>406</v>
      </c>
      <c r="E193" s="87">
        <v>10</v>
      </c>
      <c r="F193" s="88" t="s">
        <v>407</v>
      </c>
      <c r="G193" s="382" t="str">
        <f t="shared" si="32"/>
        <v>330-Dirección de Servicios de Urgencias-50-INFORMES-10-Informe de Gestión</v>
      </c>
      <c r="H193" t="str">
        <f t="shared" si="33"/>
        <v>330-50-10-Informe de Gestión</v>
      </c>
    </row>
    <row r="194" spans="1:8" ht="33" x14ac:dyDescent="0.3">
      <c r="A194" s="79">
        <v>330</v>
      </c>
      <c r="B194" s="80" t="s">
        <v>526</v>
      </c>
      <c r="C194" s="84">
        <f t="shared" ref="C194:D195" si="46">C193</f>
        <v>50</v>
      </c>
      <c r="D194" s="391" t="str">
        <f t="shared" si="46"/>
        <v>INFORMES</v>
      </c>
      <c r="E194" s="92">
        <v>24</v>
      </c>
      <c r="F194" s="88" t="s">
        <v>409</v>
      </c>
      <c r="G194" s="382" t="str">
        <f t="shared" si="32"/>
        <v>330-Dirección de Servicios de Urgencias-50-INFORMES-24-Informe Entes de Control</v>
      </c>
      <c r="H194" t="str">
        <f t="shared" si="33"/>
        <v>330-50-24-Informe Entes de Control</v>
      </c>
    </row>
    <row r="195" spans="1:8" ht="33" x14ac:dyDescent="0.3">
      <c r="A195" s="79">
        <v>330</v>
      </c>
      <c r="B195" s="80" t="s">
        <v>526</v>
      </c>
      <c r="C195" s="84">
        <f t="shared" si="46"/>
        <v>50</v>
      </c>
      <c r="D195" s="391" t="str">
        <f t="shared" si="46"/>
        <v>INFORMES</v>
      </c>
      <c r="E195" s="92">
        <v>34</v>
      </c>
      <c r="F195" s="88" t="s">
        <v>429</v>
      </c>
      <c r="G195" s="382" t="str">
        <f t="shared" si="32"/>
        <v>330-Dirección de Servicios de Urgencias-50-INFORMES-34-Informes Otros Organismos</v>
      </c>
      <c r="H195" t="str">
        <f t="shared" si="33"/>
        <v>330-50-34-Informes Otros Organismos</v>
      </c>
    </row>
    <row r="196" spans="1:8" ht="33" x14ac:dyDescent="0.3">
      <c r="A196" s="79">
        <v>330</v>
      </c>
      <c r="B196" s="80" t="s">
        <v>526</v>
      </c>
      <c r="C196" s="84">
        <v>53</v>
      </c>
      <c r="D196" s="82" t="s">
        <v>522</v>
      </c>
      <c r="E196" s="87">
        <v>8</v>
      </c>
      <c r="F196" s="80" t="s">
        <v>523</v>
      </c>
      <c r="G196" s="382" t="str">
        <f t="shared" si="32"/>
        <v>330-Dirección de Servicios de Urgencias-53-INSTRUMENTOS DE CONTROL-8-Libro de Entrega de Cadáveres</v>
      </c>
      <c r="H196" t="str">
        <f t="shared" si="33"/>
        <v>330-53-8-Libro de Entrega de Cadáveres</v>
      </c>
    </row>
    <row r="197" spans="1:8" ht="33" x14ac:dyDescent="0.3">
      <c r="A197" s="79">
        <v>330</v>
      </c>
      <c r="B197" s="80" t="s">
        <v>526</v>
      </c>
      <c r="C197" s="84">
        <f t="shared" ref="C197:D198" si="47">C196</f>
        <v>53</v>
      </c>
      <c r="D197" s="391" t="str">
        <f t="shared" si="47"/>
        <v>INSTRUMENTOS DE CONTROL</v>
      </c>
      <c r="E197" s="87">
        <v>10</v>
      </c>
      <c r="F197" s="80" t="s">
        <v>524</v>
      </c>
      <c r="G197" s="382" t="str">
        <f t="shared" si="32"/>
        <v>330-Dirección de Servicios de Urgencias-53-INSTRUMENTOS DE CONTROL-10-Libro Radicador de Certificados de Defunción</v>
      </c>
      <c r="H197" t="str">
        <f t="shared" si="33"/>
        <v>330-53-10-Libro Radicador de Certificados de Defunción</v>
      </c>
    </row>
    <row r="198" spans="1:8" ht="33" x14ac:dyDescent="0.3">
      <c r="A198" s="79">
        <v>330</v>
      </c>
      <c r="B198" s="80" t="s">
        <v>526</v>
      </c>
      <c r="C198" s="84">
        <f t="shared" si="47"/>
        <v>53</v>
      </c>
      <c r="D198" s="391" t="str">
        <f t="shared" si="47"/>
        <v>INSTRUMENTOS DE CONTROL</v>
      </c>
      <c r="E198" s="87">
        <v>11</v>
      </c>
      <c r="F198" s="80" t="s">
        <v>525</v>
      </c>
      <c r="G198" s="382" t="str">
        <f t="shared" si="32"/>
        <v>330-Dirección de Servicios de Urgencias-53-INSTRUMENTOS DE CONTROL-11-Libro Radicador de Certificados de Nacido Vivo</v>
      </c>
      <c r="H198" t="str">
        <f t="shared" si="33"/>
        <v>330-53-11-Libro Radicador de Certificados de Nacido Vivo</v>
      </c>
    </row>
    <row r="199" spans="1:8" ht="33" x14ac:dyDescent="0.3">
      <c r="A199" s="79">
        <v>330</v>
      </c>
      <c r="B199" s="80" t="s">
        <v>526</v>
      </c>
      <c r="C199" s="84">
        <v>67</v>
      </c>
      <c r="D199" s="390" t="s">
        <v>411</v>
      </c>
      <c r="E199" s="87">
        <v>4</v>
      </c>
      <c r="F199" s="88" t="s">
        <v>412</v>
      </c>
      <c r="G199" s="382" t="str">
        <f t="shared" si="32"/>
        <v>330-Dirección de Servicios de Urgencias-67-PLANES-4-Plan de Gestión</v>
      </c>
      <c r="H199" t="str">
        <f t="shared" si="33"/>
        <v>330-67-4-Plan de Gestión</v>
      </c>
    </row>
    <row r="200" spans="1:8" ht="33" x14ac:dyDescent="0.3">
      <c r="A200" s="79">
        <v>330</v>
      </c>
      <c r="B200" s="80" t="s">
        <v>526</v>
      </c>
      <c r="C200" s="84">
        <f t="shared" ref="C200:D202" si="48">C199</f>
        <v>67</v>
      </c>
      <c r="D200" s="391" t="str">
        <f t="shared" si="48"/>
        <v>PLANES</v>
      </c>
      <c r="E200" s="92">
        <v>5</v>
      </c>
      <c r="F200" s="88" t="s">
        <v>449</v>
      </c>
      <c r="G200" s="382" t="str">
        <f t="shared" si="32"/>
        <v>330-Dirección de Servicios de Urgencias-67-PLANES-5-Plan de Gestión del Riesgo</v>
      </c>
      <c r="H200" t="str">
        <f t="shared" si="33"/>
        <v>330-67-5-Plan de Gestión del Riesgo</v>
      </c>
    </row>
    <row r="201" spans="1:8" ht="33" x14ac:dyDescent="0.3">
      <c r="A201" s="79">
        <v>330</v>
      </c>
      <c r="B201" s="80" t="s">
        <v>526</v>
      </c>
      <c r="C201" s="84">
        <f t="shared" si="48"/>
        <v>67</v>
      </c>
      <c r="D201" s="391" t="str">
        <f t="shared" si="48"/>
        <v>PLANES</v>
      </c>
      <c r="E201" s="92">
        <v>16</v>
      </c>
      <c r="F201" s="88" t="s">
        <v>450</v>
      </c>
      <c r="G201" s="382" t="str">
        <f t="shared" ref="G201:G264" si="49">CONCATENATE(A201,"-",B201,"-",C201,"-",D201,"-",E201,"-",F201)</f>
        <v>330-Dirección de Servicios de Urgencias-67-PLANES-16-Plan Operativo de Gestión</v>
      </c>
      <c r="H201" t="str">
        <f t="shared" ref="H201:H264" si="50">CONCATENATE(A201,"-",C201,"-",E201,"-",F201)</f>
        <v>330-67-16-Plan Operativo de Gestión</v>
      </c>
    </row>
    <row r="202" spans="1:8" ht="33" x14ac:dyDescent="0.3">
      <c r="A202" s="79">
        <v>330</v>
      </c>
      <c r="B202" s="80" t="s">
        <v>526</v>
      </c>
      <c r="C202" s="84">
        <f t="shared" si="48"/>
        <v>67</v>
      </c>
      <c r="D202" s="391" t="str">
        <f t="shared" si="48"/>
        <v>PLANES</v>
      </c>
      <c r="E202" s="92">
        <v>25</v>
      </c>
      <c r="F202" s="88" t="s">
        <v>464</v>
      </c>
      <c r="G202" s="382" t="str">
        <f t="shared" si="49"/>
        <v>330-Dirección de Servicios de Urgencias-67-PLANES-25-Planes de Mejoramiento</v>
      </c>
      <c r="H202" t="str">
        <f t="shared" si="50"/>
        <v>330-67-25-Planes de Mejoramiento</v>
      </c>
    </row>
    <row r="203" spans="1:8" s="384" customFormat="1" ht="33" x14ac:dyDescent="0.3">
      <c r="A203" s="79">
        <v>340</v>
      </c>
      <c r="B203" s="80" t="s">
        <v>527</v>
      </c>
      <c r="C203" s="84">
        <v>2</v>
      </c>
      <c r="D203" s="390" t="s">
        <v>398</v>
      </c>
      <c r="E203" s="81">
        <v>12</v>
      </c>
      <c r="F203" s="80" t="s">
        <v>528</v>
      </c>
      <c r="G203" s="382" t="str">
        <f t="shared" si="49"/>
        <v>340-Dirección de Servicios Complementarios-2-ACTAS-12-Actas Comité de Farmacia y Terapeútica</v>
      </c>
      <c r="H203" t="str">
        <f t="shared" si="50"/>
        <v>340-2-12-Actas Comité de Farmacia y Terapeútica</v>
      </c>
    </row>
    <row r="204" spans="1:8" ht="33" x14ac:dyDescent="0.3">
      <c r="A204" s="79">
        <v>340</v>
      </c>
      <c r="B204" s="80" t="s">
        <v>527</v>
      </c>
      <c r="C204" s="84">
        <f t="shared" ref="C204:D204" si="51">C203</f>
        <v>2</v>
      </c>
      <c r="D204" s="391" t="str">
        <f t="shared" si="51"/>
        <v>ACTAS</v>
      </c>
      <c r="E204" s="93">
        <v>40</v>
      </c>
      <c r="F204" s="94" t="s">
        <v>399</v>
      </c>
      <c r="G204" s="382" t="str">
        <f t="shared" si="49"/>
        <v>340-Dirección de Servicios Complementarios-2-ACTAS-40-Actas de Reunión</v>
      </c>
      <c r="H204" t="str">
        <f t="shared" si="50"/>
        <v>340-2-40-Actas de Reunión</v>
      </c>
    </row>
    <row r="205" spans="1:8" ht="33" x14ac:dyDescent="0.3">
      <c r="A205" s="79">
        <v>340</v>
      </c>
      <c r="B205" s="80" t="s">
        <v>527</v>
      </c>
      <c r="C205" s="84">
        <v>43</v>
      </c>
      <c r="D205" s="390" t="s">
        <v>521</v>
      </c>
      <c r="E205" s="97"/>
      <c r="F205" s="96"/>
      <c r="G205" s="382" t="str">
        <f t="shared" si="49"/>
        <v>340-Dirección de Servicios Complementarios-43-HISTORIA CLINICA--</v>
      </c>
      <c r="H205" t="str">
        <f t="shared" si="50"/>
        <v>340-43--</v>
      </c>
    </row>
    <row r="206" spans="1:8" ht="33" x14ac:dyDescent="0.3">
      <c r="A206" s="79">
        <v>340</v>
      </c>
      <c r="B206" s="80" t="s">
        <v>527</v>
      </c>
      <c r="C206" s="90">
        <v>49</v>
      </c>
      <c r="D206" s="394" t="s">
        <v>443</v>
      </c>
      <c r="E206" s="93">
        <v>1</v>
      </c>
      <c r="F206" s="88" t="s">
        <v>444</v>
      </c>
      <c r="G206" s="382" t="str">
        <f t="shared" si="49"/>
        <v>340-Dirección de Servicios Complementarios-49-INDICADORES-1-Indicadores de Gestión</v>
      </c>
      <c r="H206" t="str">
        <f t="shared" si="50"/>
        <v>340-49-1-Indicadores de Gestión</v>
      </c>
    </row>
    <row r="207" spans="1:8" ht="33" x14ac:dyDescent="0.3">
      <c r="A207" s="79">
        <v>340</v>
      </c>
      <c r="B207" s="80" t="s">
        <v>527</v>
      </c>
      <c r="C207" s="90">
        <v>50</v>
      </c>
      <c r="D207" s="390" t="s">
        <v>406</v>
      </c>
      <c r="E207" s="87">
        <v>10</v>
      </c>
      <c r="F207" s="88" t="s">
        <v>407</v>
      </c>
      <c r="G207" s="382" t="str">
        <f t="shared" si="49"/>
        <v>340-Dirección de Servicios Complementarios-50-INFORMES-10-Informe de Gestión</v>
      </c>
      <c r="H207" t="str">
        <f t="shared" si="50"/>
        <v>340-50-10-Informe de Gestión</v>
      </c>
    </row>
    <row r="208" spans="1:8" ht="33" x14ac:dyDescent="0.3">
      <c r="A208" s="79">
        <v>340</v>
      </c>
      <c r="B208" s="80" t="s">
        <v>527</v>
      </c>
      <c r="C208" s="84">
        <f t="shared" ref="C208:D209" si="52">C207</f>
        <v>50</v>
      </c>
      <c r="D208" s="391" t="str">
        <f t="shared" si="52"/>
        <v>INFORMES</v>
      </c>
      <c r="E208" s="92">
        <v>24</v>
      </c>
      <c r="F208" s="88" t="s">
        <v>409</v>
      </c>
      <c r="G208" s="382" t="str">
        <f t="shared" si="49"/>
        <v>340-Dirección de Servicios Complementarios-50-INFORMES-24-Informe Entes de Control</v>
      </c>
      <c r="H208" t="str">
        <f t="shared" si="50"/>
        <v>340-50-24-Informe Entes de Control</v>
      </c>
    </row>
    <row r="209" spans="1:8" ht="33" x14ac:dyDescent="0.3">
      <c r="A209" s="79">
        <v>340</v>
      </c>
      <c r="B209" s="80" t="s">
        <v>527</v>
      </c>
      <c r="C209" s="84">
        <f t="shared" si="52"/>
        <v>50</v>
      </c>
      <c r="D209" s="391" t="str">
        <f t="shared" si="52"/>
        <v>INFORMES</v>
      </c>
      <c r="E209" s="92">
        <v>34</v>
      </c>
      <c r="F209" s="88" t="s">
        <v>429</v>
      </c>
      <c r="G209" s="382" t="str">
        <f t="shared" si="49"/>
        <v>340-Dirección de Servicios Complementarios-50-INFORMES-34-Informes Otros Organismos</v>
      </c>
      <c r="H209" t="str">
        <f t="shared" si="50"/>
        <v>340-50-34-Informes Otros Organismos</v>
      </c>
    </row>
    <row r="210" spans="1:8" ht="33" x14ac:dyDescent="0.3">
      <c r="A210" s="79">
        <v>340</v>
      </c>
      <c r="B210" s="80" t="s">
        <v>527</v>
      </c>
      <c r="C210" s="84">
        <v>67</v>
      </c>
      <c r="D210" s="390" t="s">
        <v>411</v>
      </c>
      <c r="E210" s="87">
        <v>4</v>
      </c>
      <c r="F210" s="88" t="s">
        <v>412</v>
      </c>
      <c r="G210" s="382" t="str">
        <f t="shared" si="49"/>
        <v>340-Dirección de Servicios Complementarios-67-PLANES-4-Plan de Gestión</v>
      </c>
      <c r="H210" t="str">
        <f t="shared" si="50"/>
        <v>340-67-4-Plan de Gestión</v>
      </c>
    </row>
    <row r="211" spans="1:8" ht="33" x14ac:dyDescent="0.3">
      <c r="A211" s="79">
        <v>340</v>
      </c>
      <c r="B211" s="80" t="s">
        <v>527</v>
      </c>
      <c r="C211" s="84">
        <f t="shared" ref="C211:D213" si="53">C210</f>
        <v>67</v>
      </c>
      <c r="D211" s="391" t="str">
        <f t="shared" si="53"/>
        <v>PLANES</v>
      </c>
      <c r="E211" s="92">
        <v>5</v>
      </c>
      <c r="F211" s="88" t="s">
        <v>449</v>
      </c>
      <c r="G211" s="382" t="str">
        <f t="shared" si="49"/>
        <v>340-Dirección de Servicios Complementarios-67-PLANES-5-Plan de Gestión del Riesgo</v>
      </c>
      <c r="H211" t="str">
        <f t="shared" si="50"/>
        <v>340-67-5-Plan de Gestión del Riesgo</v>
      </c>
    </row>
    <row r="212" spans="1:8" ht="33" x14ac:dyDescent="0.3">
      <c r="A212" s="79">
        <v>340</v>
      </c>
      <c r="B212" s="80" t="s">
        <v>527</v>
      </c>
      <c r="C212" s="84">
        <f t="shared" si="53"/>
        <v>67</v>
      </c>
      <c r="D212" s="391" t="str">
        <f t="shared" si="53"/>
        <v>PLANES</v>
      </c>
      <c r="E212" s="92">
        <v>16</v>
      </c>
      <c r="F212" s="88" t="s">
        <v>450</v>
      </c>
      <c r="G212" s="382" t="str">
        <f t="shared" si="49"/>
        <v>340-Dirección de Servicios Complementarios-67-PLANES-16-Plan Operativo de Gestión</v>
      </c>
      <c r="H212" t="str">
        <f t="shared" si="50"/>
        <v>340-67-16-Plan Operativo de Gestión</v>
      </c>
    </row>
    <row r="213" spans="1:8" ht="33" x14ac:dyDescent="0.3">
      <c r="A213" s="79">
        <v>340</v>
      </c>
      <c r="B213" s="80" t="s">
        <v>527</v>
      </c>
      <c r="C213" s="84">
        <f t="shared" si="53"/>
        <v>67</v>
      </c>
      <c r="D213" s="391" t="str">
        <f t="shared" si="53"/>
        <v>PLANES</v>
      </c>
      <c r="E213" s="92">
        <v>25</v>
      </c>
      <c r="F213" s="88" t="s">
        <v>464</v>
      </c>
      <c r="G213" s="382" t="str">
        <f t="shared" si="49"/>
        <v>340-Dirección de Servicios Complementarios-67-PLANES-25-Planes de Mejoramiento</v>
      </c>
      <c r="H213" t="str">
        <f t="shared" si="50"/>
        <v>340-67-25-Planes de Mejoramiento</v>
      </c>
    </row>
    <row r="214" spans="1:8" s="384" customFormat="1" ht="33" customHeight="1" x14ac:dyDescent="0.3">
      <c r="A214" s="79">
        <v>350</v>
      </c>
      <c r="B214" s="80" t="s">
        <v>529</v>
      </c>
      <c r="C214" s="84">
        <v>2</v>
      </c>
      <c r="D214" s="390" t="s">
        <v>398</v>
      </c>
      <c r="E214" s="81">
        <v>10</v>
      </c>
      <c r="F214" s="80" t="s">
        <v>530</v>
      </c>
      <c r="G214" s="382" t="str">
        <f t="shared" si="49"/>
        <v>350-Dirección de Servicios del Riesgo en Salud-2-ACTAS-10-Actas Comité de Estadísticas Vitales</v>
      </c>
      <c r="H214" t="str">
        <f t="shared" si="50"/>
        <v>350-2-10-Actas Comité de Estadísticas Vitales</v>
      </c>
    </row>
    <row r="215" spans="1:8" ht="32.25" customHeight="1" x14ac:dyDescent="0.3">
      <c r="A215" s="79">
        <v>350</v>
      </c>
      <c r="B215" s="80" t="s">
        <v>529</v>
      </c>
      <c r="C215" s="84">
        <f t="shared" ref="C215:D219" si="54">C214</f>
        <v>2</v>
      </c>
      <c r="D215" s="391" t="str">
        <f t="shared" si="54"/>
        <v>ACTAS</v>
      </c>
      <c r="E215" s="81">
        <v>26</v>
      </c>
      <c r="F215" s="80" t="s">
        <v>531</v>
      </c>
      <c r="G215" s="382" t="str">
        <f t="shared" si="49"/>
        <v>350-Dirección de Servicios del Riesgo en Salud-2-ACTAS-26-Actas Comité de Vigilancia Epidemiológica Comunitaria - COVECOM</v>
      </c>
      <c r="H215" t="str">
        <f t="shared" si="50"/>
        <v>350-2-26-Actas Comité de Vigilancia Epidemiológica Comunitaria - COVECOM</v>
      </c>
    </row>
    <row r="216" spans="1:8" ht="34.5" customHeight="1" x14ac:dyDescent="0.3">
      <c r="A216" s="79">
        <v>350</v>
      </c>
      <c r="B216" s="80" t="s">
        <v>529</v>
      </c>
      <c r="C216" s="84">
        <f t="shared" si="54"/>
        <v>2</v>
      </c>
      <c r="D216" s="391" t="str">
        <f t="shared" si="54"/>
        <v>ACTAS</v>
      </c>
      <c r="E216" s="81">
        <v>27</v>
      </c>
      <c r="F216" s="80" t="s">
        <v>532</v>
      </c>
      <c r="G216" s="382" t="str">
        <f t="shared" si="49"/>
        <v>350-Dirección de Servicios del Riesgo en Salud-2-ACTAS-27-Actas Comité de Vigilancia Epidemiológica Institucional - COVE</v>
      </c>
      <c r="H216" t="str">
        <f t="shared" si="50"/>
        <v>350-2-27-Actas Comité de Vigilancia Epidemiológica Institucional - COVE</v>
      </c>
    </row>
    <row r="217" spans="1:8" ht="34.5" customHeight="1" x14ac:dyDescent="0.3">
      <c r="A217" s="79">
        <v>350</v>
      </c>
      <c r="B217" s="80" t="s">
        <v>529</v>
      </c>
      <c r="C217" s="84">
        <f t="shared" si="54"/>
        <v>2</v>
      </c>
      <c r="D217" s="391" t="str">
        <f t="shared" si="54"/>
        <v>ACTAS</v>
      </c>
      <c r="E217" s="81">
        <v>33</v>
      </c>
      <c r="F217" s="80" t="s">
        <v>533</v>
      </c>
      <c r="G217" s="382" t="str">
        <f t="shared" si="49"/>
        <v>350-Dirección de Servicios del Riesgo en Salud-2-ACTAS-33-Actas Comité Institucional de Mortalidad Evitable</v>
      </c>
      <c r="H217" t="str">
        <f t="shared" si="50"/>
        <v>350-2-33-Actas Comité Institucional de Mortalidad Evitable</v>
      </c>
    </row>
    <row r="218" spans="1:8" ht="32.25" customHeight="1" x14ac:dyDescent="0.3">
      <c r="A218" s="79">
        <v>350</v>
      </c>
      <c r="B218" s="80" t="s">
        <v>529</v>
      </c>
      <c r="C218" s="84">
        <f t="shared" si="54"/>
        <v>2</v>
      </c>
      <c r="D218" s="391" t="str">
        <f t="shared" si="54"/>
        <v>ACTAS</v>
      </c>
      <c r="E218" s="81">
        <v>36</v>
      </c>
      <c r="F218" s="80" t="s">
        <v>534</v>
      </c>
      <c r="G218" s="382" t="str">
        <f t="shared" si="49"/>
        <v>350-Dirección de Servicios del Riesgo en Salud-2-ACTAS-36-Actas Comité Local de Vigilancia Epidemiológica e Infecciones Intrahospitalarias</v>
      </c>
      <c r="H218" t="str">
        <f t="shared" si="50"/>
        <v>350-2-36-Actas Comité Local de Vigilancia Epidemiológica e Infecciones Intrahospitalarias</v>
      </c>
    </row>
    <row r="219" spans="1:8" ht="38.25" customHeight="1" x14ac:dyDescent="0.3">
      <c r="A219" s="79">
        <v>350</v>
      </c>
      <c r="B219" s="80" t="s">
        <v>529</v>
      </c>
      <c r="C219" s="84">
        <f t="shared" si="54"/>
        <v>2</v>
      </c>
      <c r="D219" s="391" t="str">
        <f t="shared" si="54"/>
        <v>ACTAS</v>
      </c>
      <c r="E219" s="93">
        <v>40</v>
      </c>
      <c r="F219" s="94" t="s">
        <v>399</v>
      </c>
      <c r="G219" s="382" t="str">
        <f t="shared" si="49"/>
        <v>350-Dirección de Servicios del Riesgo en Salud-2-ACTAS-40-Actas de Reunión</v>
      </c>
      <c r="H219" t="str">
        <f t="shared" si="50"/>
        <v>350-2-40-Actas de Reunión</v>
      </c>
    </row>
    <row r="220" spans="1:8" ht="42.75" customHeight="1" x14ac:dyDescent="0.3">
      <c r="A220" s="79">
        <v>350</v>
      </c>
      <c r="B220" s="80" t="s">
        <v>529</v>
      </c>
      <c r="C220" s="84">
        <v>8</v>
      </c>
      <c r="D220" s="82" t="s">
        <v>535</v>
      </c>
      <c r="E220" s="81"/>
      <c r="F220" s="80"/>
      <c r="G220" s="382" t="str">
        <f t="shared" si="49"/>
        <v>350-Dirección de Servicios del Riesgo en Salud-8-AUTORIZACIONES PARA ESTERILIZACIÓN DE CANINOS Y FELINOS--</v>
      </c>
      <c r="H220" t="str">
        <f t="shared" si="50"/>
        <v>350-8--</v>
      </c>
    </row>
    <row r="221" spans="1:8" ht="42.75" customHeight="1" x14ac:dyDescent="0.3">
      <c r="A221" s="79">
        <v>350</v>
      </c>
      <c r="B221" s="80" t="s">
        <v>529</v>
      </c>
      <c r="C221" s="84">
        <v>10</v>
      </c>
      <c r="D221" s="82" t="s">
        <v>536</v>
      </c>
      <c r="E221" s="81">
        <v>1</v>
      </c>
      <c r="F221" s="80" t="s">
        <v>537</v>
      </c>
      <c r="G221" s="382" t="str">
        <f t="shared" si="49"/>
        <v>350-Dirección de Servicios del Riesgo en Salud-10-BOLETINES -1-Boletín Epidemediológico</v>
      </c>
      <c r="H221" t="str">
        <f t="shared" si="50"/>
        <v>350-10-1-Boletín Epidemediológico</v>
      </c>
    </row>
    <row r="222" spans="1:8" ht="42.75" customHeight="1" x14ac:dyDescent="0.3">
      <c r="A222" s="79">
        <v>350</v>
      </c>
      <c r="B222" s="80" t="s">
        <v>529</v>
      </c>
      <c r="C222" s="84">
        <v>19</v>
      </c>
      <c r="D222" s="82" t="s">
        <v>538</v>
      </c>
      <c r="E222" s="81">
        <v>1</v>
      </c>
      <c r="F222" s="80" t="s">
        <v>539</v>
      </c>
      <c r="G222" s="382" t="str">
        <f t="shared" si="49"/>
        <v>350-Dirección de Servicios del Riesgo en Salud-19-CONCEPTOS-1-Conceptos Técnicos Sanitarios (Licencias Sanitarias)</v>
      </c>
      <c r="H222" t="str">
        <f t="shared" si="50"/>
        <v>350-19-1-Conceptos Técnicos Sanitarios (Licencias Sanitarias)</v>
      </c>
    </row>
    <row r="223" spans="1:8" ht="42.75" customHeight="1" x14ac:dyDescent="0.3">
      <c r="A223" s="79">
        <v>350</v>
      </c>
      <c r="B223" s="80" t="s">
        <v>529</v>
      </c>
      <c r="C223" s="84">
        <v>40</v>
      </c>
      <c r="D223" s="82" t="s">
        <v>540</v>
      </c>
      <c r="E223" s="81">
        <v>1</v>
      </c>
      <c r="F223" s="80" t="s">
        <v>541</v>
      </c>
      <c r="G223" s="382" t="str">
        <f t="shared" si="49"/>
        <v>350-Dirección de Servicios del Riesgo en Salud-40-FICHAS-1-Ficha de Busqueda Activa</v>
      </c>
      <c r="H223" t="str">
        <f t="shared" si="50"/>
        <v>350-40-1-Ficha de Busqueda Activa</v>
      </c>
    </row>
    <row r="224" spans="1:8" ht="42.75" customHeight="1" x14ac:dyDescent="0.3">
      <c r="A224" s="79">
        <v>350</v>
      </c>
      <c r="B224" s="80" t="s">
        <v>529</v>
      </c>
      <c r="C224" s="84">
        <f t="shared" ref="C224:D230" si="55">C223</f>
        <v>40</v>
      </c>
      <c r="D224" s="389" t="str">
        <f t="shared" si="55"/>
        <v>FICHAS</v>
      </c>
      <c r="E224" s="81">
        <v>2</v>
      </c>
      <c r="F224" s="80" t="s">
        <v>542</v>
      </c>
      <c r="G224" s="382" t="str">
        <f t="shared" si="49"/>
        <v>350-Dirección de Servicios del Riesgo en Salud-40-FICHAS-2-Ficha de Georeferenciación</v>
      </c>
      <c r="H224" t="str">
        <f t="shared" si="50"/>
        <v>350-40-2-Ficha de Georeferenciación</v>
      </c>
    </row>
    <row r="225" spans="1:8" ht="42.75" customHeight="1" x14ac:dyDescent="0.3">
      <c r="A225" s="79">
        <v>350</v>
      </c>
      <c r="B225" s="80" t="s">
        <v>529</v>
      </c>
      <c r="C225" s="84">
        <f t="shared" si="55"/>
        <v>40</v>
      </c>
      <c r="D225" s="389" t="str">
        <f t="shared" si="55"/>
        <v>FICHAS</v>
      </c>
      <c r="E225" s="81">
        <v>3</v>
      </c>
      <c r="F225" s="80" t="s">
        <v>543</v>
      </c>
      <c r="G225" s="382" t="str">
        <f t="shared" si="49"/>
        <v>350-Dirección de Servicios del Riesgo en Salud-40-FICHAS-3-Ficha de Investigación Epidemiológica de Campo</v>
      </c>
      <c r="H225" t="str">
        <f t="shared" si="50"/>
        <v>350-40-3-Ficha de Investigación Epidemiológica de Campo</v>
      </c>
    </row>
    <row r="226" spans="1:8" ht="42.75" customHeight="1" x14ac:dyDescent="0.3">
      <c r="A226" s="79">
        <v>350</v>
      </c>
      <c r="B226" s="80" t="s">
        <v>529</v>
      </c>
      <c r="C226" s="84">
        <f t="shared" si="55"/>
        <v>40</v>
      </c>
      <c r="D226" s="391" t="str">
        <f t="shared" si="55"/>
        <v>FICHAS</v>
      </c>
      <c r="E226" s="81">
        <v>4</v>
      </c>
      <c r="F226" s="80" t="s">
        <v>544</v>
      </c>
      <c r="G226" s="382" t="str">
        <f t="shared" si="49"/>
        <v>350-Dirección de Servicios del Riesgo en Salud-40-FICHAS-4-Ficha de Notificación de Accidente Rábico</v>
      </c>
      <c r="H226" t="str">
        <f t="shared" si="50"/>
        <v>350-40-4-Ficha de Notificación de Accidente Rábico</v>
      </c>
    </row>
    <row r="227" spans="1:8" ht="56.25" customHeight="1" x14ac:dyDescent="0.3">
      <c r="A227" s="79">
        <v>350</v>
      </c>
      <c r="B227" s="80" t="s">
        <v>529</v>
      </c>
      <c r="C227" s="84">
        <f t="shared" si="55"/>
        <v>40</v>
      </c>
      <c r="D227" s="391" t="str">
        <f t="shared" si="55"/>
        <v>FICHAS</v>
      </c>
      <c r="E227" s="81">
        <v>5</v>
      </c>
      <c r="F227" s="80" t="s">
        <v>545</v>
      </c>
      <c r="G227" s="382" t="str">
        <f t="shared" si="49"/>
        <v>350-Dirección de Servicios del Riesgo en Salud-40-FICHAS-5-Ficha de Notificación de Eventos de Interés en Salud Pública</v>
      </c>
      <c r="H227" t="str">
        <f t="shared" si="50"/>
        <v>350-40-5-Ficha de Notificación de Eventos de Interés en Salud Pública</v>
      </c>
    </row>
    <row r="228" spans="1:8" ht="68.25" customHeight="1" x14ac:dyDescent="0.3">
      <c r="A228" s="79">
        <v>350</v>
      </c>
      <c r="B228" s="80" t="s">
        <v>529</v>
      </c>
      <c r="C228" s="84">
        <f t="shared" si="55"/>
        <v>40</v>
      </c>
      <c r="D228" s="391" t="str">
        <f t="shared" si="55"/>
        <v>FICHAS</v>
      </c>
      <c r="E228" s="81">
        <v>6</v>
      </c>
      <c r="F228" s="80" t="s">
        <v>546</v>
      </c>
      <c r="G228" s="382" t="str">
        <f t="shared" si="49"/>
        <v>350-Dirección de Servicios del Riesgo en Salud-40-FICHAS-6-Ficha de Notificación Obligatoria</v>
      </c>
      <c r="H228" t="str">
        <f t="shared" si="50"/>
        <v>350-40-6-Ficha de Notificación Obligatoria</v>
      </c>
    </row>
    <row r="229" spans="1:8" ht="60" customHeight="1" x14ac:dyDescent="0.3">
      <c r="A229" s="79">
        <v>350</v>
      </c>
      <c r="B229" s="80" t="s">
        <v>529</v>
      </c>
      <c r="C229" s="84">
        <f t="shared" si="55"/>
        <v>40</v>
      </c>
      <c r="D229" s="391" t="str">
        <f t="shared" si="55"/>
        <v>FICHAS</v>
      </c>
      <c r="E229" s="81">
        <v>7</v>
      </c>
      <c r="F229" s="80" t="s">
        <v>547</v>
      </c>
      <c r="G229" s="382" t="str">
        <f t="shared" si="49"/>
        <v>350-Dirección de Servicios del Riesgo en Salud-40-FICHAS-7-Ficha Técnica para la Identificación y Caracterización de Núcleos Familiares</v>
      </c>
      <c r="H229" t="str">
        <f t="shared" si="50"/>
        <v>350-40-7-Ficha Técnica para la Identificación y Caracterización de Núcleos Familiares</v>
      </c>
    </row>
    <row r="230" spans="1:8" ht="59.25" customHeight="1" x14ac:dyDescent="0.3">
      <c r="A230" s="79">
        <v>350</v>
      </c>
      <c r="B230" s="80" t="s">
        <v>529</v>
      </c>
      <c r="C230" s="84">
        <f t="shared" si="55"/>
        <v>40</v>
      </c>
      <c r="D230" s="391" t="str">
        <f t="shared" si="55"/>
        <v>FICHAS</v>
      </c>
      <c r="E230" s="81">
        <v>8</v>
      </c>
      <c r="F230" s="80" t="s">
        <v>548</v>
      </c>
      <c r="G230" s="382" t="str">
        <f t="shared" si="49"/>
        <v>350-Dirección de Servicios del Riesgo en Salud-40-FICHAS-8-Ficha de Manejo de Infecciones Intrahospitalarias</v>
      </c>
      <c r="H230" t="str">
        <f t="shared" si="50"/>
        <v>350-40-8-Ficha de Manejo de Infecciones Intrahospitalarias</v>
      </c>
    </row>
    <row r="231" spans="1:8" ht="35.25" customHeight="1" x14ac:dyDescent="0.3">
      <c r="A231" s="79">
        <v>350</v>
      </c>
      <c r="B231" s="80" t="s">
        <v>529</v>
      </c>
      <c r="C231" s="84">
        <v>43</v>
      </c>
      <c r="D231" s="390" t="s">
        <v>519</v>
      </c>
      <c r="E231" s="97"/>
      <c r="F231" s="96"/>
      <c r="G231" s="382" t="str">
        <f t="shared" si="49"/>
        <v>350-Dirección de Servicios del Riesgo en Salud-43-HISTORIA CLÍNICA--</v>
      </c>
      <c r="H231" t="str">
        <f t="shared" si="50"/>
        <v>350-43--</v>
      </c>
    </row>
    <row r="232" spans="1:8" ht="35.25" customHeight="1" x14ac:dyDescent="0.3">
      <c r="A232" s="79">
        <v>350</v>
      </c>
      <c r="B232" s="80" t="s">
        <v>529</v>
      </c>
      <c r="C232" s="90">
        <v>49</v>
      </c>
      <c r="D232" s="394" t="s">
        <v>443</v>
      </c>
      <c r="E232" s="93">
        <v>1</v>
      </c>
      <c r="F232" s="88" t="s">
        <v>444</v>
      </c>
      <c r="G232" s="382" t="str">
        <f t="shared" si="49"/>
        <v>350-Dirección de Servicios del Riesgo en Salud-49-INDICADORES-1-Indicadores de Gestión</v>
      </c>
      <c r="H232" t="str">
        <f t="shared" si="50"/>
        <v>350-49-1-Indicadores de Gestión</v>
      </c>
    </row>
    <row r="233" spans="1:8" ht="33" x14ac:dyDescent="0.3">
      <c r="A233" s="79">
        <v>350</v>
      </c>
      <c r="B233" s="80" t="s">
        <v>529</v>
      </c>
      <c r="C233" s="90">
        <v>50</v>
      </c>
      <c r="D233" s="390" t="s">
        <v>406</v>
      </c>
      <c r="E233" s="87">
        <v>10</v>
      </c>
      <c r="F233" s="88" t="s">
        <v>407</v>
      </c>
      <c r="G233" s="382" t="str">
        <f t="shared" si="49"/>
        <v>350-Dirección de Servicios del Riesgo en Salud-50-INFORMES-10-Informe de Gestión</v>
      </c>
      <c r="H233" t="str">
        <f t="shared" si="50"/>
        <v>350-50-10-Informe de Gestión</v>
      </c>
    </row>
    <row r="234" spans="1:8" ht="33" x14ac:dyDescent="0.3">
      <c r="A234" s="79">
        <v>350</v>
      </c>
      <c r="B234" s="80" t="s">
        <v>529</v>
      </c>
      <c r="C234" s="84">
        <f t="shared" ref="C234:D235" si="56">C233</f>
        <v>50</v>
      </c>
      <c r="D234" s="391" t="str">
        <f t="shared" si="56"/>
        <v>INFORMES</v>
      </c>
      <c r="E234" s="92">
        <v>24</v>
      </c>
      <c r="F234" s="88" t="s">
        <v>409</v>
      </c>
      <c r="G234" s="382" t="str">
        <f t="shared" si="49"/>
        <v>350-Dirección de Servicios del Riesgo en Salud-50-INFORMES-24-Informe Entes de Control</v>
      </c>
      <c r="H234" t="str">
        <f t="shared" si="50"/>
        <v>350-50-24-Informe Entes de Control</v>
      </c>
    </row>
    <row r="235" spans="1:8" ht="33" x14ac:dyDescent="0.3">
      <c r="A235" s="79">
        <v>350</v>
      </c>
      <c r="B235" s="80" t="s">
        <v>529</v>
      </c>
      <c r="C235" s="84">
        <f t="shared" si="56"/>
        <v>50</v>
      </c>
      <c r="D235" s="391" t="str">
        <f t="shared" si="56"/>
        <v>INFORMES</v>
      </c>
      <c r="E235" s="92">
        <v>34</v>
      </c>
      <c r="F235" s="88" t="s">
        <v>429</v>
      </c>
      <c r="G235" s="382" t="str">
        <f t="shared" si="49"/>
        <v>350-Dirección de Servicios del Riesgo en Salud-50-INFORMES-34-Informes Otros Organismos</v>
      </c>
      <c r="H235" t="str">
        <f t="shared" si="50"/>
        <v>350-50-34-Informes Otros Organismos</v>
      </c>
    </row>
    <row r="236" spans="1:8" ht="37.5" customHeight="1" x14ac:dyDescent="0.3">
      <c r="A236" s="79">
        <v>350</v>
      </c>
      <c r="B236" s="80" t="s">
        <v>529</v>
      </c>
      <c r="C236" s="84">
        <v>67</v>
      </c>
      <c r="D236" s="390" t="s">
        <v>411</v>
      </c>
      <c r="E236" s="87">
        <v>4</v>
      </c>
      <c r="F236" s="88" t="s">
        <v>412</v>
      </c>
      <c r="G236" s="382" t="str">
        <f t="shared" si="49"/>
        <v>350-Dirección de Servicios del Riesgo en Salud-67-PLANES-4-Plan de Gestión</v>
      </c>
      <c r="H236" t="str">
        <f t="shared" si="50"/>
        <v>350-67-4-Plan de Gestión</v>
      </c>
    </row>
    <row r="237" spans="1:8" ht="37.5" customHeight="1" x14ac:dyDescent="0.3">
      <c r="A237" s="79">
        <v>350</v>
      </c>
      <c r="B237" s="80" t="s">
        <v>529</v>
      </c>
      <c r="C237" s="84">
        <f t="shared" ref="C237:C246" si="57">C236</f>
        <v>67</v>
      </c>
      <c r="D237" s="391" t="str">
        <f t="shared" ref="D237:D246" si="58">D236</f>
        <v>PLANES</v>
      </c>
      <c r="E237" s="92">
        <v>5</v>
      </c>
      <c r="F237" s="88" t="s">
        <v>449</v>
      </c>
      <c r="G237" s="382" t="str">
        <f t="shared" si="49"/>
        <v>350-Dirección de Servicios del Riesgo en Salud-67-PLANES-5-Plan de Gestión del Riesgo</v>
      </c>
      <c r="H237" t="str">
        <f t="shared" si="50"/>
        <v>350-67-5-Plan de Gestión del Riesgo</v>
      </c>
    </row>
    <row r="238" spans="1:8" ht="37.5" customHeight="1" x14ac:dyDescent="0.3">
      <c r="A238" s="79">
        <v>350</v>
      </c>
      <c r="B238" s="80" t="s">
        <v>529</v>
      </c>
      <c r="C238" s="84">
        <f t="shared" si="57"/>
        <v>67</v>
      </c>
      <c r="D238" s="391" t="str">
        <f t="shared" si="58"/>
        <v>PLANES</v>
      </c>
      <c r="E238" s="87">
        <v>7</v>
      </c>
      <c r="F238" s="80" t="s">
        <v>549</v>
      </c>
      <c r="G238" s="382" t="str">
        <f t="shared" si="49"/>
        <v>350-Dirección de Servicios del Riesgo en Salud-67-PLANES-7-Plan de Intervenciones Colectivas - PIC</v>
      </c>
      <c r="H238" t="str">
        <f t="shared" si="50"/>
        <v>350-67-7-Plan de Intervenciones Colectivas - PIC</v>
      </c>
    </row>
    <row r="239" spans="1:8" ht="37.5" customHeight="1" x14ac:dyDescent="0.3">
      <c r="A239" s="79">
        <v>350</v>
      </c>
      <c r="B239" s="80" t="s">
        <v>529</v>
      </c>
      <c r="C239" s="84">
        <f t="shared" si="57"/>
        <v>67</v>
      </c>
      <c r="D239" s="391" t="str">
        <f t="shared" si="58"/>
        <v>PLANES</v>
      </c>
      <c r="E239" s="87">
        <v>15</v>
      </c>
      <c r="F239" s="80" t="s">
        <v>550</v>
      </c>
      <c r="G239" s="382" t="str">
        <f t="shared" si="49"/>
        <v>350-Dirección de Servicios del Riesgo en Salud-67-PLANES-15-Plan Operativo de Ejecución Física</v>
      </c>
      <c r="H239" t="str">
        <f t="shared" si="50"/>
        <v>350-67-15-Plan Operativo de Ejecución Física</v>
      </c>
    </row>
    <row r="240" spans="1:8" ht="37.5" customHeight="1" x14ac:dyDescent="0.3">
      <c r="A240" s="79">
        <v>350</v>
      </c>
      <c r="B240" s="80" t="s">
        <v>529</v>
      </c>
      <c r="C240" s="84">
        <f t="shared" si="57"/>
        <v>67</v>
      </c>
      <c r="D240" s="391" t="str">
        <f t="shared" si="58"/>
        <v>PLANES</v>
      </c>
      <c r="E240" s="92">
        <v>16</v>
      </c>
      <c r="F240" s="88" t="s">
        <v>450</v>
      </c>
      <c r="G240" s="382" t="str">
        <f t="shared" si="49"/>
        <v>350-Dirección de Servicios del Riesgo en Salud-67-PLANES-16-Plan Operativo de Gestión</v>
      </c>
      <c r="H240" t="str">
        <f t="shared" si="50"/>
        <v>350-67-16-Plan Operativo de Gestión</v>
      </c>
    </row>
    <row r="241" spans="1:8" ht="37.5" customHeight="1" x14ac:dyDescent="0.3">
      <c r="A241" s="79">
        <v>350</v>
      </c>
      <c r="B241" s="80" t="s">
        <v>529</v>
      </c>
      <c r="C241" s="84">
        <f t="shared" si="57"/>
        <v>67</v>
      </c>
      <c r="D241" s="391" t="str">
        <f t="shared" si="58"/>
        <v>PLANES</v>
      </c>
      <c r="E241" s="87">
        <v>17</v>
      </c>
      <c r="F241" s="80" t="s">
        <v>551</v>
      </c>
      <c r="G241" s="382" t="str">
        <f t="shared" si="49"/>
        <v>350-Dirección de Servicios del Riesgo en Salud-67-PLANES-17-Planes anuales de Acción y Prevención, Control y Vigilancia Epidemiológica de Infecciones Intrahospitalarias</v>
      </c>
      <c r="H241" t="str">
        <f t="shared" si="50"/>
        <v>350-67-17-Planes anuales de Acción y Prevención, Control y Vigilancia Epidemiológica de Infecciones Intrahospitalarias</v>
      </c>
    </row>
    <row r="242" spans="1:8" ht="49.5" x14ac:dyDescent="0.3">
      <c r="A242" s="79">
        <v>350</v>
      </c>
      <c r="B242" s="80" t="s">
        <v>529</v>
      </c>
      <c r="C242" s="84">
        <f t="shared" si="57"/>
        <v>67</v>
      </c>
      <c r="D242" s="391" t="str">
        <f t="shared" si="58"/>
        <v>PLANES</v>
      </c>
      <c r="E242" s="87">
        <v>18</v>
      </c>
      <c r="F242" s="80" t="s">
        <v>552</v>
      </c>
      <c r="G242" s="382" t="str">
        <f t="shared" si="49"/>
        <v>350-Dirección de Servicios del Riesgo en Salud-67-PLANES-18-Planes anuales de Inducción y Capacitación en Prevención, Vigilancia Epidemiológica de Infecciones Intrahospitalarias</v>
      </c>
      <c r="H242" t="str">
        <f t="shared" si="50"/>
        <v>350-67-18-Planes anuales de Inducción y Capacitación en Prevención, Vigilancia Epidemiológica de Infecciones Intrahospitalarias</v>
      </c>
    </row>
    <row r="243" spans="1:8" ht="49.5" x14ac:dyDescent="0.3">
      <c r="A243" s="79">
        <v>350</v>
      </c>
      <c r="B243" s="80" t="s">
        <v>529</v>
      </c>
      <c r="C243" s="84">
        <f t="shared" si="57"/>
        <v>67</v>
      </c>
      <c r="D243" s="391" t="str">
        <f t="shared" si="58"/>
        <v>PLANES</v>
      </c>
      <c r="E243" s="87">
        <v>19</v>
      </c>
      <c r="F243" s="80" t="s">
        <v>553</v>
      </c>
      <c r="G243" s="382" t="str">
        <f t="shared" si="49"/>
        <v>350-Dirección de Servicios del Riesgo en Salud-67-PLANES-19-Planes Anuales de Sensibilización Comunitaria en Vigilancia Epidemiológica de Infecciones Intrahospitalarias</v>
      </c>
      <c r="H243" t="str">
        <f t="shared" si="50"/>
        <v>350-67-19-Planes Anuales de Sensibilización Comunitaria en Vigilancia Epidemiológica de Infecciones Intrahospitalarias</v>
      </c>
    </row>
    <row r="244" spans="1:8" ht="33" x14ac:dyDescent="0.3">
      <c r="A244" s="79">
        <v>350</v>
      </c>
      <c r="B244" s="80" t="s">
        <v>529</v>
      </c>
      <c r="C244" s="84">
        <f t="shared" si="57"/>
        <v>67</v>
      </c>
      <c r="D244" s="391" t="str">
        <f t="shared" si="58"/>
        <v>PLANES</v>
      </c>
      <c r="E244" s="87">
        <v>20</v>
      </c>
      <c r="F244" s="80" t="s">
        <v>554</v>
      </c>
      <c r="G244" s="382" t="str">
        <f t="shared" si="49"/>
        <v>350-Dirección de Servicios del Riesgo en Salud-67-PLANES-20-Planes de Acción en Salud Pública</v>
      </c>
      <c r="H244" t="str">
        <f t="shared" si="50"/>
        <v>350-67-20-Planes de Acción en Salud Pública</v>
      </c>
    </row>
    <row r="245" spans="1:8" ht="36.75" customHeight="1" x14ac:dyDescent="0.3">
      <c r="A245" s="79">
        <v>350</v>
      </c>
      <c r="B245" s="80" t="s">
        <v>529</v>
      </c>
      <c r="C245" s="84">
        <f t="shared" si="57"/>
        <v>67</v>
      </c>
      <c r="D245" s="391" t="str">
        <f t="shared" si="58"/>
        <v>PLANES</v>
      </c>
      <c r="E245" s="87">
        <v>24</v>
      </c>
      <c r="F245" s="80" t="s">
        <v>555</v>
      </c>
      <c r="G245" s="382" t="str">
        <f t="shared" si="49"/>
        <v>350-Dirección de Servicios del Riesgo en Salud-67-PLANES-24-Planes de Manejo de Infecciones Intrahospitalarias</v>
      </c>
      <c r="H245" t="str">
        <f t="shared" si="50"/>
        <v>350-67-24-Planes de Manejo de Infecciones Intrahospitalarias</v>
      </c>
    </row>
    <row r="246" spans="1:8" ht="36.75" customHeight="1" x14ac:dyDescent="0.3">
      <c r="A246" s="79">
        <v>350</v>
      </c>
      <c r="B246" s="80" t="s">
        <v>529</v>
      </c>
      <c r="C246" s="84">
        <f t="shared" si="57"/>
        <v>67</v>
      </c>
      <c r="D246" s="391" t="str">
        <f t="shared" si="58"/>
        <v>PLANES</v>
      </c>
      <c r="E246" s="92">
        <v>25</v>
      </c>
      <c r="F246" s="88" t="s">
        <v>464</v>
      </c>
      <c r="G246" s="382" t="str">
        <f t="shared" si="49"/>
        <v>350-Dirección de Servicios del Riesgo en Salud-67-PLANES-25-Planes de Mejoramiento</v>
      </c>
      <c r="H246" t="str">
        <f t="shared" si="50"/>
        <v>350-67-25-Planes de Mejoramiento</v>
      </c>
    </row>
    <row r="247" spans="1:8" ht="36.75" customHeight="1" x14ac:dyDescent="0.3">
      <c r="A247" s="79">
        <v>350</v>
      </c>
      <c r="B247" s="80" t="s">
        <v>529</v>
      </c>
      <c r="C247" s="84">
        <v>72</v>
      </c>
      <c r="D247" s="82" t="s">
        <v>473</v>
      </c>
      <c r="E247" s="87">
        <v>1</v>
      </c>
      <c r="F247" s="80" t="s">
        <v>556</v>
      </c>
      <c r="G247" s="382" t="str">
        <f t="shared" si="49"/>
        <v>350-Dirección de Servicios del Riesgo en Salud-72-PROGRAMAS-1-Programa Ampliado de Inmunización - PAI</v>
      </c>
      <c r="H247" t="str">
        <f t="shared" si="50"/>
        <v>350-72-1-Programa Ampliado de Inmunización - PAI</v>
      </c>
    </row>
    <row r="248" spans="1:8" ht="36.75" customHeight="1" x14ac:dyDescent="0.3">
      <c r="A248" s="79">
        <v>350</v>
      </c>
      <c r="B248" s="80" t="s">
        <v>529</v>
      </c>
      <c r="C248" s="84">
        <f t="shared" ref="C248:C257" si="59">C247</f>
        <v>72</v>
      </c>
      <c r="D248" s="389" t="str">
        <f t="shared" ref="D248:D257" si="60">D247</f>
        <v>PROGRAMAS</v>
      </c>
      <c r="E248" s="87">
        <v>5</v>
      </c>
      <c r="F248" s="80" t="s">
        <v>557</v>
      </c>
      <c r="G248" s="382" t="str">
        <f t="shared" si="49"/>
        <v>350-Dirección de Servicios del Riesgo en Salud-72-PROGRAMAS-5-Programa de Capacitación en Manipulación Higiénica de Alimentos</v>
      </c>
      <c r="H248" t="str">
        <f t="shared" si="50"/>
        <v>350-72-5-Programa de Capacitación en Manipulación Higiénica de Alimentos</v>
      </c>
    </row>
    <row r="249" spans="1:8" ht="36.75" customHeight="1" x14ac:dyDescent="0.3">
      <c r="A249" s="79">
        <v>350</v>
      </c>
      <c r="B249" s="80" t="s">
        <v>529</v>
      </c>
      <c r="C249" s="84">
        <f t="shared" si="59"/>
        <v>72</v>
      </c>
      <c r="D249" s="391" t="str">
        <f t="shared" si="60"/>
        <v>PROGRAMAS</v>
      </c>
      <c r="E249" s="87">
        <v>6</v>
      </c>
      <c r="F249" s="80" t="s">
        <v>558</v>
      </c>
      <c r="G249" s="382" t="str">
        <f t="shared" si="49"/>
        <v>350-Dirección de Servicios del Riesgo en Salud-72-PROGRAMAS-6-Programa de Control de Roedores y Vectores</v>
      </c>
      <c r="H249" t="str">
        <f t="shared" si="50"/>
        <v>350-72-6-Programa de Control de Roedores y Vectores</v>
      </c>
    </row>
    <row r="250" spans="1:8" ht="36.75" customHeight="1" x14ac:dyDescent="0.3">
      <c r="A250" s="79">
        <v>350</v>
      </c>
      <c r="B250" s="80" t="s">
        <v>529</v>
      </c>
      <c r="C250" s="84">
        <f t="shared" si="59"/>
        <v>72</v>
      </c>
      <c r="D250" s="389" t="str">
        <f t="shared" si="60"/>
        <v>PROGRAMAS</v>
      </c>
      <c r="E250" s="87">
        <v>7</v>
      </c>
      <c r="F250" s="80" t="s">
        <v>559</v>
      </c>
      <c r="G250" s="382" t="str">
        <f t="shared" si="49"/>
        <v>350-Dirección de Servicios del Riesgo en Salud-72-PROGRAMAS-7-Programa de Esterilización Canina y Felina</v>
      </c>
      <c r="H250" t="str">
        <f t="shared" si="50"/>
        <v>350-72-7-Programa de Esterilización Canina y Felina</v>
      </c>
    </row>
    <row r="251" spans="1:8" ht="36.75" customHeight="1" x14ac:dyDescent="0.3">
      <c r="A251" s="79">
        <v>350</v>
      </c>
      <c r="B251" s="80" t="s">
        <v>529</v>
      </c>
      <c r="C251" s="84">
        <f t="shared" si="59"/>
        <v>72</v>
      </c>
      <c r="D251" s="389" t="str">
        <f t="shared" si="60"/>
        <v>PROGRAMAS</v>
      </c>
      <c r="E251" s="87">
        <v>8</v>
      </c>
      <c r="F251" s="80" t="s">
        <v>560</v>
      </c>
      <c r="G251" s="382" t="str">
        <f t="shared" si="49"/>
        <v>350-Dirección de Servicios del Riesgo en Salud-72-PROGRAMAS-8-Programa de Evaluación de Tenencia Inadecuada de Animales</v>
      </c>
      <c r="H251" t="str">
        <f t="shared" si="50"/>
        <v>350-72-8-Programa de Evaluación de Tenencia Inadecuada de Animales</v>
      </c>
    </row>
    <row r="252" spans="1:8" ht="36" customHeight="1" x14ac:dyDescent="0.3">
      <c r="A252" s="79">
        <v>350</v>
      </c>
      <c r="B252" s="80" t="s">
        <v>529</v>
      </c>
      <c r="C252" s="84">
        <f t="shared" si="59"/>
        <v>72</v>
      </c>
      <c r="D252" s="389" t="str">
        <f t="shared" si="60"/>
        <v>PROGRAMAS</v>
      </c>
      <c r="E252" s="87">
        <v>12</v>
      </c>
      <c r="F252" s="80" t="s">
        <v>561</v>
      </c>
      <c r="G252" s="382" t="str">
        <f t="shared" si="49"/>
        <v>350-Dirección de Servicios del Riesgo en Salud-72-PROGRAMAS-12-Programa de Inspección, Vigilancia y Control Sanitario de Establecimientos Industriales y Comerciales</v>
      </c>
      <c r="H252" t="str">
        <f t="shared" si="50"/>
        <v>350-72-12-Programa de Inspección, Vigilancia y Control Sanitario de Establecimientos Industriales y Comerciales</v>
      </c>
    </row>
    <row r="253" spans="1:8" ht="33" x14ac:dyDescent="0.3">
      <c r="A253" s="79">
        <v>350</v>
      </c>
      <c r="B253" s="80" t="s">
        <v>529</v>
      </c>
      <c r="C253" s="84">
        <f t="shared" si="59"/>
        <v>72</v>
      </c>
      <c r="D253" s="391" t="str">
        <f t="shared" si="60"/>
        <v>PROGRAMAS</v>
      </c>
      <c r="E253" s="87">
        <v>15</v>
      </c>
      <c r="F253" s="80" t="s">
        <v>562</v>
      </c>
      <c r="G253" s="382" t="str">
        <f t="shared" si="49"/>
        <v>350-Dirección de Servicios del Riesgo en Salud-72-PROGRAMAS-15-Programa de Prevención, Control y Vigilancia Epidemiológica de Infecciones Intrahospitalarias</v>
      </c>
      <c r="H253" t="str">
        <f t="shared" si="50"/>
        <v>350-72-15-Programa de Prevención, Control y Vigilancia Epidemiológica de Infecciones Intrahospitalarias</v>
      </c>
    </row>
    <row r="254" spans="1:8" ht="49.5" x14ac:dyDescent="0.3">
      <c r="A254" s="79">
        <v>350</v>
      </c>
      <c r="B254" s="80" t="s">
        <v>529</v>
      </c>
      <c r="C254" s="84">
        <f t="shared" si="59"/>
        <v>72</v>
      </c>
      <c r="D254" s="391" t="str">
        <f t="shared" si="60"/>
        <v>PROGRAMAS</v>
      </c>
      <c r="E254" s="87">
        <v>17</v>
      </c>
      <c r="F254" s="80" t="s">
        <v>563</v>
      </c>
      <c r="G254" s="382" t="str">
        <f t="shared" si="49"/>
        <v>350-Dirección de Servicios del Riesgo en Salud-72-PROGRAMAS-17-Programa de Seguimiento a Animales Mordedores (Potenciales Transmisores de Enfermedades a Humanos)</v>
      </c>
      <c r="H254" t="str">
        <f t="shared" si="50"/>
        <v>350-72-17-Programa de Seguimiento a Animales Mordedores (Potenciales Transmisores de Enfermedades a Humanos)</v>
      </c>
    </row>
    <row r="255" spans="1:8" ht="33" x14ac:dyDescent="0.3">
      <c r="A255" s="79">
        <v>350</v>
      </c>
      <c r="B255" s="80" t="s">
        <v>529</v>
      </c>
      <c r="C255" s="84">
        <f t="shared" si="59"/>
        <v>72</v>
      </c>
      <c r="D255" s="389" t="str">
        <f t="shared" si="60"/>
        <v>PROGRAMAS</v>
      </c>
      <c r="E255" s="87">
        <v>21</v>
      </c>
      <c r="F255" s="80" t="s">
        <v>564</v>
      </c>
      <c r="G255" s="382" t="str">
        <f t="shared" si="49"/>
        <v>350-Dirección de Servicios del Riesgo en Salud-72-PROGRAMAS-21-Programa de Vacunación Antirrabica Canina y Felina</v>
      </c>
      <c r="H255" t="str">
        <f t="shared" si="50"/>
        <v>350-72-21-Programa de Vacunación Antirrabica Canina y Felina</v>
      </c>
    </row>
    <row r="256" spans="1:8" ht="35.25" customHeight="1" x14ac:dyDescent="0.3">
      <c r="A256" s="79">
        <v>350</v>
      </c>
      <c r="B256" s="80" t="s">
        <v>529</v>
      </c>
      <c r="C256" s="84">
        <f t="shared" si="59"/>
        <v>72</v>
      </c>
      <c r="D256" s="389" t="str">
        <f t="shared" si="60"/>
        <v>PROGRAMAS</v>
      </c>
      <c r="E256" s="87">
        <v>23</v>
      </c>
      <c r="F256" s="80" t="s">
        <v>565</v>
      </c>
      <c r="G256" s="382" t="str">
        <f t="shared" si="49"/>
        <v>350-Dirección de Servicios del Riesgo en Salud-72-PROGRAMAS-23-Programas de Promoción y Prevención</v>
      </c>
      <c r="H256" t="str">
        <f t="shared" si="50"/>
        <v>350-72-23-Programas de Promoción y Prevención</v>
      </c>
    </row>
    <row r="257" spans="1:8" ht="33" customHeight="1" x14ac:dyDescent="0.3">
      <c r="A257" s="79">
        <v>350</v>
      </c>
      <c r="B257" s="80" t="s">
        <v>529</v>
      </c>
      <c r="C257" s="84">
        <f t="shared" si="59"/>
        <v>72</v>
      </c>
      <c r="D257" s="391" t="str">
        <f t="shared" si="60"/>
        <v>PROGRAMAS</v>
      </c>
      <c r="E257" s="87">
        <v>24</v>
      </c>
      <c r="F257" s="80" t="s">
        <v>566</v>
      </c>
      <c r="G257" s="382" t="str">
        <f t="shared" si="49"/>
        <v>350-Dirección de Servicios del Riesgo en Salud-72-PROGRAMAS-24-Programas de Recolección de Caninos Callejeros</v>
      </c>
      <c r="H257" t="str">
        <f t="shared" si="50"/>
        <v>350-72-24-Programas de Recolección de Caninos Callejeros</v>
      </c>
    </row>
    <row r="258" spans="1:8" ht="33" customHeight="1" x14ac:dyDescent="0.3">
      <c r="A258" s="79">
        <v>350</v>
      </c>
      <c r="B258" s="80" t="s">
        <v>529</v>
      </c>
      <c r="C258" s="84">
        <v>75</v>
      </c>
      <c r="D258" s="82" t="s">
        <v>567</v>
      </c>
      <c r="E258" s="81"/>
      <c r="F258" s="83"/>
      <c r="G258" s="382" t="str">
        <f t="shared" si="49"/>
        <v>350-Dirección de Servicios del Riesgo en Salud-75-REGISTRO CONSOLIDADO ASESORÍAS--</v>
      </c>
      <c r="H258" t="str">
        <f t="shared" si="50"/>
        <v>350-75--</v>
      </c>
    </row>
    <row r="259" spans="1:8" ht="34.5" customHeight="1" x14ac:dyDescent="0.3">
      <c r="A259" s="79">
        <v>350</v>
      </c>
      <c r="B259" s="80" t="s">
        <v>529</v>
      </c>
      <c r="C259" s="84">
        <v>76</v>
      </c>
      <c r="D259" s="82" t="s">
        <v>568</v>
      </c>
      <c r="E259" s="92">
        <v>2</v>
      </c>
      <c r="F259" s="88" t="s">
        <v>569</v>
      </c>
      <c r="G259" s="382" t="str">
        <f t="shared" si="49"/>
        <v>350-Dirección de Servicios del Riesgo en Salud-76-REGISTRO PARA CAPTURA DE DATOS-2-Registro de Infecciones Intrahospitalarias</v>
      </c>
      <c r="H259" t="str">
        <f t="shared" si="50"/>
        <v>350-76-2-Registro de Infecciones Intrahospitalarias</v>
      </c>
    </row>
    <row r="260" spans="1:8" ht="37.5" customHeight="1" x14ac:dyDescent="0.3">
      <c r="A260" s="79">
        <v>350</v>
      </c>
      <c r="B260" s="80" t="s">
        <v>529</v>
      </c>
      <c r="C260" s="84">
        <f t="shared" ref="C260:D260" si="61">C259</f>
        <v>76</v>
      </c>
      <c r="D260" s="391" t="str">
        <f t="shared" si="61"/>
        <v>REGISTRO PARA CAPTURA DE DATOS</v>
      </c>
      <c r="E260" s="87">
        <v>3</v>
      </c>
      <c r="F260" s="80" t="s">
        <v>570</v>
      </c>
      <c r="G260" s="382" t="str">
        <f t="shared" si="49"/>
        <v>350-Dirección de Servicios del Riesgo en Salud-76-REGISTRO PARA CAPTURA DE DATOS-3-Registro de Vacunación Antirrábica Canina y Felina</v>
      </c>
      <c r="H260" t="str">
        <f t="shared" si="50"/>
        <v>350-76-3-Registro de Vacunación Antirrábica Canina y Felina</v>
      </c>
    </row>
    <row r="261" spans="1:8" ht="26.25" customHeight="1" x14ac:dyDescent="0.3">
      <c r="A261" s="79">
        <v>400</v>
      </c>
      <c r="B261" s="80" t="s">
        <v>571</v>
      </c>
      <c r="C261" s="84">
        <v>2</v>
      </c>
      <c r="D261" s="390" t="s">
        <v>398</v>
      </c>
      <c r="E261" s="93">
        <v>40</v>
      </c>
      <c r="F261" s="94" t="s">
        <v>399</v>
      </c>
      <c r="G261" s="382" t="str">
        <f t="shared" si="49"/>
        <v>400-Subgerencia Corporativa-2-ACTAS-40-Actas de Reunión</v>
      </c>
      <c r="H261" t="str">
        <f t="shared" si="50"/>
        <v>400-2-40-Actas de Reunión</v>
      </c>
    </row>
    <row r="262" spans="1:8" ht="26.25" customHeight="1" x14ac:dyDescent="0.3">
      <c r="A262" s="79">
        <v>400</v>
      </c>
      <c r="B262" s="80" t="s">
        <v>571</v>
      </c>
      <c r="C262" s="90">
        <v>49</v>
      </c>
      <c r="D262" s="394" t="s">
        <v>443</v>
      </c>
      <c r="E262" s="93">
        <v>1</v>
      </c>
      <c r="F262" s="88" t="s">
        <v>444</v>
      </c>
      <c r="G262" s="382" t="str">
        <f t="shared" si="49"/>
        <v>400-Subgerencia Corporativa-49-INDICADORES-1-Indicadores de Gestión</v>
      </c>
      <c r="H262" t="str">
        <f t="shared" si="50"/>
        <v>400-49-1-Indicadores de Gestión</v>
      </c>
    </row>
    <row r="263" spans="1:8" ht="26.25" customHeight="1" x14ac:dyDescent="0.3">
      <c r="A263" s="79">
        <v>400</v>
      </c>
      <c r="B263" s="80" t="s">
        <v>571</v>
      </c>
      <c r="C263" s="90">
        <v>50</v>
      </c>
      <c r="D263" s="390" t="s">
        <v>406</v>
      </c>
      <c r="E263" s="87">
        <v>10</v>
      </c>
      <c r="F263" s="88" t="s">
        <v>407</v>
      </c>
      <c r="G263" s="382" t="str">
        <f t="shared" si="49"/>
        <v>400-Subgerencia Corporativa-50-INFORMES-10-Informe de Gestión</v>
      </c>
      <c r="H263" t="str">
        <f t="shared" si="50"/>
        <v>400-50-10-Informe de Gestión</v>
      </c>
    </row>
    <row r="264" spans="1:8" x14ac:dyDescent="0.3">
      <c r="A264" s="79">
        <v>400</v>
      </c>
      <c r="B264" s="80" t="s">
        <v>571</v>
      </c>
      <c r="C264" s="84">
        <f t="shared" ref="C264:D265" si="62">C263</f>
        <v>50</v>
      </c>
      <c r="D264" s="391" t="str">
        <f t="shared" si="62"/>
        <v>INFORMES</v>
      </c>
      <c r="E264" s="92">
        <v>24</v>
      </c>
      <c r="F264" s="88" t="s">
        <v>409</v>
      </c>
      <c r="G264" s="382" t="str">
        <f t="shared" si="49"/>
        <v>400-Subgerencia Corporativa-50-INFORMES-24-Informe Entes de Control</v>
      </c>
      <c r="H264" t="str">
        <f t="shared" si="50"/>
        <v>400-50-24-Informe Entes de Control</v>
      </c>
    </row>
    <row r="265" spans="1:8" x14ac:dyDescent="0.3">
      <c r="A265" s="79">
        <v>400</v>
      </c>
      <c r="B265" s="80" t="s">
        <v>571</v>
      </c>
      <c r="C265" s="84">
        <f t="shared" si="62"/>
        <v>50</v>
      </c>
      <c r="D265" s="391" t="str">
        <f t="shared" si="62"/>
        <v>INFORMES</v>
      </c>
      <c r="E265" s="92">
        <v>34</v>
      </c>
      <c r="F265" s="88" t="s">
        <v>429</v>
      </c>
      <c r="G265" s="382" t="str">
        <f t="shared" ref="G265:G328" si="63">CONCATENATE(A265,"-",B265,"-",C265,"-",D265,"-",E265,"-",F265)</f>
        <v>400-Subgerencia Corporativa-50-INFORMES-34-Informes Otros Organismos</v>
      </c>
      <c r="H265" t="str">
        <f t="shared" ref="H265:H328" si="64">CONCATENATE(A265,"-",C265,"-",E265,"-",F265)</f>
        <v>400-50-34-Informes Otros Organismos</v>
      </c>
    </row>
    <row r="266" spans="1:8" ht="32.25" customHeight="1" x14ac:dyDescent="0.3">
      <c r="A266" s="79">
        <v>400</v>
      </c>
      <c r="B266" s="80" t="s">
        <v>571</v>
      </c>
      <c r="C266" s="84">
        <v>67</v>
      </c>
      <c r="D266" s="390" t="s">
        <v>411</v>
      </c>
      <c r="E266" s="87">
        <v>4</v>
      </c>
      <c r="F266" s="88" t="s">
        <v>412</v>
      </c>
      <c r="G266" s="382" t="str">
        <f t="shared" si="63"/>
        <v>400-Subgerencia Corporativa-67-PLANES-4-Plan de Gestión</v>
      </c>
      <c r="H266" t="str">
        <f t="shared" si="64"/>
        <v>400-67-4-Plan de Gestión</v>
      </c>
    </row>
    <row r="267" spans="1:8" ht="32.25" customHeight="1" x14ac:dyDescent="0.3">
      <c r="A267" s="79">
        <v>400</v>
      </c>
      <c r="B267" s="80" t="s">
        <v>571</v>
      </c>
      <c r="C267" s="84">
        <f t="shared" ref="C267:D269" si="65">C266</f>
        <v>67</v>
      </c>
      <c r="D267" s="391" t="str">
        <f t="shared" si="65"/>
        <v>PLANES</v>
      </c>
      <c r="E267" s="92">
        <v>5</v>
      </c>
      <c r="F267" s="88" t="s">
        <v>449</v>
      </c>
      <c r="G267" s="382" t="str">
        <f t="shared" si="63"/>
        <v>400-Subgerencia Corporativa-67-PLANES-5-Plan de Gestión del Riesgo</v>
      </c>
      <c r="H267" t="str">
        <f t="shared" si="64"/>
        <v>400-67-5-Plan de Gestión del Riesgo</v>
      </c>
    </row>
    <row r="268" spans="1:8" ht="32.25" customHeight="1" x14ac:dyDescent="0.3">
      <c r="A268" s="79">
        <v>400</v>
      </c>
      <c r="B268" s="80" t="s">
        <v>571</v>
      </c>
      <c r="C268" s="84">
        <f t="shared" si="65"/>
        <v>67</v>
      </c>
      <c r="D268" s="391" t="str">
        <f t="shared" si="65"/>
        <v>PLANES</v>
      </c>
      <c r="E268" s="92">
        <v>16</v>
      </c>
      <c r="F268" s="88" t="s">
        <v>450</v>
      </c>
      <c r="G268" s="382" t="str">
        <f t="shared" si="63"/>
        <v>400-Subgerencia Corporativa-67-PLANES-16-Plan Operativo de Gestión</v>
      </c>
      <c r="H268" t="str">
        <f t="shared" si="64"/>
        <v>400-67-16-Plan Operativo de Gestión</v>
      </c>
    </row>
    <row r="269" spans="1:8" ht="32.25" customHeight="1" x14ac:dyDescent="0.3">
      <c r="A269" s="79">
        <v>400</v>
      </c>
      <c r="B269" s="80" t="s">
        <v>571</v>
      </c>
      <c r="C269" s="84">
        <f t="shared" si="65"/>
        <v>67</v>
      </c>
      <c r="D269" s="391" t="str">
        <f t="shared" si="65"/>
        <v>PLANES</v>
      </c>
      <c r="E269" s="92">
        <v>25</v>
      </c>
      <c r="F269" s="88" t="s">
        <v>464</v>
      </c>
      <c r="G269" s="382" t="str">
        <f t="shared" si="63"/>
        <v>400-Subgerencia Corporativa-67-PLANES-25-Planes de Mejoramiento</v>
      </c>
      <c r="H269" t="str">
        <f t="shared" si="64"/>
        <v>400-67-25-Planes de Mejoramiento</v>
      </c>
    </row>
    <row r="270" spans="1:8" s="384" customFormat="1" ht="32.25" customHeight="1" x14ac:dyDescent="0.3">
      <c r="A270" s="79">
        <v>410</v>
      </c>
      <c r="B270" s="80" t="s">
        <v>572</v>
      </c>
      <c r="C270" s="84">
        <v>2</v>
      </c>
      <c r="D270" s="390" t="s">
        <v>398</v>
      </c>
      <c r="E270" s="81">
        <v>1</v>
      </c>
      <c r="F270" s="80" t="s">
        <v>466</v>
      </c>
      <c r="G270" s="382" t="str">
        <f t="shared" si="63"/>
        <v>410-Dirección Financiera-2-ACTAS-1-Actas Arqueo de Caja</v>
      </c>
      <c r="H270" t="str">
        <f t="shared" si="64"/>
        <v>410-2-1-Actas Arqueo de Caja</v>
      </c>
    </row>
    <row r="271" spans="1:8" ht="32.25" customHeight="1" x14ac:dyDescent="0.3">
      <c r="A271" s="79">
        <v>410</v>
      </c>
      <c r="B271" s="80" t="s">
        <v>572</v>
      </c>
      <c r="C271" s="84">
        <f t="shared" ref="C271:D277" si="66">C270</f>
        <v>2</v>
      </c>
      <c r="D271" s="391" t="str">
        <f t="shared" si="66"/>
        <v>ACTAS</v>
      </c>
      <c r="E271" s="81">
        <v>5</v>
      </c>
      <c r="F271" s="80" t="s">
        <v>573</v>
      </c>
      <c r="G271" s="382" t="str">
        <f t="shared" si="63"/>
        <v>410-Dirección Financiera-2-ACTAS-5-Actas Comité de Cartera</v>
      </c>
      <c r="H271" t="str">
        <f t="shared" si="64"/>
        <v>410-2-5-Actas Comité de Cartera</v>
      </c>
    </row>
    <row r="272" spans="1:8" ht="32.25" customHeight="1" x14ac:dyDescent="0.3">
      <c r="A272" s="79">
        <v>410</v>
      </c>
      <c r="B272" s="80" t="s">
        <v>572</v>
      </c>
      <c r="C272" s="84">
        <f t="shared" si="66"/>
        <v>2</v>
      </c>
      <c r="D272" s="391" t="str">
        <f t="shared" si="66"/>
        <v>ACTAS</v>
      </c>
      <c r="E272" s="81">
        <v>11</v>
      </c>
      <c r="F272" s="80" t="s">
        <v>574</v>
      </c>
      <c r="G272" s="382" t="str">
        <f t="shared" si="63"/>
        <v>410-Dirección Financiera-2-ACTAS-11-Actas Comité de Facturación</v>
      </c>
      <c r="H272" t="str">
        <f t="shared" si="64"/>
        <v>410-2-11-Actas Comité de Facturación</v>
      </c>
    </row>
    <row r="273" spans="1:8" ht="32.25" customHeight="1" x14ac:dyDescent="0.3">
      <c r="A273" s="79">
        <v>410</v>
      </c>
      <c r="B273" s="80" t="s">
        <v>572</v>
      </c>
      <c r="C273" s="84">
        <f t="shared" si="66"/>
        <v>2</v>
      </c>
      <c r="D273" s="391" t="str">
        <f t="shared" si="66"/>
        <v>ACTAS</v>
      </c>
      <c r="E273" s="81">
        <v>16</v>
      </c>
      <c r="F273" s="80" t="s">
        <v>575</v>
      </c>
      <c r="G273" s="382" t="str">
        <f t="shared" si="63"/>
        <v>410-Dirección Financiera-2-ACTAS-16-Actas Comité de Glosas</v>
      </c>
      <c r="H273" t="str">
        <f t="shared" si="64"/>
        <v>410-2-16-Actas Comité de Glosas</v>
      </c>
    </row>
    <row r="274" spans="1:8" ht="32.25" customHeight="1" x14ac:dyDescent="0.3">
      <c r="A274" s="79">
        <v>410</v>
      </c>
      <c r="B274" s="80" t="s">
        <v>572</v>
      </c>
      <c r="C274" s="84">
        <f t="shared" si="66"/>
        <v>2</v>
      </c>
      <c r="D274" s="391" t="str">
        <f t="shared" si="66"/>
        <v>ACTAS</v>
      </c>
      <c r="E274" s="81">
        <v>22</v>
      </c>
      <c r="F274" s="80" t="s">
        <v>576</v>
      </c>
      <c r="G274" s="382" t="str">
        <f t="shared" si="63"/>
        <v>410-Dirección Financiera-2-ACTAS-22-Actas Comité de Saneamiento Contable</v>
      </c>
      <c r="H274" t="str">
        <f t="shared" si="64"/>
        <v>410-2-22-Actas Comité de Saneamiento Contable</v>
      </c>
    </row>
    <row r="275" spans="1:8" ht="32.25" customHeight="1" x14ac:dyDescent="0.3">
      <c r="A275" s="79">
        <v>410</v>
      </c>
      <c r="B275" s="80" t="s">
        <v>572</v>
      </c>
      <c r="C275" s="84">
        <f t="shared" si="66"/>
        <v>2</v>
      </c>
      <c r="D275" s="391" t="str">
        <f t="shared" si="66"/>
        <v>ACTAS</v>
      </c>
      <c r="E275" s="81">
        <v>38</v>
      </c>
      <c r="F275" s="80" t="s">
        <v>577</v>
      </c>
      <c r="G275" s="382" t="str">
        <f t="shared" si="63"/>
        <v>410-Dirección Financiera-2-ACTAS-38-Actas Comité Técnico de Sostenibilidad Financiera</v>
      </c>
      <c r="H275" t="str">
        <f t="shared" si="64"/>
        <v>410-2-38-Actas Comité Técnico de Sostenibilidad Financiera</v>
      </c>
    </row>
    <row r="276" spans="1:8" ht="32.25" customHeight="1" x14ac:dyDescent="0.3">
      <c r="A276" s="79">
        <v>410</v>
      </c>
      <c r="B276" s="80" t="s">
        <v>572</v>
      </c>
      <c r="C276" s="84">
        <f t="shared" si="66"/>
        <v>2</v>
      </c>
      <c r="D276" s="391" t="str">
        <f t="shared" si="66"/>
        <v>ACTAS</v>
      </c>
      <c r="E276" s="81">
        <v>39</v>
      </c>
      <c r="F276" s="80" t="s">
        <v>578</v>
      </c>
      <c r="G276" s="382" t="str">
        <f t="shared" si="63"/>
        <v>410-Dirección Financiera-2-ACTAS-39-Actas de Anulación de cheques</v>
      </c>
      <c r="H276" t="str">
        <f t="shared" si="64"/>
        <v>410-2-39-Actas de Anulación de cheques</v>
      </c>
    </row>
    <row r="277" spans="1:8" ht="32.25" customHeight="1" x14ac:dyDescent="0.3">
      <c r="A277" s="79">
        <v>410</v>
      </c>
      <c r="B277" s="80" t="s">
        <v>572</v>
      </c>
      <c r="C277" s="84">
        <f t="shared" si="66"/>
        <v>2</v>
      </c>
      <c r="D277" s="391" t="str">
        <f t="shared" si="66"/>
        <v>ACTAS</v>
      </c>
      <c r="E277" s="93">
        <v>40</v>
      </c>
      <c r="F277" s="94" t="s">
        <v>399</v>
      </c>
      <c r="G277" s="382" t="str">
        <f t="shared" si="63"/>
        <v>410-Dirección Financiera-2-ACTAS-40-Actas de Reunión</v>
      </c>
      <c r="H277" t="str">
        <f t="shared" si="64"/>
        <v>410-2-40-Actas de Reunión</v>
      </c>
    </row>
    <row r="278" spans="1:8" ht="32.25" customHeight="1" x14ac:dyDescent="0.3">
      <c r="A278" s="79">
        <v>410</v>
      </c>
      <c r="B278" s="80" t="s">
        <v>572</v>
      </c>
      <c r="C278" s="84">
        <v>5</v>
      </c>
      <c r="D278" s="82" t="s">
        <v>579</v>
      </c>
      <c r="E278" s="81"/>
      <c r="F278" s="80"/>
      <c r="G278" s="382" t="str">
        <f t="shared" si="63"/>
        <v>410-Dirección Financiera-5-ANTEPROYECTO DE PRESUPUESTO--</v>
      </c>
      <c r="H278" t="str">
        <f t="shared" si="64"/>
        <v>410-5--</v>
      </c>
    </row>
    <row r="279" spans="1:8" ht="32.25" customHeight="1" x14ac:dyDescent="0.3">
      <c r="A279" s="79">
        <v>410</v>
      </c>
      <c r="B279" s="80" t="s">
        <v>572</v>
      </c>
      <c r="C279" s="84">
        <v>11</v>
      </c>
      <c r="D279" s="82" t="s">
        <v>580</v>
      </c>
      <c r="E279" s="81">
        <v>1</v>
      </c>
      <c r="F279" s="80" t="s">
        <v>581</v>
      </c>
      <c r="G279" s="382" t="str">
        <f t="shared" si="63"/>
        <v>410-Dirección Financiera-11-CAJA MENOR-1-Constitución de Caja Menor</v>
      </c>
      <c r="H279" t="str">
        <f t="shared" si="64"/>
        <v>410-11-1-Constitución de Caja Menor</v>
      </c>
    </row>
    <row r="280" spans="1:8" ht="32.25" customHeight="1" x14ac:dyDescent="0.3">
      <c r="A280" s="79">
        <v>410</v>
      </c>
      <c r="B280" s="80" t="s">
        <v>572</v>
      </c>
      <c r="C280" s="84">
        <f t="shared" ref="C280:D281" si="67">C279</f>
        <v>11</v>
      </c>
      <c r="D280" s="389" t="str">
        <f t="shared" si="67"/>
        <v>CAJA MENOR</v>
      </c>
      <c r="E280" s="81">
        <v>2</v>
      </c>
      <c r="F280" s="80" t="s">
        <v>582</v>
      </c>
      <c r="G280" s="382" t="str">
        <f t="shared" si="63"/>
        <v>410-Dirección Financiera-11-CAJA MENOR-2-Libros Auxiliares de Caja Menor</v>
      </c>
      <c r="H280" t="str">
        <f t="shared" si="64"/>
        <v>410-11-2-Libros Auxiliares de Caja Menor</v>
      </c>
    </row>
    <row r="281" spans="1:8" ht="32.25" customHeight="1" x14ac:dyDescent="0.3">
      <c r="A281" s="79">
        <v>410</v>
      </c>
      <c r="B281" s="80" t="s">
        <v>572</v>
      </c>
      <c r="C281" s="84">
        <f t="shared" si="67"/>
        <v>11</v>
      </c>
      <c r="D281" s="389" t="str">
        <f t="shared" si="67"/>
        <v>CAJA MENOR</v>
      </c>
      <c r="E281" s="81">
        <v>3</v>
      </c>
      <c r="F281" s="80" t="s">
        <v>583</v>
      </c>
      <c r="G281" s="382" t="str">
        <f t="shared" si="63"/>
        <v>410-Dirección Financiera-11-CAJA MENOR-3-Reembolso de Caja de Menor</v>
      </c>
      <c r="H281" t="str">
        <f t="shared" si="64"/>
        <v>410-11-3-Reembolso de Caja de Menor</v>
      </c>
    </row>
    <row r="282" spans="1:8" ht="32.25" customHeight="1" x14ac:dyDescent="0.3">
      <c r="A282" s="79">
        <v>410</v>
      </c>
      <c r="B282" s="80" t="s">
        <v>572</v>
      </c>
      <c r="C282" s="84">
        <v>15</v>
      </c>
      <c r="D282" s="82" t="s">
        <v>584</v>
      </c>
      <c r="E282" s="81"/>
      <c r="F282" s="80"/>
      <c r="G282" s="382" t="str">
        <f t="shared" si="63"/>
        <v>410-Dirección Financiera-15-CIERRE PRESUPUESTAL--</v>
      </c>
      <c r="H282" t="str">
        <f t="shared" si="64"/>
        <v>410-15--</v>
      </c>
    </row>
    <row r="283" spans="1:8" ht="32.25" customHeight="1" x14ac:dyDescent="0.3">
      <c r="A283" s="79">
        <v>410</v>
      </c>
      <c r="B283" s="80" t="s">
        <v>572</v>
      </c>
      <c r="C283" s="84">
        <v>17</v>
      </c>
      <c r="D283" s="82" t="s">
        <v>585</v>
      </c>
      <c r="E283" s="81">
        <v>1</v>
      </c>
      <c r="F283" s="80" t="s">
        <v>586</v>
      </c>
      <c r="G283" s="382" t="str">
        <f t="shared" si="63"/>
        <v>410-Dirección Financiera-17-COMPROBANTE CONTABLE-1-Comprobante de Ajuste</v>
      </c>
      <c r="H283" t="str">
        <f t="shared" si="64"/>
        <v>410-17-1-Comprobante de Ajuste</v>
      </c>
    </row>
    <row r="284" spans="1:8" x14ac:dyDescent="0.3">
      <c r="A284" s="79">
        <v>410</v>
      </c>
      <c r="B284" s="80" t="s">
        <v>572</v>
      </c>
      <c r="C284" s="84">
        <f t="shared" ref="C284:D286" si="68">C283</f>
        <v>17</v>
      </c>
      <c r="D284" s="389" t="str">
        <f t="shared" si="68"/>
        <v>COMPROBANTE CONTABLE</v>
      </c>
      <c r="E284" s="81">
        <v>2</v>
      </c>
      <c r="F284" s="80" t="s">
        <v>587</v>
      </c>
      <c r="G284" s="382" t="str">
        <f t="shared" si="63"/>
        <v>410-Dirección Financiera-17-COMPROBANTE CONTABLE-2-Comprobante de Cierre</v>
      </c>
      <c r="H284" t="str">
        <f t="shared" si="64"/>
        <v>410-17-2-Comprobante de Cierre</v>
      </c>
    </row>
    <row r="285" spans="1:8" x14ac:dyDescent="0.3">
      <c r="A285" s="79">
        <v>410</v>
      </c>
      <c r="B285" s="80" t="s">
        <v>572</v>
      </c>
      <c r="C285" s="84">
        <f t="shared" si="68"/>
        <v>17</v>
      </c>
      <c r="D285" s="389" t="str">
        <f t="shared" si="68"/>
        <v>COMPROBANTE CONTABLE</v>
      </c>
      <c r="E285" s="81">
        <v>3</v>
      </c>
      <c r="F285" s="80" t="s">
        <v>588</v>
      </c>
      <c r="G285" s="382" t="str">
        <f t="shared" si="63"/>
        <v>410-Dirección Financiera-17-COMPROBANTE CONTABLE-3-Comprobante de Diario</v>
      </c>
      <c r="H285" t="str">
        <f t="shared" si="64"/>
        <v>410-17-3-Comprobante de Diario</v>
      </c>
    </row>
    <row r="286" spans="1:8" x14ac:dyDescent="0.3">
      <c r="A286" s="79">
        <v>410</v>
      </c>
      <c r="B286" s="80" t="s">
        <v>572</v>
      </c>
      <c r="C286" s="84">
        <f t="shared" si="68"/>
        <v>17</v>
      </c>
      <c r="D286" s="389" t="str">
        <f t="shared" si="68"/>
        <v>COMPROBANTE CONTABLE</v>
      </c>
      <c r="E286" s="81">
        <v>4</v>
      </c>
      <c r="F286" s="80" t="s">
        <v>589</v>
      </c>
      <c r="G286" s="382" t="str">
        <f t="shared" si="63"/>
        <v>410-Dirección Financiera-17-COMPROBANTE CONTABLE-4-Comprobante de Eliminaciones</v>
      </c>
      <c r="H286" t="str">
        <f t="shared" si="64"/>
        <v>410-17-4-Comprobante de Eliminaciones</v>
      </c>
    </row>
    <row r="287" spans="1:8" ht="29.25" customHeight="1" x14ac:dyDescent="0.3">
      <c r="A287" s="79">
        <v>410</v>
      </c>
      <c r="B287" s="80" t="s">
        <v>572</v>
      </c>
      <c r="C287" s="84">
        <v>20</v>
      </c>
      <c r="D287" s="82" t="s">
        <v>426</v>
      </c>
      <c r="E287" s="81">
        <v>2</v>
      </c>
      <c r="F287" s="80" t="s">
        <v>590</v>
      </c>
      <c r="G287" s="382" t="str">
        <f t="shared" si="63"/>
        <v>410-Dirección Financiera-20-CONCILIACIONES-2-Conciliaciones Bancarias</v>
      </c>
      <c r="H287" t="str">
        <f t="shared" si="64"/>
        <v>410-20-2-Conciliaciones Bancarias</v>
      </c>
    </row>
    <row r="288" spans="1:8" ht="29.25" customHeight="1" x14ac:dyDescent="0.3">
      <c r="A288" s="79">
        <v>410</v>
      </c>
      <c r="B288" s="80" t="s">
        <v>572</v>
      </c>
      <c r="C288" s="84">
        <f t="shared" ref="C288:D290" si="69">C287</f>
        <v>20</v>
      </c>
      <c r="D288" s="389" t="str">
        <f t="shared" si="69"/>
        <v>CONCILIACIONES</v>
      </c>
      <c r="E288" s="81">
        <v>3</v>
      </c>
      <c r="F288" s="80" t="s">
        <v>591</v>
      </c>
      <c r="G288" s="382" t="str">
        <f t="shared" si="63"/>
        <v>410-Dirección Financiera-20-CONCILIACIONES-3-Conciliaciones con Proveedores</v>
      </c>
      <c r="H288" t="str">
        <f t="shared" si="64"/>
        <v>410-20-3-Conciliaciones con Proveedores</v>
      </c>
    </row>
    <row r="289" spans="1:8" ht="29.25" customHeight="1" x14ac:dyDescent="0.3">
      <c r="A289" s="79">
        <v>410</v>
      </c>
      <c r="B289" s="80" t="s">
        <v>572</v>
      </c>
      <c r="C289" s="84">
        <f t="shared" si="69"/>
        <v>20</v>
      </c>
      <c r="D289" s="389" t="str">
        <f t="shared" si="69"/>
        <v>CONCILIACIONES</v>
      </c>
      <c r="E289" s="81">
        <v>4</v>
      </c>
      <c r="F289" s="80" t="s">
        <v>592</v>
      </c>
      <c r="G289" s="382" t="str">
        <f t="shared" si="63"/>
        <v>410-Dirección Financiera-20-CONCILIACIONES-4-Conciliaciones de Operaciones Recíprocas</v>
      </c>
      <c r="H289" t="str">
        <f t="shared" si="64"/>
        <v>410-20-4-Conciliaciones de Operaciones Recíprocas</v>
      </c>
    </row>
    <row r="290" spans="1:8" ht="29.25" customHeight="1" x14ac:dyDescent="0.3">
      <c r="A290" s="79">
        <v>410</v>
      </c>
      <c r="B290" s="80" t="s">
        <v>572</v>
      </c>
      <c r="C290" s="84">
        <f t="shared" si="69"/>
        <v>20</v>
      </c>
      <c r="D290" s="389" t="str">
        <f t="shared" si="69"/>
        <v>CONCILIACIONES</v>
      </c>
      <c r="E290" s="81">
        <v>5</v>
      </c>
      <c r="F290" s="80" t="s">
        <v>593</v>
      </c>
      <c r="G290" s="382" t="str">
        <f t="shared" si="63"/>
        <v>410-Dirección Financiera-20-CONCILIACIONES-5-Conciliaciones Específicas de cada Entidad</v>
      </c>
      <c r="H290" t="str">
        <f t="shared" si="64"/>
        <v>410-20-5-Conciliaciones Específicas de cada Entidad</v>
      </c>
    </row>
    <row r="291" spans="1:8" ht="38.25" customHeight="1" x14ac:dyDescent="0.3">
      <c r="A291" s="79">
        <v>410</v>
      </c>
      <c r="B291" s="80" t="s">
        <v>572</v>
      </c>
      <c r="C291" s="84">
        <v>26</v>
      </c>
      <c r="D291" s="82" t="s">
        <v>594</v>
      </c>
      <c r="E291" s="81"/>
      <c r="F291" s="80"/>
      <c r="G291" s="382" t="str">
        <f t="shared" si="63"/>
        <v>410-Dirección Financiera-26-CUENTAS BANCARIAS--</v>
      </c>
      <c r="H291" t="str">
        <f t="shared" si="64"/>
        <v>410-26--</v>
      </c>
    </row>
    <row r="292" spans="1:8" ht="38.25" customHeight="1" x14ac:dyDescent="0.3">
      <c r="A292" s="79">
        <v>410</v>
      </c>
      <c r="B292" s="80" t="s">
        <v>572</v>
      </c>
      <c r="C292" s="84">
        <v>27</v>
      </c>
      <c r="D292" s="82" t="s">
        <v>595</v>
      </c>
      <c r="E292" s="81"/>
      <c r="F292" s="80"/>
      <c r="G292" s="382" t="str">
        <f t="shared" si="63"/>
        <v>410-Dirección Financiera-27-CUENTAS DE COBRO POR VENTAS DE SERVICIO DE SALUD--</v>
      </c>
      <c r="H292" t="str">
        <f t="shared" si="64"/>
        <v>410-27--</v>
      </c>
    </row>
    <row r="293" spans="1:8" ht="38.25" customHeight="1" x14ac:dyDescent="0.3">
      <c r="A293" s="79">
        <v>410</v>
      </c>
      <c r="B293" s="80" t="s">
        <v>572</v>
      </c>
      <c r="C293" s="84">
        <v>30</v>
      </c>
      <c r="D293" s="82" t="s">
        <v>596</v>
      </c>
      <c r="E293" s="81"/>
      <c r="F293" s="80"/>
      <c r="G293" s="382" t="str">
        <f t="shared" si="63"/>
        <v>410-Dirección Financiera-30-EJECUCIONES PRESUPUESTALES--</v>
      </c>
      <c r="H293" t="str">
        <f t="shared" si="64"/>
        <v>410-30--</v>
      </c>
    </row>
    <row r="294" spans="1:8" ht="38.25" customHeight="1" x14ac:dyDescent="0.3">
      <c r="A294" s="79">
        <v>410</v>
      </c>
      <c r="B294" s="80" t="s">
        <v>572</v>
      </c>
      <c r="C294" s="84">
        <v>35</v>
      </c>
      <c r="D294" s="82" t="s">
        <v>597</v>
      </c>
      <c r="E294" s="81"/>
      <c r="F294" s="80"/>
      <c r="G294" s="382" t="str">
        <f t="shared" si="63"/>
        <v>410-Dirección Financiera-35-ESTADOS CONTABLES E INFORMES COMPLEMENTARIOS--</v>
      </c>
      <c r="H294" t="str">
        <f t="shared" si="64"/>
        <v>410-35--</v>
      </c>
    </row>
    <row r="295" spans="1:8" ht="33" customHeight="1" x14ac:dyDescent="0.3">
      <c r="A295" s="79">
        <v>410</v>
      </c>
      <c r="B295" s="80" t="s">
        <v>572</v>
      </c>
      <c r="C295" s="84">
        <v>39</v>
      </c>
      <c r="D295" s="82" t="s">
        <v>598</v>
      </c>
      <c r="E295" s="81">
        <v>1</v>
      </c>
      <c r="F295" s="80" t="s">
        <v>599</v>
      </c>
      <c r="G295" s="382" t="str">
        <f t="shared" si="63"/>
        <v>410-Dirección Financiera-39-FACTURAS-1-Facturas de Consulta Externa</v>
      </c>
      <c r="H295" t="str">
        <f t="shared" si="64"/>
        <v>410-39-1-Facturas de Consulta Externa</v>
      </c>
    </row>
    <row r="296" spans="1:8" x14ac:dyDescent="0.3">
      <c r="A296" s="79">
        <v>410</v>
      </c>
      <c r="B296" s="80" t="s">
        <v>572</v>
      </c>
      <c r="C296" s="84">
        <f t="shared" ref="C296:D300" si="70">C295</f>
        <v>39</v>
      </c>
      <c r="D296" s="389" t="str">
        <f t="shared" si="70"/>
        <v>FACTURAS</v>
      </c>
      <c r="E296" s="81">
        <v>2</v>
      </c>
      <c r="F296" s="80" t="s">
        <v>600</v>
      </c>
      <c r="G296" s="382" t="str">
        <f t="shared" si="63"/>
        <v>410-Dirección Financiera-39-FACTURAS-2-Facturas de Evento</v>
      </c>
      <c r="H296" t="str">
        <f t="shared" si="64"/>
        <v>410-39-2-Facturas de Evento</v>
      </c>
    </row>
    <row r="297" spans="1:8" x14ac:dyDescent="0.3">
      <c r="A297" s="79">
        <v>410</v>
      </c>
      <c r="B297" s="80" t="s">
        <v>572</v>
      </c>
      <c r="C297" s="84">
        <f t="shared" si="70"/>
        <v>39</v>
      </c>
      <c r="D297" s="389" t="str">
        <f t="shared" si="70"/>
        <v>FACTURAS</v>
      </c>
      <c r="E297" s="81">
        <v>3</v>
      </c>
      <c r="F297" s="80" t="s">
        <v>601</v>
      </c>
      <c r="G297" s="382" t="str">
        <f t="shared" si="63"/>
        <v>410-Dirección Financiera-39-FACTURAS-3-Facturas de Hospitalización</v>
      </c>
      <c r="H297" t="str">
        <f t="shared" si="64"/>
        <v>410-39-3-Facturas de Hospitalización</v>
      </c>
    </row>
    <row r="298" spans="1:8" x14ac:dyDescent="0.3">
      <c r="A298" s="79">
        <v>410</v>
      </c>
      <c r="B298" s="80" t="s">
        <v>572</v>
      </c>
      <c r="C298" s="84">
        <f t="shared" si="70"/>
        <v>39</v>
      </c>
      <c r="D298" s="389" t="str">
        <f t="shared" si="70"/>
        <v>FACTURAS</v>
      </c>
      <c r="E298" s="81">
        <v>4</v>
      </c>
      <c r="F298" s="80" t="s">
        <v>602</v>
      </c>
      <c r="G298" s="382" t="str">
        <f t="shared" si="63"/>
        <v>410-Dirección Financiera-39-FACTURAS-4-Facturas de Proveedores</v>
      </c>
      <c r="H298" t="str">
        <f t="shared" si="64"/>
        <v>410-39-4-Facturas de Proveedores</v>
      </c>
    </row>
    <row r="299" spans="1:8" ht="24" customHeight="1" x14ac:dyDescent="0.3">
      <c r="A299" s="79">
        <v>410</v>
      </c>
      <c r="B299" s="80" t="s">
        <v>572</v>
      </c>
      <c r="C299" s="84">
        <f t="shared" si="70"/>
        <v>39</v>
      </c>
      <c r="D299" s="389" t="str">
        <f t="shared" si="70"/>
        <v>FACTURAS</v>
      </c>
      <c r="E299" s="81">
        <v>5</v>
      </c>
      <c r="F299" s="80" t="s">
        <v>603</v>
      </c>
      <c r="G299" s="382" t="str">
        <f t="shared" si="63"/>
        <v>410-Dirección Financiera-39-FACTURAS-5-Facturas de Urgencias</v>
      </c>
      <c r="H299" t="str">
        <f t="shared" si="64"/>
        <v>410-39-5-Facturas de Urgencias</v>
      </c>
    </row>
    <row r="300" spans="1:8" x14ac:dyDescent="0.3">
      <c r="A300" s="79">
        <v>410</v>
      </c>
      <c r="B300" s="80" t="s">
        <v>572</v>
      </c>
      <c r="C300" s="84">
        <f t="shared" si="70"/>
        <v>39</v>
      </c>
      <c r="D300" s="389" t="str">
        <f t="shared" si="70"/>
        <v>FACTURAS</v>
      </c>
      <c r="E300" s="81">
        <v>6</v>
      </c>
      <c r="F300" s="80" t="s">
        <v>604</v>
      </c>
      <c r="G300" s="382" t="str">
        <f t="shared" si="63"/>
        <v>410-Dirección Financiera-39-FACTURAS-6-Facturas de Venta de Servicios</v>
      </c>
      <c r="H300" t="str">
        <f t="shared" si="64"/>
        <v>410-39-6-Facturas de Venta de Servicios</v>
      </c>
    </row>
    <row r="301" spans="1:8" ht="24" customHeight="1" x14ac:dyDescent="0.3">
      <c r="A301" s="79">
        <v>410</v>
      </c>
      <c r="B301" s="80" t="s">
        <v>572</v>
      </c>
      <c r="C301" s="84">
        <v>41</v>
      </c>
      <c r="D301" s="82" t="s">
        <v>605</v>
      </c>
      <c r="E301" s="87">
        <v>1</v>
      </c>
      <c r="F301" s="80" t="s">
        <v>606</v>
      </c>
      <c r="G301" s="382" t="str">
        <f t="shared" si="63"/>
        <v>410-Dirección Financiera-41-GESTION DE PAGOS-1-Ordenes de Pago</v>
      </c>
      <c r="H301" t="str">
        <f t="shared" si="64"/>
        <v>410-41-1-Ordenes de Pago</v>
      </c>
    </row>
    <row r="302" spans="1:8" ht="30" customHeight="1" x14ac:dyDescent="0.3">
      <c r="A302" s="79">
        <v>410</v>
      </c>
      <c r="B302" s="80" t="s">
        <v>572</v>
      </c>
      <c r="C302" s="90">
        <v>49</v>
      </c>
      <c r="D302" s="394" t="s">
        <v>443</v>
      </c>
      <c r="E302" s="93">
        <v>1</v>
      </c>
      <c r="F302" s="88" t="s">
        <v>444</v>
      </c>
      <c r="G302" s="382" t="str">
        <f t="shared" si="63"/>
        <v>410-Dirección Financiera-49-INDICADORES-1-Indicadores de Gestión</v>
      </c>
      <c r="H302" t="str">
        <f t="shared" si="64"/>
        <v>410-49-1-Indicadores de Gestión</v>
      </c>
    </row>
    <row r="303" spans="1:8" ht="29.25" customHeight="1" x14ac:dyDescent="0.3">
      <c r="A303" s="79">
        <v>410</v>
      </c>
      <c r="B303" s="80" t="s">
        <v>572</v>
      </c>
      <c r="C303" s="90">
        <v>50</v>
      </c>
      <c r="D303" s="390" t="s">
        <v>406</v>
      </c>
      <c r="E303" s="87">
        <v>5</v>
      </c>
      <c r="F303" s="80" t="s">
        <v>607</v>
      </c>
      <c r="G303" s="382" t="str">
        <f t="shared" si="63"/>
        <v>410-Dirección Financiera-50-INFORMES-5-Informe de Costos</v>
      </c>
      <c r="H303" t="str">
        <f t="shared" si="64"/>
        <v>410-50-5-Informe de Costos</v>
      </c>
    </row>
    <row r="304" spans="1:8" ht="29.25" customHeight="1" x14ac:dyDescent="0.3">
      <c r="A304" s="79">
        <v>410</v>
      </c>
      <c r="B304" s="80" t="s">
        <v>572</v>
      </c>
      <c r="C304" s="90">
        <f t="shared" ref="C304:C313" si="71">C303</f>
        <v>50</v>
      </c>
      <c r="D304" s="391" t="str">
        <f t="shared" ref="D304:D313" si="72">D303</f>
        <v>INFORMES</v>
      </c>
      <c r="E304" s="87">
        <v>7</v>
      </c>
      <c r="F304" s="80" t="s">
        <v>608</v>
      </c>
      <c r="G304" s="382" t="str">
        <f t="shared" si="63"/>
        <v>410-Dirección Financiera-50-INFORMES-7-Informe de Ejecución Presupuestal</v>
      </c>
      <c r="H304" t="str">
        <f t="shared" si="64"/>
        <v>410-50-7-Informe de Ejecución Presupuestal</v>
      </c>
    </row>
    <row r="305" spans="1:8" ht="29.25" customHeight="1" x14ac:dyDescent="0.3">
      <c r="A305" s="79">
        <v>410</v>
      </c>
      <c r="B305" s="80" t="s">
        <v>572</v>
      </c>
      <c r="C305" s="90">
        <f t="shared" si="71"/>
        <v>50</v>
      </c>
      <c r="D305" s="391" t="str">
        <f t="shared" si="72"/>
        <v>INFORMES</v>
      </c>
      <c r="E305" s="87">
        <v>10</v>
      </c>
      <c r="F305" s="88" t="s">
        <v>407</v>
      </c>
      <c r="G305" s="382" t="str">
        <f t="shared" si="63"/>
        <v>410-Dirección Financiera-50-INFORMES-10-Informe de Gestión</v>
      </c>
      <c r="H305" t="str">
        <f t="shared" si="64"/>
        <v>410-50-10-Informe de Gestión</v>
      </c>
    </row>
    <row r="306" spans="1:8" ht="29.25" customHeight="1" x14ac:dyDescent="0.3">
      <c r="A306" s="79">
        <v>410</v>
      </c>
      <c r="B306" s="80" t="s">
        <v>572</v>
      </c>
      <c r="C306" s="84">
        <f t="shared" si="71"/>
        <v>50</v>
      </c>
      <c r="D306" s="391" t="str">
        <f t="shared" si="72"/>
        <v>INFORMES</v>
      </c>
      <c r="E306" s="87">
        <v>11</v>
      </c>
      <c r="F306" s="80" t="s">
        <v>609</v>
      </c>
      <c r="G306" s="382" t="str">
        <f t="shared" si="63"/>
        <v>410-Dirección Financiera-50-INFORMES-11-Informe de Gestión Pagarés</v>
      </c>
      <c r="H306" t="str">
        <f t="shared" si="64"/>
        <v>410-50-11-Informe de Gestión Pagarés</v>
      </c>
    </row>
    <row r="307" spans="1:8" ht="29.25" customHeight="1" x14ac:dyDescent="0.3">
      <c r="A307" s="79">
        <v>410</v>
      </c>
      <c r="B307" s="80" t="s">
        <v>572</v>
      </c>
      <c r="C307" s="84">
        <f t="shared" si="71"/>
        <v>50</v>
      </c>
      <c r="D307" s="391" t="str">
        <f t="shared" si="72"/>
        <v>INFORMES</v>
      </c>
      <c r="E307" s="87">
        <v>12</v>
      </c>
      <c r="F307" s="80" t="s">
        <v>610</v>
      </c>
      <c r="G307" s="382" t="str">
        <f t="shared" si="63"/>
        <v>410-Dirección Financiera-50-INFORMES-12-Informe de Glosas</v>
      </c>
      <c r="H307" t="str">
        <f t="shared" si="64"/>
        <v>410-50-12-Informe de Glosas</v>
      </c>
    </row>
    <row r="308" spans="1:8" ht="29.25" customHeight="1" x14ac:dyDescent="0.3">
      <c r="A308" s="79">
        <v>410</v>
      </c>
      <c r="B308" s="80" t="s">
        <v>572</v>
      </c>
      <c r="C308" s="84">
        <f t="shared" si="71"/>
        <v>50</v>
      </c>
      <c r="D308" s="391" t="str">
        <f t="shared" si="72"/>
        <v>INFORMES</v>
      </c>
      <c r="E308" s="87">
        <v>20</v>
      </c>
      <c r="F308" s="80" t="s">
        <v>446</v>
      </c>
      <c r="G308" s="382" t="str">
        <f t="shared" si="63"/>
        <v>410-Dirección Financiera-50-INFORMES-20-Informe de Seguimiento a los Planes Operativos o de Gestión</v>
      </c>
      <c r="H308" t="str">
        <f t="shared" si="64"/>
        <v>410-50-20-Informe de Seguimiento a los Planes Operativos o de Gestión</v>
      </c>
    </row>
    <row r="309" spans="1:8" ht="36" customHeight="1" x14ac:dyDescent="0.3">
      <c r="A309" s="79">
        <v>410</v>
      </c>
      <c r="B309" s="80" t="s">
        <v>572</v>
      </c>
      <c r="C309" s="84">
        <f t="shared" si="71"/>
        <v>50</v>
      </c>
      <c r="D309" s="391" t="str">
        <f t="shared" si="72"/>
        <v>INFORMES</v>
      </c>
      <c r="E309" s="87">
        <v>22</v>
      </c>
      <c r="F309" s="80" t="s">
        <v>611</v>
      </c>
      <c r="G309" s="382" t="str">
        <f t="shared" si="63"/>
        <v>410-Dirección Financiera-50-INFORMES-22-Informe de Seguimiento Administración de Riesgos</v>
      </c>
      <c r="H309" t="str">
        <f t="shared" si="64"/>
        <v>410-50-22-Informe de Seguimiento Administración de Riesgos</v>
      </c>
    </row>
    <row r="310" spans="1:8" ht="29.25" customHeight="1" x14ac:dyDescent="0.3">
      <c r="A310" s="79">
        <v>410</v>
      </c>
      <c r="B310" s="80" t="s">
        <v>572</v>
      </c>
      <c r="C310" s="84">
        <f t="shared" si="71"/>
        <v>50</v>
      </c>
      <c r="D310" s="391" t="str">
        <f t="shared" si="72"/>
        <v>INFORMES</v>
      </c>
      <c r="E310" s="87">
        <v>23</v>
      </c>
      <c r="F310" s="80" t="s">
        <v>505</v>
      </c>
      <c r="G310" s="382" t="str">
        <f t="shared" si="63"/>
        <v>410-Dirección Financiera-50-INFORMES-23-Informe de Seguimiento de Plan de Mejoramiento</v>
      </c>
      <c r="H310" t="str">
        <f t="shared" si="64"/>
        <v>410-50-23-Informe de Seguimiento de Plan de Mejoramiento</v>
      </c>
    </row>
    <row r="311" spans="1:8" ht="29.25" customHeight="1" x14ac:dyDescent="0.3">
      <c r="A311" s="79">
        <v>410</v>
      </c>
      <c r="B311" s="80" t="s">
        <v>572</v>
      </c>
      <c r="C311" s="84">
        <f t="shared" si="71"/>
        <v>50</v>
      </c>
      <c r="D311" s="391" t="str">
        <f t="shared" si="72"/>
        <v>INFORMES</v>
      </c>
      <c r="E311" s="92">
        <v>24</v>
      </c>
      <c r="F311" s="88" t="s">
        <v>409</v>
      </c>
      <c r="G311" s="382" t="str">
        <f t="shared" si="63"/>
        <v>410-Dirección Financiera-50-INFORMES-24-Informe Entes de Control</v>
      </c>
      <c r="H311" t="str">
        <f t="shared" si="64"/>
        <v>410-50-24-Informe Entes de Control</v>
      </c>
    </row>
    <row r="312" spans="1:8" ht="29.25" customHeight="1" x14ac:dyDescent="0.3">
      <c r="A312" s="79">
        <v>410</v>
      </c>
      <c r="B312" s="80" t="s">
        <v>572</v>
      </c>
      <c r="C312" s="84">
        <f t="shared" si="71"/>
        <v>50</v>
      </c>
      <c r="D312" s="391" t="str">
        <f t="shared" si="72"/>
        <v>INFORMES</v>
      </c>
      <c r="E312" s="87">
        <v>27</v>
      </c>
      <c r="F312" s="80" t="s">
        <v>612</v>
      </c>
      <c r="G312" s="382" t="str">
        <f t="shared" si="63"/>
        <v>410-Dirección Financiera-50-INFORMES-27-Informe Mensual de Radicados</v>
      </c>
      <c r="H312" t="str">
        <f t="shared" si="64"/>
        <v>410-50-27-Informe Mensual de Radicados</v>
      </c>
    </row>
    <row r="313" spans="1:8" ht="29.25" customHeight="1" x14ac:dyDescent="0.3">
      <c r="A313" s="79">
        <v>410</v>
      </c>
      <c r="B313" s="80" t="s">
        <v>572</v>
      </c>
      <c r="C313" s="84">
        <f t="shared" si="71"/>
        <v>50</v>
      </c>
      <c r="D313" s="391" t="str">
        <f t="shared" si="72"/>
        <v>INFORMES</v>
      </c>
      <c r="E313" s="92">
        <v>34</v>
      </c>
      <c r="F313" s="88" t="s">
        <v>429</v>
      </c>
      <c r="G313" s="382" t="str">
        <f t="shared" si="63"/>
        <v>410-Dirección Financiera-50-INFORMES-34-Informes Otros Organismos</v>
      </c>
      <c r="H313" t="str">
        <f t="shared" si="64"/>
        <v>410-50-34-Informes Otros Organismos</v>
      </c>
    </row>
    <row r="314" spans="1:8" ht="30.75" customHeight="1" x14ac:dyDescent="0.3">
      <c r="A314" s="79">
        <v>410</v>
      </c>
      <c r="B314" s="80" t="s">
        <v>572</v>
      </c>
      <c r="C314" s="84">
        <v>57</v>
      </c>
      <c r="D314" s="82" t="s">
        <v>613</v>
      </c>
      <c r="E314" s="87">
        <v>1</v>
      </c>
      <c r="F314" s="80" t="s">
        <v>614</v>
      </c>
      <c r="G314" s="382" t="str">
        <f t="shared" si="63"/>
        <v>410-Dirección Financiera-57-LIBROS CONTABLES-1-Libro Auxiliar</v>
      </c>
      <c r="H314" t="str">
        <f t="shared" si="64"/>
        <v>410-57-1-Libro Auxiliar</v>
      </c>
    </row>
    <row r="315" spans="1:8" ht="30.75" customHeight="1" x14ac:dyDescent="0.3">
      <c r="A315" s="79">
        <v>410</v>
      </c>
      <c r="B315" s="80" t="s">
        <v>572</v>
      </c>
      <c r="C315" s="84">
        <f t="shared" ref="C315:D316" si="73">C314</f>
        <v>57</v>
      </c>
      <c r="D315" s="392" t="str">
        <f t="shared" si="73"/>
        <v>LIBROS CONTABLES</v>
      </c>
      <c r="E315" s="87">
        <v>2</v>
      </c>
      <c r="F315" s="80" t="s">
        <v>615</v>
      </c>
      <c r="G315" s="382" t="str">
        <f t="shared" si="63"/>
        <v>410-Dirección Financiera-57-LIBROS CONTABLES-2-Libro Diario</v>
      </c>
      <c r="H315" t="str">
        <f t="shared" si="64"/>
        <v>410-57-2-Libro Diario</v>
      </c>
    </row>
    <row r="316" spans="1:8" ht="30.75" customHeight="1" x14ac:dyDescent="0.3">
      <c r="A316" s="79">
        <v>410</v>
      </c>
      <c r="B316" s="80" t="s">
        <v>572</v>
      </c>
      <c r="C316" s="84">
        <f t="shared" si="73"/>
        <v>57</v>
      </c>
      <c r="D316" s="392" t="str">
        <f t="shared" si="73"/>
        <v>LIBROS CONTABLES</v>
      </c>
      <c r="E316" s="87">
        <v>3</v>
      </c>
      <c r="F316" s="82" t="s">
        <v>616</v>
      </c>
      <c r="G316" s="382" t="str">
        <f t="shared" si="63"/>
        <v>410-Dirección Financiera-57-LIBROS CONTABLES-3-Libro Mayor y de Balance</v>
      </c>
      <c r="H316" t="str">
        <f t="shared" si="64"/>
        <v>410-57-3-Libro Mayor y de Balance</v>
      </c>
    </row>
    <row r="317" spans="1:8" ht="26.25" customHeight="1" x14ac:dyDescent="0.3">
      <c r="A317" s="79">
        <v>410</v>
      </c>
      <c r="B317" s="80" t="s">
        <v>572</v>
      </c>
      <c r="C317" s="84">
        <v>61</v>
      </c>
      <c r="D317" s="397" t="s">
        <v>617</v>
      </c>
      <c r="E317" s="87">
        <v>1</v>
      </c>
      <c r="F317" s="80" t="s">
        <v>618</v>
      </c>
      <c r="G317" s="382" t="str">
        <f t="shared" si="63"/>
        <v>410-Dirección Financiera-61-MODIFICACIONES PRESUPUESTALES-1-Adiciones Presupuestales</v>
      </c>
      <c r="H317" t="str">
        <f t="shared" si="64"/>
        <v>410-61-1-Adiciones Presupuestales</v>
      </c>
    </row>
    <row r="318" spans="1:8" ht="26.25" customHeight="1" x14ac:dyDescent="0.3">
      <c r="A318" s="79">
        <v>410</v>
      </c>
      <c r="B318" s="80" t="s">
        <v>572</v>
      </c>
      <c r="C318" s="84">
        <f t="shared" ref="C318:D320" si="74">C317</f>
        <v>61</v>
      </c>
      <c r="D318" s="398" t="str">
        <f t="shared" si="74"/>
        <v>MODIFICACIONES PRESUPUESTALES</v>
      </c>
      <c r="E318" s="87">
        <v>2</v>
      </c>
      <c r="F318" s="80" t="s">
        <v>619</v>
      </c>
      <c r="G318" s="382" t="str">
        <f t="shared" si="63"/>
        <v>410-Dirección Financiera-61-MODIFICACIONES PRESUPUESTALES-2-Reducciones Presupuestales</v>
      </c>
      <c r="H318" t="str">
        <f t="shared" si="64"/>
        <v>410-61-2-Reducciones Presupuestales</v>
      </c>
    </row>
    <row r="319" spans="1:8" ht="26.25" customHeight="1" x14ac:dyDescent="0.3">
      <c r="A319" s="79">
        <v>410</v>
      </c>
      <c r="B319" s="80" t="s">
        <v>572</v>
      </c>
      <c r="C319" s="84">
        <f t="shared" si="74"/>
        <v>61</v>
      </c>
      <c r="D319" s="398" t="str">
        <f t="shared" si="74"/>
        <v>MODIFICACIONES PRESUPUESTALES</v>
      </c>
      <c r="E319" s="87">
        <v>3</v>
      </c>
      <c r="F319" s="80" t="s">
        <v>620</v>
      </c>
      <c r="G319" s="382" t="str">
        <f t="shared" si="63"/>
        <v>410-Dirección Financiera-61-MODIFICACIONES PRESUPUESTALES-3-Suspensiones o Aplazamientos Presupuestales</v>
      </c>
      <c r="H319" t="str">
        <f t="shared" si="64"/>
        <v>410-61-3-Suspensiones o Aplazamientos Presupuestales</v>
      </c>
    </row>
    <row r="320" spans="1:8" ht="26.25" customHeight="1" x14ac:dyDescent="0.3">
      <c r="A320" s="79">
        <v>410</v>
      </c>
      <c r="B320" s="80" t="s">
        <v>572</v>
      </c>
      <c r="C320" s="84">
        <f t="shared" si="74"/>
        <v>61</v>
      </c>
      <c r="D320" s="398" t="str">
        <f t="shared" si="74"/>
        <v>MODIFICACIONES PRESUPUESTALES</v>
      </c>
      <c r="E320" s="87">
        <v>4</v>
      </c>
      <c r="F320" s="80" t="s">
        <v>621</v>
      </c>
      <c r="G320" s="382" t="str">
        <f t="shared" si="63"/>
        <v>410-Dirección Financiera-61-MODIFICACIONES PRESUPUESTALES-4-Traslados Presupuestales</v>
      </c>
      <c r="H320" t="str">
        <f t="shared" si="64"/>
        <v>410-61-4-Traslados Presupuestales</v>
      </c>
    </row>
    <row r="321" spans="1:8" ht="27" customHeight="1" x14ac:dyDescent="0.3">
      <c r="A321" s="79">
        <v>410</v>
      </c>
      <c r="B321" s="80" t="s">
        <v>572</v>
      </c>
      <c r="C321" s="84">
        <v>62</v>
      </c>
      <c r="D321" s="82" t="s">
        <v>622</v>
      </c>
      <c r="E321" s="81"/>
      <c r="F321" s="83"/>
      <c r="G321" s="382" t="str">
        <f t="shared" si="63"/>
        <v>410-Dirección Financiera-62-MOVIMIENTO DIARIO DE CAJA--</v>
      </c>
      <c r="H321" t="str">
        <f t="shared" si="64"/>
        <v>410-62--</v>
      </c>
    </row>
    <row r="322" spans="1:8" ht="27" customHeight="1" x14ac:dyDescent="0.3">
      <c r="A322" s="79">
        <v>410</v>
      </c>
      <c r="B322" s="80" t="s">
        <v>572</v>
      </c>
      <c r="C322" s="84">
        <v>67</v>
      </c>
      <c r="D322" s="390" t="s">
        <v>411</v>
      </c>
      <c r="E322" s="87">
        <v>4</v>
      </c>
      <c r="F322" s="88" t="s">
        <v>412</v>
      </c>
      <c r="G322" s="382" t="str">
        <f t="shared" si="63"/>
        <v>410-Dirección Financiera-67-PLANES-4-Plan de Gestión</v>
      </c>
      <c r="H322" t="str">
        <f t="shared" si="64"/>
        <v>410-67-4-Plan de Gestión</v>
      </c>
    </row>
    <row r="323" spans="1:8" ht="27" customHeight="1" x14ac:dyDescent="0.3">
      <c r="A323" s="79">
        <v>410</v>
      </c>
      <c r="B323" s="80" t="s">
        <v>572</v>
      </c>
      <c r="C323" s="84">
        <f t="shared" ref="C323:D327" si="75">C322</f>
        <v>67</v>
      </c>
      <c r="D323" s="391" t="str">
        <f t="shared" si="75"/>
        <v>PLANES</v>
      </c>
      <c r="E323" s="92">
        <v>5</v>
      </c>
      <c r="F323" s="88" t="s">
        <v>449</v>
      </c>
      <c r="G323" s="382" t="str">
        <f t="shared" si="63"/>
        <v>410-Dirección Financiera-67-PLANES-5-Plan de Gestión del Riesgo</v>
      </c>
      <c r="H323" t="str">
        <f t="shared" si="64"/>
        <v>410-67-5-Plan de Gestión del Riesgo</v>
      </c>
    </row>
    <row r="324" spans="1:8" ht="27" customHeight="1" x14ac:dyDescent="0.3">
      <c r="A324" s="79">
        <v>410</v>
      </c>
      <c r="B324" s="80" t="s">
        <v>572</v>
      </c>
      <c r="C324" s="84">
        <f t="shared" si="75"/>
        <v>67</v>
      </c>
      <c r="D324" s="391" t="str">
        <f t="shared" si="75"/>
        <v>PLANES</v>
      </c>
      <c r="E324" s="92">
        <v>16</v>
      </c>
      <c r="F324" s="88" t="s">
        <v>450</v>
      </c>
      <c r="G324" s="382" t="str">
        <f t="shared" si="63"/>
        <v>410-Dirección Financiera-67-PLANES-16-Plan Operativo de Gestión</v>
      </c>
      <c r="H324" t="str">
        <f t="shared" si="64"/>
        <v>410-67-16-Plan Operativo de Gestión</v>
      </c>
    </row>
    <row r="325" spans="1:8" ht="27" customHeight="1" x14ac:dyDescent="0.3">
      <c r="A325" s="79">
        <v>410</v>
      </c>
      <c r="B325" s="80" t="s">
        <v>572</v>
      </c>
      <c r="C325" s="84">
        <f t="shared" si="75"/>
        <v>67</v>
      </c>
      <c r="D325" s="391" t="str">
        <f t="shared" si="75"/>
        <v>PLANES</v>
      </c>
      <c r="E325" s="87">
        <v>21</v>
      </c>
      <c r="F325" s="80" t="s">
        <v>623</v>
      </c>
      <c r="G325" s="382" t="str">
        <f t="shared" si="63"/>
        <v>410-Dirección Financiera-67-PLANES-21-Plan de acción por Proceso</v>
      </c>
      <c r="H325" t="str">
        <f t="shared" si="64"/>
        <v>410-67-21-Plan de acción por Proceso</v>
      </c>
    </row>
    <row r="326" spans="1:8" s="385" customFormat="1" ht="27" customHeight="1" x14ac:dyDescent="0.3">
      <c r="A326" s="79">
        <v>410</v>
      </c>
      <c r="B326" s="80" t="s">
        <v>572</v>
      </c>
      <c r="C326" s="84">
        <f t="shared" si="75"/>
        <v>67</v>
      </c>
      <c r="D326" s="391" t="str">
        <f t="shared" si="75"/>
        <v>PLANES</v>
      </c>
      <c r="E326" s="87">
        <v>22</v>
      </c>
      <c r="F326" s="80" t="s">
        <v>624</v>
      </c>
      <c r="G326" s="382" t="str">
        <f t="shared" si="63"/>
        <v>410-Dirección Financiera-67-PLANES-22-Planes de Beneficios</v>
      </c>
      <c r="H326" t="str">
        <f t="shared" si="64"/>
        <v>410-67-22-Planes de Beneficios</v>
      </c>
    </row>
    <row r="327" spans="1:8" ht="27" customHeight="1" x14ac:dyDescent="0.3">
      <c r="A327" s="79">
        <v>410</v>
      </c>
      <c r="B327" s="80" t="s">
        <v>572</v>
      </c>
      <c r="C327" s="84">
        <f t="shared" si="75"/>
        <v>67</v>
      </c>
      <c r="D327" s="391" t="str">
        <f t="shared" si="75"/>
        <v>PLANES</v>
      </c>
      <c r="E327" s="92">
        <v>25</v>
      </c>
      <c r="F327" s="88" t="s">
        <v>464</v>
      </c>
      <c r="G327" s="382" t="str">
        <f t="shared" si="63"/>
        <v>410-Dirección Financiera-67-PLANES-25-Planes de Mejoramiento</v>
      </c>
      <c r="H327" t="str">
        <f t="shared" si="64"/>
        <v>410-67-25-Planes de Mejoramiento</v>
      </c>
    </row>
    <row r="328" spans="1:8" ht="23.25" customHeight="1" x14ac:dyDescent="0.3">
      <c r="A328" s="79">
        <v>410</v>
      </c>
      <c r="B328" s="80" t="s">
        <v>572</v>
      </c>
      <c r="C328" s="84">
        <v>72</v>
      </c>
      <c r="D328" s="82" t="s">
        <v>473</v>
      </c>
      <c r="E328" s="87">
        <v>3</v>
      </c>
      <c r="F328" s="80" t="s">
        <v>625</v>
      </c>
      <c r="G328" s="382" t="str">
        <f t="shared" si="63"/>
        <v>410-Dirección Financiera-72-PROGRAMAS-3-Programa Anual Mensualizado de Caja - PAC</v>
      </c>
      <c r="H328" t="str">
        <f t="shared" si="64"/>
        <v>410-72-3-Programa Anual Mensualizado de Caja - PAC</v>
      </c>
    </row>
    <row r="329" spans="1:8" ht="26.25" customHeight="1" x14ac:dyDescent="0.3">
      <c r="A329" s="79">
        <v>410</v>
      </c>
      <c r="B329" s="80" t="s">
        <v>572</v>
      </c>
      <c r="C329" s="84">
        <v>78</v>
      </c>
      <c r="D329" s="82" t="s">
        <v>626</v>
      </c>
      <c r="E329" s="386"/>
      <c r="F329" s="85"/>
      <c r="G329" s="382" t="str">
        <f t="shared" ref="G329:G392" si="76">CONCATENATE(A329,"-",B329,"-",C329,"-",D329,"-",E329,"-",F329)</f>
        <v>410-Dirección Financiera-78-RELACIONES DE GIRO--</v>
      </c>
      <c r="H329" t="str">
        <f t="shared" ref="H329:H392" si="77">CONCATENATE(A329,"-",C329,"-",E329,"-",F329)</f>
        <v>410-78--</v>
      </c>
    </row>
    <row r="330" spans="1:8" ht="27.75" customHeight="1" x14ac:dyDescent="0.3">
      <c r="A330" s="79">
        <v>410</v>
      </c>
      <c r="B330" s="80" t="s">
        <v>572</v>
      </c>
      <c r="C330" s="84">
        <v>82</v>
      </c>
      <c r="D330" s="397" t="s">
        <v>627</v>
      </c>
      <c r="E330" s="87">
        <v>1</v>
      </c>
      <c r="F330" s="80" t="s">
        <v>628</v>
      </c>
      <c r="G330" s="382" t="str">
        <f t="shared" si="76"/>
        <v>410-Dirección Financiera-82-SANEAMIENTO CONTABLE-1-Guias de Saneamiento Contable</v>
      </c>
      <c r="H330" t="str">
        <f t="shared" si="77"/>
        <v>410-82-1-Guias de Saneamiento Contable</v>
      </c>
    </row>
    <row r="331" spans="1:8" s="387" customFormat="1" ht="30" customHeight="1" x14ac:dyDescent="0.3">
      <c r="A331" s="79">
        <v>420</v>
      </c>
      <c r="B331" s="80" t="s">
        <v>629</v>
      </c>
      <c r="C331" s="84">
        <v>2</v>
      </c>
      <c r="D331" s="390" t="s">
        <v>398</v>
      </c>
      <c r="E331" s="81">
        <v>14</v>
      </c>
      <c r="F331" s="80" t="s">
        <v>630</v>
      </c>
      <c r="G331" s="382" t="str">
        <f t="shared" si="76"/>
        <v>420-Dirección Administrativa-2-ACTAS-14-Actas Comité de Gestión Ambiental</v>
      </c>
      <c r="H331" t="str">
        <f t="shared" si="77"/>
        <v>420-2-14-Actas Comité de Gestión Ambiental</v>
      </c>
    </row>
    <row r="332" spans="1:8" ht="30" customHeight="1" x14ac:dyDescent="0.3">
      <c r="A332" s="79">
        <v>420</v>
      </c>
      <c r="B332" s="80" t="s">
        <v>629</v>
      </c>
      <c r="C332" s="84">
        <f t="shared" ref="C332:D336" si="78">C331</f>
        <v>2</v>
      </c>
      <c r="D332" s="391" t="str">
        <f t="shared" si="78"/>
        <v>ACTAS</v>
      </c>
      <c r="E332" s="81">
        <v>20</v>
      </c>
      <c r="F332" s="80" t="s">
        <v>631</v>
      </c>
      <c r="G332" s="382" t="str">
        <f t="shared" si="76"/>
        <v>420-Dirección Administrativa-2-ACTAS-20-Actas Comité de Inventarios</v>
      </c>
      <c r="H332" t="str">
        <f t="shared" si="77"/>
        <v>420-2-20-Actas Comité de Inventarios</v>
      </c>
    </row>
    <row r="333" spans="1:8" ht="30" customHeight="1" x14ac:dyDescent="0.3">
      <c r="A333" s="79">
        <v>420</v>
      </c>
      <c r="B333" s="80" t="s">
        <v>629</v>
      </c>
      <c r="C333" s="84">
        <f t="shared" si="78"/>
        <v>2</v>
      </c>
      <c r="D333" s="391" t="str">
        <f t="shared" si="78"/>
        <v>ACTAS</v>
      </c>
      <c r="E333" s="81">
        <v>34</v>
      </c>
      <c r="F333" s="80" t="s">
        <v>632</v>
      </c>
      <c r="G333" s="382" t="str">
        <f t="shared" si="76"/>
        <v>420-Dirección Administrativa-2-ACTAS-34-Actas Comité Interno de Archivo</v>
      </c>
      <c r="H333" t="str">
        <f t="shared" si="77"/>
        <v>420-2-34-Actas Comité Interno de Archivo</v>
      </c>
    </row>
    <row r="334" spans="1:8" ht="30" customHeight="1" x14ac:dyDescent="0.3">
      <c r="A334" s="79">
        <v>420</v>
      </c>
      <c r="B334" s="80" t="s">
        <v>629</v>
      </c>
      <c r="C334" s="84">
        <f t="shared" si="78"/>
        <v>2</v>
      </c>
      <c r="D334" s="391" t="str">
        <f t="shared" si="78"/>
        <v>ACTAS</v>
      </c>
      <c r="E334" s="93">
        <v>40</v>
      </c>
      <c r="F334" s="94" t="s">
        <v>399</v>
      </c>
      <c r="G334" s="382" t="str">
        <f t="shared" si="76"/>
        <v>420-Dirección Administrativa-2-ACTAS-40-Actas de Reunión</v>
      </c>
      <c r="H334" t="str">
        <f t="shared" si="77"/>
        <v>420-2-40-Actas de Reunión</v>
      </c>
    </row>
    <row r="335" spans="1:8" ht="30" customHeight="1" x14ac:dyDescent="0.3">
      <c r="A335" s="79">
        <v>420</v>
      </c>
      <c r="B335" s="80" t="s">
        <v>629</v>
      </c>
      <c r="C335" s="84">
        <f t="shared" si="78"/>
        <v>2</v>
      </c>
      <c r="D335" s="391" t="str">
        <f t="shared" si="78"/>
        <v>ACTAS</v>
      </c>
      <c r="E335" s="81">
        <v>41</v>
      </c>
      <c r="F335" s="80" t="s">
        <v>633</v>
      </c>
      <c r="G335" s="382" t="str">
        <f t="shared" si="76"/>
        <v>420-Dirección Administrativa-2-ACTAS-41-Actas Eliminación de Documentos</v>
      </c>
      <c r="H335" t="str">
        <f t="shared" si="77"/>
        <v>420-2-41-Actas Eliminación de Documentos</v>
      </c>
    </row>
    <row r="336" spans="1:8" ht="30" customHeight="1" x14ac:dyDescent="0.3">
      <c r="A336" s="79">
        <v>420</v>
      </c>
      <c r="B336" s="80" t="s">
        <v>629</v>
      </c>
      <c r="C336" s="84">
        <f t="shared" si="78"/>
        <v>2</v>
      </c>
      <c r="D336" s="391" t="str">
        <f t="shared" si="78"/>
        <v>ACTAS</v>
      </c>
      <c r="E336" s="81">
        <v>45</v>
      </c>
      <c r="F336" s="80" t="s">
        <v>634</v>
      </c>
      <c r="G336" s="382" t="str">
        <f t="shared" si="76"/>
        <v>420-Dirección Administrativa-2-ACTAS-45-Actas Reprografía</v>
      </c>
      <c r="H336" t="str">
        <f t="shared" si="77"/>
        <v>420-2-45-Actas Reprografía</v>
      </c>
    </row>
    <row r="337" spans="1:8" ht="27.75" customHeight="1" x14ac:dyDescent="0.3">
      <c r="A337" s="79">
        <v>420</v>
      </c>
      <c r="B337" s="80" t="s">
        <v>629</v>
      </c>
      <c r="C337" s="84">
        <v>9</v>
      </c>
      <c r="D337" s="82" t="s">
        <v>635</v>
      </c>
      <c r="E337" s="81">
        <v>1</v>
      </c>
      <c r="F337" s="80" t="s">
        <v>636</v>
      </c>
      <c r="G337" s="382" t="str">
        <f t="shared" si="76"/>
        <v>420-Dirección Administrativa-9-BAJAS DE BIENES-1-Baja de Bienes Muebles</v>
      </c>
      <c r="H337" t="str">
        <f t="shared" si="77"/>
        <v>420-9-1-Baja de Bienes Muebles</v>
      </c>
    </row>
    <row r="338" spans="1:8" ht="27.75" customHeight="1" x14ac:dyDescent="0.3">
      <c r="A338" s="79">
        <v>420</v>
      </c>
      <c r="B338" s="80" t="s">
        <v>629</v>
      </c>
      <c r="C338" s="84">
        <f t="shared" ref="C338:D338" si="79">C337</f>
        <v>9</v>
      </c>
      <c r="D338" s="389" t="str">
        <f t="shared" si="79"/>
        <v>BAJAS DE BIENES</v>
      </c>
      <c r="E338" s="81">
        <v>2</v>
      </c>
      <c r="F338" s="80" t="s">
        <v>637</v>
      </c>
      <c r="G338" s="382" t="str">
        <f t="shared" si="76"/>
        <v>420-Dirección Administrativa-9-BAJAS DE BIENES-2-Baja de Bienes No Utilizables o Inservibles</v>
      </c>
      <c r="H338" t="str">
        <f t="shared" si="77"/>
        <v>420-9-2-Baja de Bienes No Utilizables o Inservibles</v>
      </c>
    </row>
    <row r="339" spans="1:8" ht="30" customHeight="1" x14ac:dyDescent="0.3">
      <c r="A339" s="79">
        <v>420</v>
      </c>
      <c r="B339" s="80" t="s">
        <v>629</v>
      </c>
      <c r="C339" s="84">
        <v>21</v>
      </c>
      <c r="D339" s="82" t="s">
        <v>638</v>
      </c>
      <c r="E339" s="81"/>
      <c r="F339" s="80"/>
      <c r="G339" s="382" t="str">
        <f t="shared" si="76"/>
        <v>420-Dirección Administrativa-21-CONSECUTIVOS DE COMUNICACIONES OFICIALES--</v>
      </c>
      <c r="H339" t="str">
        <f t="shared" si="77"/>
        <v>420-21--</v>
      </c>
    </row>
    <row r="340" spans="1:8" ht="30" customHeight="1" x14ac:dyDescent="0.3">
      <c r="A340" s="79">
        <v>420</v>
      </c>
      <c r="B340" s="80" t="s">
        <v>629</v>
      </c>
      <c r="C340" s="84">
        <v>25</v>
      </c>
      <c r="D340" s="82" t="s">
        <v>639</v>
      </c>
      <c r="E340" s="81"/>
      <c r="F340" s="80"/>
      <c r="G340" s="382" t="str">
        <f t="shared" si="76"/>
        <v>420-Dirección Administrativa-25-CUENTA MENSUAL DE ALMACEN--</v>
      </c>
      <c r="H340" t="str">
        <f t="shared" si="77"/>
        <v>420-25--</v>
      </c>
    </row>
    <row r="341" spans="1:8" ht="30" customHeight="1" x14ac:dyDescent="0.3">
      <c r="A341" s="79">
        <v>420</v>
      </c>
      <c r="B341" s="80" t="s">
        <v>629</v>
      </c>
      <c r="C341" s="84">
        <v>33</v>
      </c>
      <c r="D341" s="82" t="s">
        <v>640</v>
      </c>
      <c r="E341" s="81"/>
      <c r="F341" s="80"/>
      <c r="G341" s="382" t="str">
        <f t="shared" si="76"/>
        <v>420-Dirección Administrativa-33-ELIMINACIONES DOCUMENTALES--</v>
      </c>
      <c r="H341" t="str">
        <f t="shared" si="77"/>
        <v>420-33--</v>
      </c>
    </row>
    <row r="342" spans="1:8" ht="30" customHeight="1" x14ac:dyDescent="0.3">
      <c r="A342" s="79">
        <v>420</v>
      </c>
      <c r="B342" s="80" t="s">
        <v>629</v>
      </c>
      <c r="C342" s="84">
        <v>45</v>
      </c>
      <c r="D342" s="390" t="s">
        <v>641</v>
      </c>
      <c r="E342" s="81"/>
      <c r="F342" s="80"/>
      <c r="G342" s="382" t="str">
        <f t="shared" si="76"/>
        <v>420-Dirección Administrativa-45-HISTORIA DE EQUIPO Y MAQUINARIA--</v>
      </c>
      <c r="H342" t="str">
        <f t="shared" si="77"/>
        <v>420-45--</v>
      </c>
    </row>
    <row r="343" spans="1:8" ht="30" customHeight="1" x14ac:dyDescent="0.3">
      <c r="A343" s="79">
        <v>420</v>
      </c>
      <c r="B343" s="80" t="s">
        <v>629</v>
      </c>
      <c r="C343" s="84">
        <v>46</v>
      </c>
      <c r="D343" s="390" t="s">
        <v>642</v>
      </c>
      <c r="E343" s="97"/>
      <c r="F343" s="96"/>
      <c r="G343" s="382" t="str">
        <f t="shared" si="76"/>
        <v>420-Dirección Administrativa-46-HISTORIA DEL VEHÍCULO--</v>
      </c>
      <c r="H343" t="str">
        <f t="shared" si="77"/>
        <v>420-46--</v>
      </c>
    </row>
    <row r="344" spans="1:8" ht="30" customHeight="1" x14ac:dyDescent="0.3">
      <c r="A344" s="79">
        <v>420</v>
      </c>
      <c r="B344" s="80" t="s">
        <v>629</v>
      </c>
      <c r="C344" s="90">
        <v>49</v>
      </c>
      <c r="D344" s="394" t="s">
        <v>443</v>
      </c>
      <c r="E344" s="93">
        <v>1</v>
      </c>
      <c r="F344" s="88" t="s">
        <v>444</v>
      </c>
      <c r="G344" s="382" t="str">
        <f t="shared" si="76"/>
        <v>420-Dirección Administrativa-49-INDICADORES-1-Indicadores de Gestión</v>
      </c>
      <c r="H344" t="str">
        <f t="shared" si="77"/>
        <v>420-49-1-Indicadores de Gestión</v>
      </c>
    </row>
    <row r="345" spans="1:8" ht="27" customHeight="1" x14ac:dyDescent="0.3">
      <c r="A345" s="79">
        <v>420</v>
      </c>
      <c r="B345" s="80" t="s">
        <v>629</v>
      </c>
      <c r="C345" s="90">
        <v>50</v>
      </c>
      <c r="D345" s="390" t="s">
        <v>406</v>
      </c>
      <c r="E345" s="87">
        <v>6</v>
      </c>
      <c r="F345" s="80" t="s">
        <v>643</v>
      </c>
      <c r="G345" s="382" t="str">
        <f t="shared" si="76"/>
        <v>420-Dirección Administrativa-50-INFORMES-6-Informe de Ejecución de Planes de Mantenimiento Preventivo y Correctivo de la Dirección Administrativa</v>
      </c>
      <c r="H345" t="str">
        <f t="shared" si="77"/>
        <v>420-50-6-Informe de Ejecución de Planes de Mantenimiento Preventivo y Correctivo de la Dirección Administrativa</v>
      </c>
    </row>
    <row r="346" spans="1:8" x14ac:dyDescent="0.3">
      <c r="A346" s="79">
        <v>420</v>
      </c>
      <c r="B346" s="80" t="s">
        <v>629</v>
      </c>
      <c r="C346" s="90">
        <f t="shared" ref="C346:D348" si="80">C345</f>
        <v>50</v>
      </c>
      <c r="D346" s="391" t="str">
        <f t="shared" si="80"/>
        <v>INFORMES</v>
      </c>
      <c r="E346" s="87">
        <v>10</v>
      </c>
      <c r="F346" s="88" t="s">
        <v>407</v>
      </c>
      <c r="G346" s="382" t="str">
        <f t="shared" si="76"/>
        <v>420-Dirección Administrativa-50-INFORMES-10-Informe de Gestión</v>
      </c>
      <c r="H346" t="str">
        <f t="shared" si="77"/>
        <v>420-50-10-Informe de Gestión</v>
      </c>
    </row>
    <row r="347" spans="1:8" x14ac:dyDescent="0.3">
      <c r="A347" s="79">
        <v>420</v>
      </c>
      <c r="B347" s="80" t="s">
        <v>629</v>
      </c>
      <c r="C347" s="84">
        <f t="shared" si="80"/>
        <v>50</v>
      </c>
      <c r="D347" s="391" t="str">
        <f t="shared" si="80"/>
        <v>INFORMES</v>
      </c>
      <c r="E347" s="92">
        <v>24</v>
      </c>
      <c r="F347" s="88" t="s">
        <v>409</v>
      </c>
      <c r="G347" s="382" t="str">
        <f t="shared" si="76"/>
        <v>420-Dirección Administrativa-50-INFORMES-24-Informe Entes de Control</v>
      </c>
      <c r="H347" t="str">
        <f t="shared" si="77"/>
        <v>420-50-24-Informe Entes de Control</v>
      </c>
    </row>
    <row r="348" spans="1:8" x14ac:dyDescent="0.3">
      <c r="A348" s="79">
        <v>420</v>
      </c>
      <c r="B348" s="80" t="s">
        <v>629</v>
      </c>
      <c r="C348" s="84">
        <f t="shared" si="80"/>
        <v>50</v>
      </c>
      <c r="D348" s="391" t="str">
        <f t="shared" si="80"/>
        <v>INFORMES</v>
      </c>
      <c r="E348" s="92">
        <v>34</v>
      </c>
      <c r="F348" s="88" t="s">
        <v>429</v>
      </c>
      <c r="G348" s="382" t="str">
        <f t="shared" si="76"/>
        <v>420-Dirección Administrativa-50-INFORMES-34-Informes Otros Organismos</v>
      </c>
      <c r="H348" t="str">
        <f t="shared" si="77"/>
        <v>420-50-34-Informes Otros Organismos</v>
      </c>
    </row>
    <row r="349" spans="1:8" ht="26.25" customHeight="1" x14ac:dyDescent="0.3">
      <c r="A349" s="79">
        <v>420</v>
      </c>
      <c r="B349" s="80" t="s">
        <v>629</v>
      </c>
      <c r="C349" s="84">
        <v>51</v>
      </c>
      <c r="D349" s="82" t="s">
        <v>644</v>
      </c>
      <c r="E349" s="87"/>
      <c r="F349" s="85"/>
      <c r="G349" s="382" t="str">
        <f t="shared" si="76"/>
        <v>420-Dirección Administrativa-51-INGRESOS DE ALMACEN--</v>
      </c>
      <c r="H349" t="str">
        <f t="shared" si="77"/>
        <v>420-51--</v>
      </c>
    </row>
    <row r="350" spans="1:8" ht="28.5" customHeight="1" x14ac:dyDescent="0.3">
      <c r="A350" s="79">
        <v>420</v>
      </c>
      <c r="B350" s="80" t="s">
        <v>629</v>
      </c>
      <c r="C350" s="84">
        <v>52</v>
      </c>
      <c r="D350" s="82" t="s">
        <v>645</v>
      </c>
      <c r="E350" s="87">
        <v>1</v>
      </c>
      <c r="F350" s="80" t="s">
        <v>646</v>
      </c>
      <c r="G350" s="382" t="str">
        <f t="shared" si="76"/>
        <v>420-Dirección Administrativa-52-INSTRUMENTOS ARCHIVISTICOS-1-Cuadro de Clasificación Documental</v>
      </c>
      <c r="H350" t="str">
        <f t="shared" si="77"/>
        <v>420-52-1-Cuadro de Clasificación Documental</v>
      </c>
    </row>
    <row r="351" spans="1:8" ht="31.5" customHeight="1" x14ac:dyDescent="0.3">
      <c r="A351" s="79">
        <v>420</v>
      </c>
      <c r="B351" s="80" t="s">
        <v>629</v>
      </c>
      <c r="C351" s="84">
        <f t="shared" ref="C351:D353" si="81">C350</f>
        <v>52</v>
      </c>
      <c r="D351" s="389" t="str">
        <f t="shared" si="81"/>
        <v>INSTRUMENTOS ARCHIVISTICOS</v>
      </c>
      <c r="E351" s="87">
        <v>2</v>
      </c>
      <c r="F351" s="80" t="s">
        <v>647</v>
      </c>
      <c r="G351" s="382" t="str">
        <f t="shared" si="76"/>
        <v>420-Dirección Administrativa-52-INSTRUMENTOS ARCHIVISTICOS-2-Tabla de Retención Documental</v>
      </c>
      <c r="H351" t="str">
        <f t="shared" si="77"/>
        <v>420-52-2-Tabla de Retención Documental</v>
      </c>
    </row>
    <row r="352" spans="1:8" ht="31.5" customHeight="1" x14ac:dyDescent="0.3">
      <c r="A352" s="79">
        <v>420</v>
      </c>
      <c r="B352" s="80" t="s">
        <v>629</v>
      </c>
      <c r="C352" s="84">
        <f t="shared" si="81"/>
        <v>52</v>
      </c>
      <c r="D352" s="389" t="str">
        <f t="shared" si="81"/>
        <v>INSTRUMENTOS ARCHIVISTICOS</v>
      </c>
      <c r="E352" s="87">
        <v>3</v>
      </c>
      <c r="F352" s="80" t="s">
        <v>648</v>
      </c>
      <c r="G352" s="382" t="str">
        <f t="shared" si="76"/>
        <v>420-Dirección Administrativa-52-INSTRUMENTOS ARCHIVISTICOS-3-Tabla de Valoración Documental</v>
      </c>
      <c r="H352" t="str">
        <f t="shared" si="77"/>
        <v>420-52-3-Tabla de Valoración Documental</v>
      </c>
    </row>
    <row r="353" spans="1:8" ht="31.5" customHeight="1" x14ac:dyDescent="0.3">
      <c r="A353" s="79">
        <v>420</v>
      </c>
      <c r="B353" s="80" t="s">
        <v>629</v>
      </c>
      <c r="C353" s="84">
        <f t="shared" si="81"/>
        <v>52</v>
      </c>
      <c r="D353" s="392" t="str">
        <f t="shared" si="81"/>
        <v>INSTRUMENTOS ARCHIVISTICOS</v>
      </c>
      <c r="E353" s="87">
        <v>4</v>
      </c>
      <c r="F353" s="80" t="s">
        <v>649</v>
      </c>
      <c r="G353" s="382" t="str">
        <f t="shared" si="76"/>
        <v xml:space="preserve">420-Dirección Administrativa-52-INSTRUMENTOS ARCHIVISTICOS-4-Transferencias Documentales </v>
      </c>
      <c r="H353" t="str">
        <f t="shared" si="77"/>
        <v xml:space="preserve">420-52-4-Transferencias Documentales </v>
      </c>
    </row>
    <row r="354" spans="1:8" ht="42.75" customHeight="1" x14ac:dyDescent="0.3">
      <c r="A354" s="79">
        <v>420</v>
      </c>
      <c r="B354" s="80" t="s">
        <v>629</v>
      </c>
      <c r="C354" s="84">
        <v>53</v>
      </c>
      <c r="D354" s="82" t="s">
        <v>522</v>
      </c>
      <c r="E354" s="87">
        <v>17</v>
      </c>
      <c r="F354" s="80" t="s">
        <v>650</v>
      </c>
      <c r="G354" s="382" t="str">
        <f t="shared" si="76"/>
        <v xml:space="preserve">420-Dirección Administrativa-53-INSTRUMENTOS DE CONTROL-17-Registros de control de comunicaciones oficiales enviadas. </v>
      </c>
      <c r="H354" t="str">
        <f t="shared" si="77"/>
        <v xml:space="preserve">420-53-17-Registros de control de comunicaciones oficiales enviadas. </v>
      </c>
    </row>
    <row r="355" spans="1:8" ht="42.75" customHeight="1" x14ac:dyDescent="0.3">
      <c r="A355" s="79">
        <v>420</v>
      </c>
      <c r="B355" s="80" t="s">
        <v>629</v>
      </c>
      <c r="C355" s="84">
        <f t="shared" ref="C355:D355" si="82">C354</f>
        <v>53</v>
      </c>
      <c r="D355" s="392" t="str">
        <f t="shared" si="82"/>
        <v>INSTRUMENTOS DE CONTROL</v>
      </c>
      <c r="E355" s="87">
        <v>18</v>
      </c>
      <c r="F355" s="80" t="s">
        <v>651</v>
      </c>
      <c r="G355" s="382" t="str">
        <f t="shared" si="76"/>
        <v>420-Dirección Administrativa-53-INSTRUMENTOS DE CONTROL-18-Registros de control de comunicaciones oficiales recibidas.</v>
      </c>
      <c r="H355" t="str">
        <f t="shared" si="77"/>
        <v>420-53-18-Registros de control de comunicaciones oficiales recibidas.</v>
      </c>
    </row>
    <row r="356" spans="1:8" ht="28.5" customHeight="1" x14ac:dyDescent="0.3">
      <c r="A356" s="79">
        <v>420</v>
      </c>
      <c r="B356" s="80" t="s">
        <v>629</v>
      </c>
      <c r="C356" s="84">
        <v>55</v>
      </c>
      <c r="D356" s="82" t="s">
        <v>652</v>
      </c>
      <c r="E356" s="87">
        <v>1</v>
      </c>
      <c r="F356" s="80" t="s">
        <v>653</v>
      </c>
      <c r="G356" s="382" t="str">
        <f t="shared" si="76"/>
        <v>420-Dirección Administrativa-55-INVENTARIO FISICO DE BIENES MUEBLES-1-Inventario General de Bienes Muebles</v>
      </c>
      <c r="H356" t="str">
        <f t="shared" si="77"/>
        <v>420-55-1-Inventario General de Bienes Muebles</v>
      </c>
    </row>
    <row r="357" spans="1:8" ht="28.5" customHeight="1" x14ac:dyDescent="0.3">
      <c r="A357" s="79">
        <v>420</v>
      </c>
      <c r="B357" s="80" t="s">
        <v>629</v>
      </c>
      <c r="C357" s="84">
        <f t="shared" ref="C357:D357" si="83">C356</f>
        <v>55</v>
      </c>
      <c r="D357" s="392" t="str">
        <f t="shared" si="83"/>
        <v>INVENTARIO FISICO DE BIENES MUEBLES</v>
      </c>
      <c r="E357" s="87">
        <v>2</v>
      </c>
      <c r="F357" s="80" t="s">
        <v>654</v>
      </c>
      <c r="G357" s="382" t="str">
        <f t="shared" si="76"/>
        <v>420-Dirección Administrativa-55-INVENTARIO FISICO DE BIENES MUEBLES-2-Inventario por Responsables</v>
      </c>
      <c r="H357" t="str">
        <f t="shared" si="77"/>
        <v>420-55-2-Inventario por Responsables</v>
      </c>
    </row>
    <row r="358" spans="1:8" ht="27.75" customHeight="1" x14ac:dyDescent="0.3">
      <c r="A358" s="79">
        <v>420</v>
      </c>
      <c r="B358" s="80" t="s">
        <v>629</v>
      </c>
      <c r="C358" s="84">
        <v>56</v>
      </c>
      <c r="D358" s="82" t="s">
        <v>655</v>
      </c>
      <c r="E358" s="87">
        <v>1</v>
      </c>
      <c r="F358" s="80" t="s">
        <v>656</v>
      </c>
      <c r="G358" s="382" t="str">
        <f t="shared" si="76"/>
        <v>420-Dirección Administrativa-56-INVENTARIOS-1-Inventarios Documentales</v>
      </c>
      <c r="H358" t="str">
        <f t="shared" si="77"/>
        <v>420-56-1-Inventarios Documentales</v>
      </c>
    </row>
    <row r="359" spans="1:8" ht="27.75" customHeight="1" x14ac:dyDescent="0.3">
      <c r="A359" s="79">
        <v>420</v>
      </c>
      <c r="B359" s="80" t="s">
        <v>629</v>
      </c>
      <c r="C359" s="84">
        <f t="shared" ref="C359:D359" si="84">C358</f>
        <v>56</v>
      </c>
      <c r="D359" s="392" t="str">
        <f t="shared" si="84"/>
        <v>INVENTARIOS</v>
      </c>
      <c r="E359" s="87">
        <v>2</v>
      </c>
      <c r="F359" s="80" t="s">
        <v>657</v>
      </c>
      <c r="G359" s="382" t="str">
        <f t="shared" si="76"/>
        <v>420-Dirección Administrativa-56-INVENTARIOS-2-Inventarios para Eliminación Documental</v>
      </c>
      <c r="H359" t="str">
        <f t="shared" si="77"/>
        <v>420-56-2-Inventarios para Eliminación Documental</v>
      </c>
    </row>
    <row r="360" spans="1:8" ht="38.25" customHeight="1" x14ac:dyDescent="0.3">
      <c r="A360" s="79">
        <v>420</v>
      </c>
      <c r="B360" s="80" t="s">
        <v>629</v>
      </c>
      <c r="C360" s="84">
        <v>67</v>
      </c>
      <c r="D360" s="390" t="s">
        <v>411</v>
      </c>
      <c r="E360" s="87">
        <v>1</v>
      </c>
      <c r="F360" s="80" t="s">
        <v>448</v>
      </c>
      <c r="G360" s="382" t="str">
        <f t="shared" si="76"/>
        <v>420-Dirección Administrativa-67-PLANES-1-Plan Anual de Adquisiciones</v>
      </c>
      <c r="H360" t="str">
        <f t="shared" si="77"/>
        <v>420-67-1-Plan Anual de Adquisiciones</v>
      </c>
    </row>
    <row r="361" spans="1:8" ht="38.25" customHeight="1" x14ac:dyDescent="0.3">
      <c r="A361" s="79">
        <v>420</v>
      </c>
      <c r="B361" s="80" t="s">
        <v>629</v>
      </c>
      <c r="C361" s="84">
        <f t="shared" ref="C361:C371" si="85">C360</f>
        <v>67</v>
      </c>
      <c r="D361" s="391" t="str">
        <f t="shared" ref="D361:D371" si="86">D360</f>
        <v>PLANES</v>
      </c>
      <c r="E361" s="87">
        <v>4</v>
      </c>
      <c r="F361" s="88" t="s">
        <v>412</v>
      </c>
      <c r="G361" s="382" t="str">
        <f t="shared" si="76"/>
        <v>420-Dirección Administrativa-67-PLANES-4-Plan de Gestión</v>
      </c>
      <c r="H361" t="str">
        <f t="shared" si="77"/>
        <v>420-67-4-Plan de Gestión</v>
      </c>
    </row>
    <row r="362" spans="1:8" ht="38.25" customHeight="1" x14ac:dyDescent="0.3">
      <c r="A362" s="79">
        <v>420</v>
      </c>
      <c r="B362" s="80" t="s">
        <v>629</v>
      </c>
      <c r="C362" s="84">
        <f t="shared" si="85"/>
        <v>67</v>
      </c>
      <c r="D362" s="391" t="str">
        <f t="shared" si="86"/>
        <v>PLANES</v>
      </c>
      <c r="E362" s="92">
        <v>5</v>
      </c>
      <c r="F362" s="88" t="s">
        <v>449</v>
      </c>
      <c r="G362" s="382" t="str">
        <f t="shared" si="76"/>
        <v>420-Dirección Administrativa-67-PLANES-5-Plan de Gestión del Riesgo</v>
      </c>
      <c r="H362" t="str">
        <f t="shared" si="77"/>
        <v>420-67-5-Plan de Gestión del Riesgo</v>
      </c>
    </row>
    <row r="363" spans="1:8" ht="38.25" customHeight="1" x14ac:dyDescent="0.3">
      <c r="A363" s="79">
        <v>420</v>
      </c>
      <c r="B363" s="80" t="s">
        <v>629</v>
      </c>
      <c r="C363" s="84">
        <f t="shared" si="85"/>
        <v>67</v>
      </c>
      <c r="D363" s="391" t="str">
        <f t="shared" si="86"/>
        <v>PLANES</v>
      </c>
      <c r="E363" s="87">
        <v>6</v>
      </c>
      <c r="F363" s="80" t="s">
        <v>658</v>
      </c>
      <c r="G363" s="382" t="str">
        <f t="shared" si="76"/>
        <v>420-Dirección Administrativa-67-PLANES-6-Plan de Gestión Integral de Residuos Hospitalarios</v>
      </c>
      <c r="H363" t="str">
        <f t="shared" si="77"/>
        <v>420-67-6-Plan de Gestión Integral de Residuos Hospitalarios</v>
      </c>
    </row>
    <row r="364" spans="1:8" ht="38.25" customHeight="1" x14ac:dyDescent="0.3">
      <c r="A364" s="79">
        <v>420</v>
      </c>
      <c r="B364" s="80" t="s">
        <v>629</v>
      </c>
      <c r="C364" s="84">
        <f t="shared" si="85"/>
        <v>67</v>
      </c>
      <c r="D364" s="391" t="str">
        <f t="shared" si="86"/>
        <v>PLANES</v>
      </c>
      <c r="E364" s="87">
        <v>8</v>
      </c>
      <c r="F364" s="80" t="s">
        <v>659</v>
      </c>
      <c r="G364" s="382" t="str">
        <f t="shared" si="76"/>
        <v>420-Dirección Administrativa-67-PLANES-8-Plan de Mantenimiento del Parque Automotor</v>
      </c>
      <c r="H364" t="str">
        <f t="shared" si="77"/>
        <v>420-67-8-Plan de Mantenimiento del Parque Automotor</v>
      </c>
    </row>
    <row r="365" spans="1:8" ht="38.25" customHeight="1" x14ac:dyDescent="0.3">
      <c r="A365" s="79">
        <v>420</v>
      </c>
      <c r="B365" s="80" t="s">
        <v>629</v>
      </c>
      <c r="C365" s="84">
        <f t="shared" si="85"/>
        <v>67</v>
      </c>
      <c r="D365" s="391" t="str">
        <f t="shared" si="86"/>
        <v>PLANES</v>
      </c>
      <c r="E365" s="87">
        <v>9</v>
      </c>
      <c r="F365" s="80" t="s">
        <v>660</v>
      </c>
      <c r="G365" s="382" t="str">
        <f t="shared" si="76"/>
        <v>420-Dirección Administrativa-67-PLANES-9-Plan de Mantenimiento Preventivo y Correctivo de Equipo Industrial de Uso Hospitalario</v>
      </c>
      <c r="H365" t="str">
        <f t="shared" si="77"/>
        <v>420-67-9-Plan de Mantenimiento Preventivo y Correctivo de Equipo Industrial de Uso Hospitalario</v>
      </c>
    </row>
    <row r="366" spans="1:8" ht="38.25" customHeight="1" x14ac:dyDescent="0.3">
      <c r="A366" s="79">
        <v>420</v>
      </c>
      <c r="B366" s="80" t="s">
        <v>629</v>
      </c>
      <c r="C366" s="84">
        <f t="shared" si="85"/>
        <v>67</v>
      </c>
      <c r="D366" s="391" t="str">
        <f t="shared" si="86"/>
        <v>PLANES</v>
      </c>
      <c r="E366" s="87">
        <v>10</v>
      </c>
      <c r="F366" s="80" t="s">
        <v>661</v>
      </c>
      <c r="G366" s="382" t="str">
        <f t="shared" si="76"/>
        <v>420-Dirección Administrativa-67-PLANES-10-Plan de Mantenimiento Preventivo y Correctivo de Equipo Médico y Biomédico</v>
      </c>
      <c r="H366" t="str">
        <f t="shared" si="77"/>
        <v>420-67-10-Plan de Mantenimiento Preventivo y Correctivo de Equipo Médico y Biomédico</v>
      </c>
    </row>
    <row r="367" spans="1:8" ht="38.25" customHeight="1" x14ac:dyDescent="0.3">
      <c r="A367" s="79">
        <v>420</v>
      </c>
      <c r="B367" s="80" t="s">
        <v>629</v>
      </c>
      <c r="C367" s="84">
        <f t="shared" si="85"/>
        <v>67</v>
      </c>
      <c r="D367" s="391" t="str">
        <f t="shared" si="86"/>
        <v>PLANES</v>
      </c>
      <c r="E367" s="87">
        <v>11</v>
      </c>
      <c r="F367" s="80" t="s">
        <v>662</v>
      </c>
      <c r="G367" s="382" t="str">
        <f t="shared" si="76"/>
        <v>420-Dirección Administrativa-67-PLANES-11-Plan de Mantenimiento Preventivo y Correctivo de la Infraestructura</v>
      </c>
      <c r="H367" t="str">
        <f t="shared" si="77"/>
        <v>420-67-11-Plan de Mantenimiento Preventivo y Correctivo de la Infraestructura</v>
      </c>
    </row>
    <row r="368" spans="1:8" ht="38.25" customHeight="1" x14ac:dyDescent="0.3">
      <c r="A368" s="79">
        <v>420</v>
      </c>
      <c r="B368" s="80" t="s">
        <v>629</v>
      </c>
      <c r="C368" s="84">
        <f t="shared" si="85"/>
        <v>67</v>
      </c>
      <c r="D368" s="391" t="str">
        <f t="shared" si="86"/>
        <v>PLANES</v>
      </c>
      <c r="E368" s="87">
        <v>14</v>
      </c>
      <c r="F368" s="80" t="s">
        <v>663</v>
      </c>
      <c r="G368" s="382" t="str">
        <f t="shared" si="76"/>
        <v>420-Dirección Administrativa-67-PLANES-14-Plan Institucional de Archivos - PINAR</v>
      </c>
      <c r="H368" t="str">
        <f t="shared" si="77"/>
        <v>420-67-14-Plan Institucional de Archivos - PINAR</v>
      </c>
    </row>
    <row r="369" spans="1:8" ht="38.25" customHeight="1" x14ac:dyDescent="0.3">
      <c r="A369" s="79">
        <v>420</v>
      </c>
      <c r="B369" s="80" t="s">
        <v>629</v>
      </c>
      <c r="C369" s="84">
        <f t="shared" si="85"/>
        <v>67</v>
      </c>
      <c r="D369" s="391" t="str">
        <f t="shared" si="86"/>
        <v>PLANES</v>
      </c>
      <c r="E369" s="92">
        <v>16</v>
      </c>
      <c r="F369" s="88" t="s">
        <v>450</v>
      </c>
      <c r="G369" s="382" t="str">
        <f t="shared" si="76"/>
        <v>420-Dirección Administrativa-67-PLANES-16-Plan Operativo de Gestión</v>
      </c>
      <c r="H369" t="str">
        <f t="shared" si="77"/>
        <v>420-67-16-Plan Operativo de Gestión</v>
      </c>
    </row>
    <row r="370" spans="1:8" ht="38.25" customHeight="1" x14ac:dyDescent="0.3">
      <c r="A370" s="79">
        <v>420</v>
      </c>
      <c r="B370" s="80" t="s">
        <v>629</v>
      </c>
      <c r="C370" s="84">
        <f t="shared" si="85"/>
        <v>67</v>
      </c>
      <c r="D370" s="391" t="str">
        <f t="shared" si="86"/>
        <v>PLANES</v>
      </c>
      <c r="E370" s="92">
        <v>21</v>
      </c>
      <c r="F370" s="88" t="s">
        <v>451</v>
      </c>
      <c r="G370" s="382" t="str">
        <f t="shared" si="76"/>
        <v>420-Dirección Administrativa-67-PLANES-21-Planes de Acción por Proceso</v>
      </c>
      <c r="H370" t="str">
        <f t="shared" si="77"/>
        <v>420-67-21-Planes de Acción por Proceso</v>
      </c>
    </row>
    <row r="371" spans="1:8" ht="38.25" customHeight="1" x14ac:dyDescent="0.3">
      <c r="A371" s="79">
        <v>420</v>
      </c>
      <c r="B371" s="80" t="s">
        <v>629</v>
      </c>
      <c r="C371" s="84">
        <f t="shared" si="85"/>
        <v>67</v>
      </c>
      <c r="D371" s="391" t="str">
        <f t="shared" si="86"/>
        <v>PLANES</v>
      </c>
      <c r="E371" s="92">
        <v>25</v>
      </c>
      <c r="F371" s="88" t="s">
        <v>464</v>
      </c>
      <c r="G371" s="382" t="str">
        <f t="shared" si="76"/>
        <v>420-Dirección Administrativa-67-PLANES-25-Planes de Mejoramiento</v>
      </c>
      <c r="H371" t="str">
        <f t="shared" si="77"/>
        <v>420-67-25-Planes de Mejoramiento</v>
      </c>
    </row>
    <row r="372" spans="1:8" ht="30" customHeight="1" x14ac:dyDescent="0.3">
      <c r="A372" s="79">
        <v>420</v>
      </c>
      <c r="B372" s="80" t="s">
        <v>629</v>
      </c>
      <c r="C372" s="84">
        <v>72</v>
      </c>
      <c r="D372" s="82" t="s">
        <v>473</v>
      </c>
      <c r="E372" s="87">
        <v>9</v>
      </c>
      <c r="F372" s="80" t="s">
        <v>664</v>
      </c>
      <c r="G372" s="382" t="str">
        <f t="shared" si="76"/>
        <v>420-Dirección Administrativa-72-PROGRAMAS-9-Programa de Gestión Documental - PGD</v>
      </c>
      <c r="H372" t="str">
        <f t="shared" si="77"/>
        <v>420-72-9-Programa de Gestión Documental - PGD</v>
      </c>
    </row>
    <row r="373" spans="1:8" ht="27.75" customHeight="1" x14ac:dyDescent="0.3">
      <c r="A373" s="79">
        <v>420</v>
      </c>
      <c r="B373" s="80" t="s">
        <v>629</v>
      </c>
      <c r="C373" s="84">
        <f t="shared" ref="C373:D374" si="87">C372</f>
        <v>72</v>
      </c>
      <c r="D373" s="391" t="str">
        <f t="shared" si="87"/>
        <v>PROGRAMAS</v>
      </c>
      <c r="E373" s="87">
        <v>13</v>
      </c>
      <c r="F373" s="80" t="s">
        <v>665</v>
      </c>
      <c r="G373" s="382" t="str">
        <f t="shared" si="76"/>
        <v>420-Dirección Administrativa-72-PROGRAMAS-13-Programa de Mantenimiento y Metrología Segura</v>
      </c>
      <c r="H373" t="str">
        <f t="shared" si="77"/>
        <v>420-72-13-Programa de Mantenimiento y Metrología Segura</v>
      </c>
    </row>
    <row r="374" spans="1:8" ht="31.5" customHeight="1" x14ac:dyDescent="0.3">
      <c r="A374" s="79">
        <v>420</v>
      </c>
      <c r="B374" s="80" t="s">
        <v>629</v>
      </c>
      <c r="C374" s="84">
        <f t="shared" si="87"/>
        <v>72</v>
      </c>
      <c r="D374" s="391" t="str">
        <f t="shared" si="87"/>
        <v>PROGRAMAS</v>
      </c>
      <c r="E374" s="87">
        <v>20</v>
      </c>
      <c r="F374" s="80" t="s">
        <v>666</v>
      </c>
      <c r="G374" s="382" t="str">
        <f t="shared" si="76"/>
        <v>420-Dirección Administrativa-72-PROGRAMAS-20-Programa de Tecnovigilancia</v>
      </c>
      <c r="H374" t="str">
        <f t="shared" si="77"/>
        <v>420-72-20-Programa de Tecnovigilancia</v>
      </c>
    </row>
    <row r="375" spans="1:8" ht="40.5" customHeight="1" x14ac:dyDescent="0.3">
      <c r="A375" s="79">
        <v>420</v>
      </c>
      <c r="B375" s="80" t="s">
        <v>629</v>
      </c>
      <c r="C375" s="84">
        <v>81</v>
      </c>
      <c r="D375" s="82" t="s">
        <v>667</v>
      </c>
      <c r="E375" s="87">
        <v>1</v>
      </c>
      <c r="F375" s="80" t="s">
        <v>668</v>
      </c>
      <c r="G375" s="382" t="str">
        <f t="shared" si="76"/>
        <v>420-Dirección Administrativa-81-SALIDAS DE ALMACÉN-1-Salida de Bienes por Hurto, Caso Fortuito o Fuerza Mayor</v>
      </c>
      <c r="H375" t="str">
        <f t="shared" si="77"/>
        <v>420-81-1-Salida de Bienes por Hurto, Caso Fortuito o Fuerza Mayor</v>
      </c>
    </row>
    <row r="376" spans="1:8" ht="40.5" customHeight="1" x14ac:dyDescent="0.3">
      <c r="A376" s="79">
        <v>420</v>
      </c>
      <c r="B376" s="80" t="s">
        <v>629</v>
      </c>
      <c r="C376" s="84">
        <f t="shared" ref="C376:D378" si="88">C375</f>
        <v>81</v>
      </c>
      <c r="D376" s="392" t="str">
        <f t="shared" si="88"/>
        <v>SALIDAS DE ALMACÉN</v>
      </c>
      <c r="E376" s="87">
        <v>2</v>
      </c>
      <c r="F376" s="80" t="s">
        <v>669</v>
      </c>
      <c r="G376" s="382" t="str">
        <f t="shared" si="76"/>
        <v>420-Dirección Administrativa-81-SALIDAS DE ALMACÉN-2-Salida o Traslado de Bienes a Través de Contrato de Comodato</v>
      </c>
      <c r="H376" t="str">
        <f t="shared" si="77"/>
        <v>420-81-2-Salida o Traslado de Bienes a Través de Contrato de Comodato</v>
      </c>
    </row>
    <row r="377" spans="1:8" ht="40.5" customHeight="1" x14ac:dyDescent="0.3">
      <c r="A377" s="79">
        <v>420</v>
      </c>
      <c r="B377" s="80" t="s">
        <v>629</v>
      </c>
      <c r="C377" s="84">
        <f t="shared" si="88"/>
        <v>81</v>
      </c>
      <c r="D377" s="392" t="str">
        <f t="shared" si="88"/>
        <v>SALIDAS DE ALMACÉN</v>
      </c>
      <c r="E377" s="87">
        <v>3</v>
      </c>
      <c r="F377" s="80" t="s">
        <v>670</v>
      </c>
      <c r="G377" s="382" t="str">
        <f t="shared" si="76"/>
        <v>420-Dirección Administrativa-81-SALIDAS DE ALMACÉN-3-Salida o Traslado de Bienes de Bodega al servicio</v>
      </c>
      <c r="H377" t="str">
        <f t="shared" si="77"/>
        <v>420-81-3-Salida o Traslado de Bienes de Bodega al servicio</v>
      </c>
    </row>
    <row r="378" spans="1:8" ht="40.5" customHeight="1" x14ac:dyDescent="0.3">
      <c r="A378" s="79">
        <v>420</v>
      </c>
      <c r="B378" s="80" t="s">
        <v>629</v>
      </c>
      <c r="C378" s="84">
        <f t="shared" si="88"/>
        <v>81</v>
      </c>
      <c r="D378" s="392" t="str">
        <f t="shared" si="88"/>
        <v>SALIDAS DE ALMACÉN</v>
      </c>
      <c r="E378" s="87">
        <v>4</v>
      </c>
      <c r="F378" s="80" t="s">
        <v>671</v>
      </c>
      <c r="G378" s="382" t="str">
        <f t="shared" si="76"/>
        <v>420-Dirección Administrativa-81-SALIDAS DE ALMACÉN-4-Traslado de Bienes entre Dependencia o Servidores</v>
      </c>
      <c r="H378" t="str">
        <f t="shared" si="77"/>
        <v>420-81-4-Traslado de Bienes entre Dependencia o Servidores</v>
      </c>
    </row>
    <row r="379" spans="1:8" ht="28.5" customHeight="1" x14ac:dyDescent="0.3">
      <c r="A379" s="79">
        <v>430</v>
      </c>
      <c r="B379" s="82" t="s">
        <v>672</v>
      </c>
      <c r="C379" s="84">
        <v>2</v>
      </c>
      <c r="D379" s="390" t="s">
        <v>398</v>
      </c>
      <c r="E379" s="81">
        <v>3</v>
      </c>
      <c r="F379" s="80" t="s">
        <v>673</v>
      </c>
      <c r="G379" s="382" t="str">
        <f t="shared" si="76"/>
        <v>430-Dirección del Talento Humano-2-ACTAS-3-Actas Comisión de Personal</v>
      </c>
      <c r="H379" t="str">
        <f t="shared" si="77"/>
        <v>430-2-3-Actas Comisión de Personal</v>
      </c>
    </row>
    <row r="380" spans="1:8" ht="28.5" customHeight="1" x14ac:dyDescent="0.3">
      <c r="A380" s="79">
        <v>430</v>
      </c>
      <c r="B380" s="80" t="s">
        <v>672</v>
      </c>
      <c r="C380" s="84">
        <f t="shared" ref="C380:D384" si="89">C379</f>
        <v>2</v>
      </c>
      <c r="D380" s="391" t="str">
        <f t="shared" si="89"/>
        <v>ACTAS</v>
      </c>
      <c r="E380" s="81">
        <v>4</v>
      </c>
      <c r="F380" s="80" t="s">
        <v>674</v>
      </c>
      <c r="G380" s="382" t="str">
        <f t="shared" si="76"/>
        <v>430-Dirección del Talento Humano-2-ACTAS-4-Actas Comité de Capacitación</v>
      </c>
      <c r="H380" t="str">
        <f t="shared" si="77"/>
        <v>430-2-4-Actas Comité de Capacitación</v>
      </c>
    </row>
    <row r="381" spans="1:8" ht="28.5" customHeight="1" x14ac:dyDescent="0.3">
      <c r="A381" s="79">
        <v>430</v>
      </c>
      <c r="B381" s="80" t="s">
        <v>672</v>
      </c>
      <c r="C381" s="84">
        <f t="shared" si="89"/>
        <v>2</v>
      </c>
      <c r="D381" s="391" t="str">
        <f t="shared" si="89"/>
        <v>ACTAS</v>
      </c>
      <c r="E381" s="81">
        <v>8</v>
      </c>
      <c r="F381" s="80" t="s">
        <v>675</v>
      </c>
      <c r="G381" s="382" t="str">
        <f t="shared" si="76"/>
        <v>430-Dirección del Talento Humano-2-ACTAS-8-Actas Comité de Convivencia y Conciliación Laboral</v>
      </c>
      <c r="H381" t="str">
        <f t="shared" si="77"/>
        <v>430-2-8-Actas Comité de Convivencia y Conciliación Laboral</v>
      </c>
    </row>
    <row r="382" spans="1:8" ht="28.5" customHeight="1" x14ac:dyDescent="0.3">
      <c r="A382" s="79">
        <v>430</v>
      </c>
      <c r="B382" s="80" t="s">
        <v>672</v>
      </c>
      <c r="C382" s="84">
        <f t="shared" si="89"/>
        <v>2</v>
      </c>
      <c r="D382" s="391" t="str">
        <f t="shared" si="89"/>
        <v>ACTAS</v>
      </c>
      <c r="E382" s="81">
        <v>18</v>
      </c>
      <c r="F382" s="80" t="s">
        <v>676</v>
      </c>
      <c r="G382" s="382" t="str">
        <f t="shared" si="76"/>
        <v>430-Dirección del Talento Humano-2-ACTAS-18-Actas Comité de Incentivos</v>
      </c>
      <c r="H382" t="str">
        <f t="shared" si="77"/>
        <v>430-2-18-Actas Comité de Incentivos</v>
      </c>
    </row>
    <row r="383" spans="1:8" ht="28.5" customHeight="1" x14ac:dyDescent="0.3">
      <c r="A383" s="79">
        <v>430</v>
      </c>
      <c r="B383" s="80" t="s">
        <v>672</v>
      </c>
      <c r="C383" s="84">
        <f t="shared" si="89"/>
        <v>2</v>
      </c>
      <c r="D383" s="391" t="str">
        <f t="shared" si="89"/>
        <v>ACTAS</v>
      </c>
      <c r="E383" s="81">
        <v>37</v>
      </c>
      <c r="F383" s="80" t="s">
        <v>677</v>
      </c>
      <c r="G383" s="382" t="str">
        <f t="shared" si="76"/>
        <v>430-Dirección del Talento Humano-2-ACTAS-37-Actas Comité Paritario de Seguridad y Salud en el Trabajo</v>
      </c>
      <c r="H383" t="str">
        <f t="shared" si="77"/>
        <v>430-2-37-Actas Comité Paritario de Seguridad y Salud en el Trabajo</v>
      </c>
    </row>
    <row r="384" spans="1:8" ht="40.5" customHeight="1" x14ac:dyDescent="0.3">
      <c r="A384" s="79">
        <v>430</v>
      </c>
      <c r="B384" s="80" t="s">
        <v>672</v>
      </c>
      <c r="C384" s="84">
        <f t="shared" si="89"/>
        <v>2</v>
      </c>
      <c r="D384" s="391" t="str">
        <f t="shared" si="89"/>
        <v>ACTAS</v>
      </c>
      <c r="E384" s="93">
        <v>40</v>
      </c>
      <c r="F384" s="94" t="s">
        <v>399</v>
      </c>
      <c r="G384" s="382" t="str">
        <f t="shared" si="76"/>
        <v>430-Dirección del Talento Humano-2-ACTAS-40-Actas de Reunión</v>
      </c>
      <c r="H384" t="str">
        <f t="shared" si="77"/>
        <v>430-2-40-Actas de Reunión</v>
      </c>
    </row>
    <row r="385" spans="1:8" ht="43.5" customHeight="1" x14ac:dyDescent="0.3">
      <c r="A385" s="79">
        <v>430</v>
      </c>
      <c r="B385" s="80" t="s">
        <v>672</v>
      </c>
      <c r="C385" s="84">
        <v>29</v>
      </c>
      <c r="D385" s="82" t="s">
        <v>678</v>
      </c>
      <c r="E385" s="81"/>
      <c r="F385" s="80"/>
      <c r="G385" s="382" t="str">
        <f t="shared" si="76"/>
        <v>430-Dirección del Talento Humano-29-DISTRIBUCIÓN RECURSOS EXEDENTES APORTES PATRONALES--</v>
      </c>
      <c r="H385" t="str">
        <f t="shared" si="77"/>
        <v>430-29--</v>
      </c>
    </row>
    <row r="386" spans="1:8" ht="28.5" customHeight="1" x14ac:dyDescent="0.3">
      <c r="A386" s="79">
        <v>430</v>
      </c>
      <c r="B386" s="80" t="s">
        <v>672</v>
      </c>
      <c r="C386" s="84">
        <v>48</v>
      </c>
      <c r="D386" s="390" t="s">
        <v>679</v>
      </c>
      <c r="E386" s="97"/>
      <c r="F386" s="96"/>
      <c r="G386" s="382" t="str">
        <f t="shared" si="76"/>
        <v>430-Dirección del Talento Humano-48-HISTORIAS LABORALES--</v>
      </c>
      <c r="H386" t="str">
        <f t="shared" si="77"/>
        <v>430-48--</v>
      </c>
    </row>
    <row r="387" spans="1:8" ht="31.5" customHeight="1" x14ac:dyDescent="0.3">
      <c r="A387" s="79">
        <v>430</v>
      </c>
      <c r="B387" s="80" t="s">
        <v>672</v>
      </c>
      <c r="C387" s="90">
        <v>49</v>
      </c>
      <c r="D387" s="394" t="s">
        <v>443</v>
      </c>
      <c r="E387" s="93">
        <v>1</v>
      </c>
      <c r="F387" s="88" t="s">
        <v>444</v>
      </c>
      <c r="G387" s="382" t="str">
        <f t="shared" si="76"/>
        <v>430-Dirección del Talento Humano-49-INDICADORES-1-Indicadores de Gestión</v>
      </c>
      <c r="H387" t="str">
        <f t="shared" si="77"/>
        <v>430-49-1-Indicadores de Gestión</v>
      </c>
    </row>
    <row r="388" spans="1:8" ht="31.5" customHeight="1" x14ac:dyDescent="0.3">
      <c r="A388" s="79">
        <v>430</v>
      </c>
      <c r="B388" s="80" t="s">
        <v>672</v>
      </c>
      <c r="C388" s="90">
        <v>50</v>
      </c>
      <c r="D388" s="390" t="s">
        <v>406</v>
      </c>
      <c r="E388" s="87">
        <v>10</v>
      </c>
      <c r="F388" s="88" t="s">
        <v>407</v>
      </c>
      <c r="G388" s="382" t="str">
        <f t="shared" si="76"/>
        <v>430-Dirección del Talento Humano-50-INFORMES-10-Informe de Gestión</v>
      </c>
      <c r="H388" t="str">
        <f t="shared" si="77"/>
        <v>430-50-10-Informe de Gestión</v>
      </c>
    </row>
    <row r="389" spans="1:8" x14ac:dyDescent="0.3">
      <c r="A389" s="79">
        <v>430</v>
      </c>
      <c r="B389" s="80" t="s">
        <v>672</v>
      </c>
      <c r="C389" s="84">
        <f t="shared" ref="C389:D390" si="90">C388</f>
        <v>50</v>
      </c>
      <c r="D389" s="391" t="str">
        <f t="shared" si="90"/>
        <v>INFORMES</v>
      </c>
      <c r="E389" s="92">
        <v>24</v>
      </c>
      <c r="F389" s="88" t="s">
        <v>409</v>
      </c>
      <c r="G389" s="382" t="str">
        <f t="shared" si="76"/>
        <v>430-Dirección del Talento Humano-50-INFORMES-24-Informe Entes de Control</v>
      </c>
      <c r="H389" t="str">
        <f t="shared" si="77"/>
        <v>430-50-24-Informe Entes de Control</v>
      </c>
    </row>
    <row r="390" spans="1:8" x14ac:dyDescent="0.3">
      <c r="A390" s="79">
        <v>430</v>
      </c>
      <c r="B390" s="80" t="s">
        <v>672</v>
      </c>
      <c r="C390" s="84">
        <f t="shared" si="90"/>
        <v>50</v>
      </c>
      <c r="D390" s="391" t="str">
        <f t="shared" si="90"/>
        <v>INFORMES</v>
      </c>
      <c r="E390" s="92">
        <v>34</v>
      </c>
      <c r="F390" s="88" t="s">
        <v>429</v>
      </c>
      <c r="G390" s="382" t="str">
        <f t="shared" si="76"/>
        <v>430-Dirección del Talento Humano-50-INFORMES-34-Informes Otros Organismos</v>
      </c>
      <c r="H390" t="str">
        <f t="shared" si="77"/>
        <v>430-50-34-Informes Otros Organismos</v>
      </c>
    </row>
    <row r="391" spans="1:8" s="384" customFormat="1" ht="33.75" customHeight="1" x14ac:dyDescent="0.3">
      <c r="A391" s="79">
        <v>430</v>
      </c>
      <c r="B391" s="80" t="s">
        <v>672</v>
      </c>
      <c r="C391" s="84">
        <v>58</v>
      </c>
      <c r="D391" s="397" t="s">
        <v>680</v>
      </c>
      <c r="E391" s="87"/>
      <c r="F391" s="80"/>
      <c r="G391" s="382" t="str">
        <f t="shared" si="76"/>
        <v>430-Dirección del Talento Humano-58-LIQUIDACIONES A FONDOS DE CESANTIAS--</v>
      </c>
      <c r="H391" t="str">
        <f t="shared" si="77"/>
        <v>430-58--</v>
      </c>
    </row>
    <row r="392" spans="1:8" s="384" customFormat="1" ht="40.5" customHeight="1" x14ac:dyDescent="0.3">
      <c r="A392" s="79">
        <v>430</v>
      </c>
      <c r="B392" s="80" t="s">
        <v>672</v>
      </c>
      <c r="C392" s="84">
        <v>59</v>
      </c>
      <c r="D392" s="82" t="s">
        <v>681</v>
      </c>
      <c r="E392" s="92"/>
      <c r="F392" s="88"/>
      <c r="G392" s="382" t="str">
        <f t="shared" si="76"/>
        <v>430-Dirección del Talento Humano-59-LIQUIDACIONES DE PAGOS DE OBLIGACIONES DE PERSONAL--</v>
      </c>
      <c r="H392" t="str">
        <f t="shared" si="77"/>
        <v>430-59--</v>
      </c>
    </row>
    <row r="393" spans="1:8" ht="28.5" customHeight="1" x14ac:dyDescent="0.3">
      <c r="A393" s="79">
        <v>430</v>
      </c>
      <c r="B393" s="80" t="s">
        <v>672</v>
      </c>
      <c r="C393" s="84">
        <v>60</v>
      </c>
      <c r="D393" s="397" t="s">
        <v>461</v>
      </c>
      <c r="E393" s="87">
        <v>4</v>
      </c>
      <c r="F393" s="80" t="s">
        <v>682</v>
      </c>
      <c r="G393" s="382" t="str">
        <f t="shared" ref="G393:G425" si="91">CONCATENATE(A393,"-",B393,"-",C393,"-",D393,"-",E393,"-",F393)</f>
        <v>430-Dirección del Talento Humano-60-MANUALES-4-Manual de Funciones</v>
      </c>
      <c r="H393" t="str">
        <f t="shared" ref="H393:H425" si="92">CONCATENATE(A393,"-",C393,"-",E393,"-",F393)</f>
        <v>430-60-4-Manual de Funciones</v>
      </c>
    </row>
    <row r="394" spans="1:8" ht="32.25" customHeight="1" x14ac:dyDescent="0.3">
      <c r="A394" s="79">
        <v>430</v>
      </c>
      <c r="B394" s="80" t="s">
        <v>672</v>
      </c>
      <c r="C394" s="84">
        <v>63</v>
      </c>
      <c r="D394" s="82" t="s">
        <v>683</v>
      </c>
      <c r="E394" s="81"/>
      <c r="F394" s="83"/>
      <c r="G394" s="382" t="str">
        <f t="shared" si="91"/>
        <v>430-Dirección del Talento Humano-63-NOMINA--</v>
      </c>
      <c r="H394" t="str">
        <f t="shared" si="92"/>
        <v>430-63--</v>
      </c>
    </row>
    <row r="395" spans="1:8" ht="30.75" customHeight="1" x14ac:dyDescent="0.3">
      <c r="A395" s="79">
        <v>430</v>
      </c>
      <c r="B395" s="80" t="s">
        <v>672</v>
      </c>
      <c r="C395" s="84">
        <v>67</v>
      </c>
      <c r="D395" s="390" t="s">
        <v>411</v>
      </c>
      <c r="E395" s="87">
        <v>3</v>
      </c>
      <c r="F395" s="80" t="s">
        <v>684</v>
      </c>
      <c r="G395" s="382" t="str">
        <f t="shared" si="91"/>
        <v>430-Dirección del Talento Humano-67-PLANES-3-Plan de Emergencias</v>
      </c>
      <c r="H395" t="str">
        <f t="shared" si="92"/>
        <v>430-67-3-Plan de Emergencias</v>
      </c>
    </row>
    <row r="396" spans="1:8" ht="30.75" customHeight="1" x14ac:dyDescent="0.3">
      <c r="A396" s="79">
        <v>430</v>
      </c>
      <c r="B396" s="80" t="s">
        <v>672</v>
      </c>
      <c r="C396" s="84">
        <f t="shared" ref="C396:D402" si="93">C395</f>
        <v>67</v>
      </c>
      <c r="D396" s="391" t="str">
        <f t="shared" si="93"/>
        <v>PLANES</v>
      </c>
      <c r="E396" s="87">
        <v>4</v>
      </c>
      <c r="F396" s="88" t="s">
        <v>412</v>
      </c>
      <c r="G396" s="382" t="str">
        <f t="shared" si="91"/>
        <v>430-Dirección del Talento Humano-67-PLANES-4-Plan de Gestión</v>
      </c>
      <c r="H396" t="str">
        <f t="shared" si="92"/>
        <v>430-67-4-Plan de Gestión</v>
      </c>
    </row>
    <row r="397" spans="1:8" ht="30.75" customHeight="1" x14ac:dyDescent="0.3">
      <c r="A397" s="79">
        <v>430</v>
      </c>
      <c r="B397" s="80" t="s">
        <v>672</v>
      </c>
      <c r="C397" s="84">
        <f t="shared" si="93"/>
        <v>67</v>
      </c>
      <c r="D397" s="391" t="str">
        <f t="shared" si="93"/>
        <v>PLANES</v>
      </c>
      <c r="E397" s="92">
        <v>5</v>
      </c>
      <c r="F397" s="88" t="s">
        <v>449</v>
      </c>
      <c r="G397" s="382" t="str">
        <f t="shared" si="91"/>
        <v>430-Dirección del Talento Humano-67-PLANES-5-Plan de Gestión del Riesgo</v>
      </c>
      <c r="H397" t="str">
        <f t="shared" si="92"/>
        <v>430-67-5-Plan de Gestión del Riesgo</v>
      </c>
    </row>
    <row r="398" spans="1:8" ht="30.75" customHeight="1" x14ac:dyDescent="0.3">
      <c r="A398" s="79">
        <v>430</v>
      </c>
      <c r="B398" s="80" t="s">
        <v>672</v>
      </c>
      <c r="C398" s="84">
        <f t="shared" si="93"/>
        <v>67</v>
      </c>
      <c r="D398" s="391" t="str">
        <f t="shared" si="93"/>
        <v>PLANES</v>
      </c>
      <c r="E398" s="87">
        <v>13</v>
      </c>
      <c r="F398" s="80" t="s">
        <v>685</v>
      </c>
      <c r="G398" s="382" t="str">
        <f t="shared" si="91"/>
        <v>430-Dirección del Talento Humano-67-PLANES-13-Plan Institucional de Capacitación del Personal - PIC</v>
      </c>
      <c r="H398" t="str">
        <f t="shared" si="92"/>
        <v>430-67-13-Plan Institucional de Capacitación del Personal - PIC</v>
      </c>
    </row>
    <row r="399" spans="1:8" ht="30.75" customHeight="1" x14ac:dyDescent="0.3">
      <c r="A399" s="79">
        <v>430</v>
      </c>
      <c r="B399" s="80" t="s">
        <v>672</v>
      </c>
      <c r="C399" s="84">
        <f t="shared" si="93"/>
        <v>67</v>
      </c>
      <c r="D399" s="391" t="str">
        <f t="shared" si="93"/>
        <v>PLANES</v>
      </c>
      <c r="E399" s="92">
        <v>16</v>
      </c>
      <c r="F399" s="88" t="s">
        <v>450</v>
      </c>
      <c r="G399" s="382" t="str">
        <f t="shared" si="91"/>
        <v>430-Dirección del Talento Humano-67-PLANES-16-Plan Operativo de Gestión</v>
      </c>
      <c r="H399" t="str">
        <f t="shared" si="92"/>
        <v>430-67-16-Plan Operativo de Gestión</v>
      </c>
    </row>
    <row r="400" spans="1:8" ht="30.75" customHeight="1" x14ac:dyDescent="0.3">
      <c r="A400" s="79">
        <v>430</v>
      </c>
      <c r="B400" s="80" t="s">
        <v>672</v>
      </c>
      <c r="C400" s="84">
        <f t="shared" si="93"/>
        <v>67</v>
      </c>
      <c r="D400" s="391" t="str">
        <f t="shared" si="93"/>
        <v>PLANES</v>
      </c>
      <c r="E400" s="87">
        <v>23</v>
      </c>
      <c r="F400" s="80" t="s">
        <v>686</v>
      </c>
      <c r="G400" s="382" t="str">
        <f t="shared" si="91"/>
        <v>430-Dirección del Talento Humano-67-PLANES-23-Planes de Bienestar</v>
      </c>
      <c r="H400" t="str">
        <f t="shared" si="92"/>
        <v>430-67-23-Planes de Bienestar</v>
      </c>
    </row>
    <row r="401" spans="1:8" ht="30.75" customHeight="1" x14ac:dyDescent="0.3">
      <c r="A401" s="79">
        <v>430</v>
      </c>
      <c r="B401" s="80" t="s">
        <v>672</v>
      </c>
      <c r="C401" s="84">
        <f t="shared" si="93"/>
        <v>67</v>
      </c>
      <c r="D401" s="391" t="str">
        <f t="shared" si="93"/>
        <v>PLANES</v>
      </c>
      <c r="E401" s="92">
        <v>25</v>
      </c>
      <c r="F401" s="88" t="s">
        <v>464</v>
      </c>
      <c r="G401" s="382" t="str">
        <f t="shared" si="91"/>
        <v>430-Dirección del Talento Humano-67-PLANES-25-Planes de Mejoramiento</v>
      </c>
      <c r="H401" t="str">
        <f t="shared" si="92"/>
        <v>430-67-25-Planes de Mejoramiento</v>
      </c>
    </row>
    <row r="402" spans="1:8" ht="30.75" customHeight="1" x14ac:dyDescent="0.3">
      <c r="A402" s="79">
        <v>430</v>
      </c>
      <c r="B402" s="80" t="s">
        <v>672</v>
      </c>
      <c r="C402" s="84">
        <f t="shared" si="93"/>
        <v>67</v>
      </c>
      <c r="D402" s="391" t="str">
        <f t="shared" si="93"/>
        <v>PLANES</v>
      </c>
      <c r="E402" s="87">
        <v>26</v>
      </c>
      <c r="F402" s="80" t="s">
        <v>687</v>
      </c>
      <c r="G402" s="382" t="str">
        <f t="shared" si="91"/>
        <v>430-Dirección del Talento Humano-67-PLANES-26-Planes Estratégicos del Talento Humano</v>
      </c>
      <c r="H402" t="str">
        <f t="shared" si="92"/>
        <v>430-67-26-Planes Estratégicos del Talento Humano</v>
      </c>
    </row>
    <row r="403" spans="1:8" ht="31.5" customHeight="1" x14ac:dyDescent="0.3">
      <c r="A403" s="79">
        <v>430</v>
      </c>
      <c r="B403" s="80" t="s">
        <v>672</v>
      </c>
      <c r="C403" s="84">
        <v>72</v>
      </c>
      <c r="D403" s="82" t="s">
        <v>473</v>
      </c>
      <c r="E403" s="87">
        <v>11</v>
      </c>
      <c r="F403" s="80" t="s">
        <v>688</v>
      </c>
      <c r="G403" s="382" t="str">
        <f t="shared" si="91"/>
        <v>430-Dirección del Talento Humano-72-PROGRAMAS-11-Programa de Incentivos y Bienestar Social del Personal</v>
      </c>
      <c r="H403" t="str">
        <f t="shared" si="92"/>
        <v>430-72-11-Programa de Incentivos y Bienestar Social del Personal</v>
      </c>
    </row>
    <row r="404" spans="1:8" x14ac:dyDescent="0.3">
      <c r="A404" s="79">
        <v>430</v>
      </c>
      <c r="B404" s="80" t="s">
        <v>672</v>
      </c>
      <c r="C404" s="84">
        <f t="shared" ref="C404:D404" si="94">C403</f>
        <v>72</v>
      </c>
      <c r="D404" s="391" t="str">
        <f t="shared" si="94"/>
        <v>PROGRAMAS</v>
      </c>
      <c r="E404" s="87">
        <v>19</v>
      </c>
      <c r="F404" s="80" t="s">
        <v>689</v>
      </c>
      <c r="G404" s="382" t="str">
        <f t="shared" si="91"/>
        <v>430-Dirección del Talento Humano-72-PROGRAMAS-19-Programa de Seguridad y Salud en el Trabajo</v>
      </c>
      <c r="H404" t="str">
        <f t="shared" si="92"/>
        <v>430-72-19-Programa de Seguridad y Salud en el Trabajo</v>
      </c>
    </row>
    <row r="405" spans="1:8" ht="30" customHeight="1" x14ac:dyDescent="0.3">
      <c r="A405" s="79">
        <v>430</v>
      </c>
      <c r="B405" s="80" t="s">
        <v>672</v>
      </c>
      <c r="C405" s="84">
        <v>73</v>
      </c>
      <c r="D405" s="397" t="s">
        <v>690</v>
      </c>
      <c r="E405" s="81"/>
      <c r="F405" s="83"/>
      <c r="G405" s="382" t="str">
        <f t="shared" si="91"/>
        <v>430-Dirección del Talento Humano-73-PROVISION DE PERSONAL--</v>
      </c>
      <c r="H405" t="str">
        <f t="shared" si="92"/>
        <v>430-73--</v>
      </c>
    </row>
    <row r="406" spans="1:8" ht="30.75" customHeight="1" x14ac:dyDescent="0.3">
      <c r="A406" s="79">
        <v>440</v>
      </c>
      <c r="B406" s="80" t="s">
        <v>691</v>
      </c>
      <c r="C406" s="84">
        <v>2</v>
      </c>
      <c r="D406" s="390" t="s">
        <v>398</v>
      </c>
      <c r="E406" s="81">
        <v>6</v>
      </c>
      <c r="F406" s="80" t="s">
        <v>692</v>
      </c>
      <c r="G406" s="382" t="str">
        <f t="shared" si="91"/>
        <v>440-Dirección de Contratación-2-ACTAS-6-Actas Comité de Compras Bienes y Servicios</v>
      </c>
      <c r="H406" t="str">
        <f t="shared" si="92"/>
        <v>440-2-6-Actas Comité de Compras Bienes y Servicios</v>
      </c>
    </row>
    <row r="407" spans="1:8" ht="30.75" customHeight="1" x14ac:dyDescent="0.3">
      <c r="A407" s="79">
        <v>440</v>
      </c>
      <c r="B407" s="80" t="s">
        <v>691</v>
      </c>
      <c r="C407" s="84">
        <f t="shared" ref="C407:D408" si="95">C406</f>
        <v>2</v>
      </c>
      <c r="D407" s="391" t="str">
        <f t="shared" si="95"/>
        <v>ACTAS</v>
      </c>
      <c r="E407" s="81">
        <v>7</v>
      </c>
      <c r="F407" s="80" t="s">
        <v>693</v>
      </c>
      <c r="G407" s="382" t="str">
        <f t="shared" si="91"/>
        <v>440-Dirección de Contratación-2-ACTAS-7-Actas Comité de Contratación</v>
      </c>
      <c r="H407" t="str">
        <f t="shared" si="92"/>
        <v>440-2-7-Actas Comité de Contratación</v>
      </c>
    </row>
    <row r="408" spans="1:8" ht="30.75" customHeight="1" x14ac:dyDescent="0.3">
      <c r="A408" s="79">
        <v>440</v>
      </c>
      <c r="B408" s="80" t="s">
        <v>691</v>
      </c>
      <c r="C408" s="84">
        <f t="shared" si="95"/>
        <v>2</v>
      </c>
      <c r="D408" s="391" t="str">
        <f t="shared" si="95"/>
        <v>ACTAS</v>
      </c>
      <c r="E408" s="93">
        <v>40</v>
      </c>
      <c r="F408" s="94" t="s">
        <v>399</v>
      </c>
      <c r="G408" s="382" t="str">
        <f t="shared" si="91"/>
        <v>440-Dirección de Contratación-2-ACTAS-40-Actas de Reunión</v>
      </c>
      <c r="H408" t="str">
        <f t="shared" si="92"/>
        <v>440-2-40-Actas de Reunión</v>
      </c>
    </row>
    <row r="409" spans="1:8" ht="36.75" customHeight="1" x14ac:dyDescent="0.3">
      <c r="A409" s="79">
        <v>440</v>
      </c>
      <c r="B409" s="80" t="s">
        <v>691</v>
      </c>
      <c r="C409" s="84">
        <v>22</v>
      </c>
      <c r="D409" s="82" t="s">
        <v>694</v>
      </c>
      <c r="E409" s="81">
        <v>1</v>
      </c>
      <c r="F409" s="80" t="s">
        <v>695</v>
      </c>
      <c r="G409" s="382" t="str">
        <f t="shared" si="91"/>
        <v>440-Dirección de Contratación-22-CONTRATOS-1-Contrato de Adquisición de Bienes y servicios</v>
      </c>
      <c r="H409" t="str">
        <f t="shared" si="92"/>
        <v>440-22-1-Contrato de Adquisición de Bienes y servicios</v>
      </c>
    </row>
    <row r="410" spans="1:8" ht="36.75" customHeight="1" x14ac:dyDescent="0.3">
      <c r="A410" s="79">
        <v>440</v>
      </c>
      <c r="B410" s="80" t="s">
        <v>691</v>
      </c>
      <c r="C410" s="84">
        <f t="shared" ref="C410:D414" si="96">C409</f>
        <v>22</v>
      </c>
      <c r="D410" s="389" t="str">
        <f t="shared" si="96"/>
        <v>CONTRATOS</v>
      </c>
      <c r="E410" s="81">
        <v>2</v>
      </c>
      <c r="F410" s="80" t="s">
        <v>696</v>
      </c>
      <c r="G410" s="382" t="str">
        <f t="shared" si="91"/>
        <v>440-Dirección de Contratación-22-CONTRATOS-2-Contrato de Arrendamiento</v>
      </c>
      <c r="H410" t="str">
        <f t="shared" si="92"/>
        <v>440-22-2-Contrato de Arrendamiento</v>
      </c>
    </row>
    <row r="411" spans="1:8" ht="36.75" customHeight="1" x14ac:dyDescent="0.3">
      <c r="A411" s="79">
        <v>440</v>
      </c>
      <c r="B411" s="80" t="s">
        <v>691</v>
      </c>
      <c r="C411" s="84">
        <f t="shared" si="96"/>
        <v>22</v>
      </c>
      <c r="D411" s="389" t="str">
        <f t="shared" si="96"/>
        <v>CONTRATOS</v>
      </c>
      <c r="E411" s="81">
        <v>3</v>
      </c>
      <c r="F411" s="80" t="s">
        <v>697</v>
      </c>
      <c r="G411" s="382" t="str">
        <f t="shared" si="91"/>
        <v>440-Dirección de Contratación-22-CONTRATOS-3-Contrato de Comodato</v>
      </c>
      <c r="H411" t="str">
        <f t="shared" si="92"/>
        <v>440-22-3-Contrato de Comodato</v>
      </c>
    </row>
    <row r="412" spans="1:8" ht="36.75" customHeight="1" x14ac:dyDescent="0.3">
      <c r="A412" s="79">
        <v>440</v>
      </c>
      <c r="B412" s="80" t="s">
        <v>691</v>
      </c>
      <c r="C412" s="84">
        <f t="shared" si="96"/>
        <v>22</v>
      </c>
      <c r="D412" s="389" t="str">
        <f t="shared" si="96"/>
        <v>CONTRATOS</v>
      </c>
      <c r="E412" s="81">
        <v>4</v>
      </c>
      <c r="F412" s="80" t="s">
        <v>698</v>
      </c>
      <c r="G412" s="382" t="str">
        <f t="shared" si="91"/>
        <v>440-Dirección de Contratación-22-CONTRATOS-4-Contrato de Consultoría - De Obra</v>
      </c>
      <c r="H412" t="str">
        <f t="shared" si="92"/>
        <v>440-22-4-Contrato de Consultoría - De Obra</v>
      </c>
    </row>
    <row r="413" spans="1:8" ht="36.75" customHeight="1" x14ac:dyDescent="0.3">
      <c r="A413" s="79">
        <v>440</v>
      </c>
      <c r="B413" s="80" t="s">
        <v>691</v>
      </c>
      <c r="C413" s="84">
        <f t="shared" si="96"/>
        <v>22</v>
      </c>
      <c r="D413" s="389" t="str">
        <f t="shared" si="96"/>
        <v>CONTRATOS</v>
      </c>
      <c r="E413" s="81">
        <v>5</v>
      </c>
      <c r="F413" s="80" t="s">
        <v>699</v>
      </c>
      <c r="G413" s="382" t="str">
        <f t="shared" si="91"/>
        <v>440-Dirección de Contratación-22-CONTRATOS-5-Contrato de Prestación de Servicios</v>
      </c>
      <c r="H413" t="str">
        <f t="shared" si="92"/>
        <v>440-22-5-Contrato de Prestación de Servicios</v>
      </c>
    </row>
    <row r="414" spans="1:8" ht="36.75" customHeight="1" x14ac:dyDescent="0.3">
      <c r="A414" s="79">
        <v>440</v>
      </c>
      <c r="B414" s="80" t="s">
        <v>691</v>
      </c>
      <c r="C414" s="84">
        <f t="shared" si="96"/>
        <v>22</v>
      </c>
      <c r="D414" s="389" t="str">
        <f t="shared" si="96"/>
        <v>CONTRATOS</v>
      </c>
      <c r="E414" s="81">
        <v>6</v>
      </c>
      <c r="F414" s="80" t="s">
        <v>700</v>
      </c>
      <c r="G414" s="382" t="str">
        <f t="shared" si="91"/>
        <v>440-Dirección de Contratación-22-CONTRATOS-6-Contrato de Suministro y Compra Venta</v>
      </c>
      <c r="H414" t="str">
        <f t="shared" si="92"/>
        <v>440-22-6-Contrato de Suministro y Compra Venta</v>
      </c>
    </row>
    <row r="415" spans="1:8" ht="28.5" customHeight="1" x14ac:dyDescent="0.3">
      <c r="A415" s="79">
        <v>440</v>
      </c>
      <c r="B415" s="80" t="s">
        <v>691</v>
      </c>
      <c r="C415" s="84">
        <v>23</v>
      </c>
      <c r="D415" s="82" t="s">
        <v>484</v>
      </c>
      <c r="E415" s="81">
        <v>1</v>
      </c>
      <c r="F415" s="80" t="s">
        <v>701</v>
      </c>
      <c r="G415" s="382" t="str">
        <f t="shared" si="91"/>
        <v>440-Dirección de Contratación-23-CONVENIOS-1-Convenios Interadministrativos</v>
      </c>
      <c r="H415" t="str">
        <f t="shared" si="92"/>
        <v>440-23-1-Convenios Interadministrativos</v>
      </c>
    </row>
    <row r="416" spans="1:8" ht="29.25" customHeight="1" x14ac:dyDescent="0.3">
      <c r="A416" s="79">
        <v>440</v>
      </c>
      <c r="B416" s="80" t="s">
        <v>691</v>
      </c>
      <c r="C416" s="90">
        <v>49</v>
      </c>
      <c r="D416" s="394" t="s">
        <v>443</v>
      </c>
      <c r="E416" s="93">
        <v>1</v>
      </c>
      <c r="F416" s="88" t="s">
        <v>444</v>
      </c>
      <c r="G416" s="382" t="str">
        <f t="shared" si="91"/>
        <v>440-Dirección de Contratación-49-INDICADORES-1-Indicadores de Gestión</v>
      </c>
      <c r="H416" t="str">
        <f t="shared" si="92"/>
        <v>440-49-1-Indicadores de Gestión</v>
      </c>
    </row>
    <row r="417" spans="1:8" ht="26.25" customHeight="1" x14ac:dyDescent="0.3">
      <c r="A417" s="79">
        <v>440</v>
      </c>
      <c r="B417" s="80" t="s">
        <v>691</v>
      </c>
      <c r="C417" s="90">
        <v>50</v>
      </c>
      <c r="D417" s="390" t="s">
        <v>406</v>
      </c>
      <c r="E417" s="87">
        <v>10</v>
      </c>
      <c r="F417" s="88" t="s">
        <v>407</v>
      </c>
      <c r="G417" s="382" t="str">
        <f t="shared" si="91"/>
        <v>440-Dirección de Contratación-50-INFORMES-10-Informe de Gestión</v>
      </c>
      <c r="H417" t="str">
        <f t="shared" si="92"/>
        <v>440-50-10-Informe de Gestión</v>
      </c>
    </row>
    <row r="418" spans="1:8" x14ac:dyDescent="0.3">
      <c r="A418" s="79">
        <v>440</v>
      </c>
      <c r="B418" s="80" t="s">
        <v>691</v>
      </c>
      <c r="C418" s="84">
        <f t="shared" ref="C418:D419" si="97">C417</f>
        <v>50</v>
      </c>
      <c r="D418" s="391" t="str">
        <f t="shared" si="97"/>
        <v>INFORMES</v>
      </c>
      <c r="E418" s="92">
        <v>24</v>
      </c>
      <c r="F418" s="88" t="s">
        <v>409</v>
      </c>
      <c r="G418" s="382" t="str">
        <f t="shared" si="91"/>
        <v>440-Dirección de Contratación-50-INFORMES-24-Informe Entes de Control</v>
      </c>
      <c r="H418" t="str">
        <f t="shared" si="92"/>
        <v>440-50-24-Informe Entes de Control</v>
      </c>
    </row>
    <row r="419" spans="1:8" x14ac:dyDescent="0.3">
      <c r="A419" s="79">
        <v>440</v>
      </c>
      <c r="B419" s="80" t="s">
        <v>691</v>
      </c>
      <c r="C419" s="84">
        <f t="shared" si="97"/>
        <v>50</v>
      </c>
      <c r="D419" s="391" t="str">
        <f t="shared" si="97"/>
        <v>INFORMES</v>
      </c>
      <c r="E419" s="92">
        <v>34</v>
      </c>
      <c r="F419" s="88" t="s">
        <v>429</v>
      </c>
      <c r="G419" s="382" t="str">
        <f t="shared" si="91"/>
        <v>440-Dirección de Contratación-50-INFORMES-34-Informes Otros Organismos</v>
      </c>
      <c r="H419" t="str">
        <f t="shared" si="92"/>
        <v>440-50-34-Informes Otros Organismos</v>
      </c>
    </row>
    <row r="420" spans="1:8" ht="29.25" customHeight="1" x14ac:dyDescent="0.3">
      <c r="A420" s="79">
        <v>440</v>
      </c>
      <c r="B420" s="80" t="s">
        <v>691</v>
      </c>
      <c r="C420" s="84">
        <v>60</v>
      </c>
      <c r="D420" s="82" t="s">
        <v>461</v>
      </c>
      <c r="E420" s="87">
        <v>3</v>
      </c>
      <c r="F420" s="83" t="s">
        <v>702</v>
      </c>
      <c r="G420" s="382" t="str">
        <f t="shared" si="91"/>
        <v>440-Dirección de Contratación-60-MANUALES-3-Manual de Contratación</v>
      </c>
      <c r="H420" t="str">
        <f t="shared" si="92"/>
        <v>440-60-3-Manual de Contratación</v>
      </c>
    </row>
    <row r="421" spans="1:8" ht="27.75" customHeight="1" x14ac:dyDescent="0.3">
      <c r="A421" s="79">
        <v>440</v>
      </c>
      <c r="B421" s="80" t="s">
        <v>691</v>
      </c>
      <c r="C421" s="84">
        <v>67</v>
      </c>
      <c r="D421" s="390" t="s">
        <v>411</v>
      </c>
      <c r="E421" s="87">
        <v>1</v>
      </c>
      <c r="F421" s="80" t="s">
        <v>448</v>
      </c>
      <c r="G421" s="382" t="str">
        <f t="shared" si="91"/>
        <v>440-Dirección de Contratación-67-PLANES-1-Plan Anual de Adquisiciones</v>
      </c>
      <c r="H421" t="str">
        <f t="shared" si="92"/>
        <v>440-67-1-Plan Anual de Adquisiciones</v>
      </c>
    </row>
    <row r="422" spans="1:8" ht="33.75" customHeight="1" x14ac:dyDescent="0.3">
      <c r="A422" s="79">
        <v>440</v>
      </c>
      <c r="B422" s="80" t="s">
        <v>691</v>
      </c>
      <c r="C422" s="84">
        <f t="shared" ref="C422:D425" si="98">C421</f>
        <v>67</v>
      </c>
      <c r="D422" s="391" t="str">
        <f t="shared" si="98"/>
        <v>PLANES</v>
      </c>
      <c r="E422" s="87">
        <v>4</v>
      </c>
      <c r="F422" s="88" t="s">
        <v>412</v>
      </c>
      <c r="G422" s="382" t="str">
        <f t="shared" si="91"/>
        <v>440-Dirección de Contratación-67-PLANES-4-Plan de Gestión</v>
      </c>
      <c r="H422" t="str">
        <f t="shared" si="92"/>
        <v>440-67-4-Plan de Gestión</v>
      </c>
    </row>
    <row r="423" spans="1:8" ht="33.75" customHeight="1" x14ac:dyDescent="0.3">
      <c r="A423" s="79">
        <v>440</v>
      </c>
      <c r="B423" s="80" t="s">
        <v>691</v>
      </c>
      <c r="C423" s="84">
        <f t="shared" si="98"/>
        <v>67</v>
      </c>
      <c r="D423" s="391" t="str">
        <f t="shared" si="98"/>
        <v>PLANES</v>
      </c>
      <c r="E423" s="92">
        <v>5</v>
      </c>
      <c r="F423" s="88" t="s">
        <v>449</v>
      </c>
      <c r="G423" s="382" t="str">
        <f t="shared" si="91"/>
        <v>440-Dirección de Contratación-67-PLANES-5-Plan de Gestión del Riesgo</v>
      </c>
      <c r="H423" t="str">
        <f t="shared" si="92"/>
        <v>440-67-5-Plan de Gestión del Riesgo</v>
      </c>
    </row>
    <row r="424" spans="1:8" ht="33.75" customHeight="1" x14ac:dyDescent="0.3">
      <c r="A424" s="79">
        <v>440</v>
      </c>
      <c r="B424" s="80" t="s">
        <v>691</v>
      </c>
      <c r="C424" s="84">
        <f t="shared" si="98"/>
        <v>67</v>
      </c>
      <c r="D424" s="391" t="str">
        <f t="shared" si="98"/>
        <v>PLANES</v>
      </c>
      <c r="E424" s="92">
        <v>16</v>
      </c>
      <c r="F424" s="88" t="s">
        <v>450</v>
      </c>
      <c r="G424" s="382" t="str">
        <f t="shared" si="91"/>
        <v>440-Dirección de Contratación-67-PLANES-16-Plan Operativo de Gestión</v>
      </c>
      <c r="H424" t="str">
        <f t="shared" si="92"/>
        <v>440-67-16-Plan Operativo de Gestión</v>
      </c>
    </row>
    <row r="425" spans="1:8" ht="33.75" customHeight="1" x14ac:dyDescent="0.3">
      <c r="A425" s="79">
        <v>440</v>
      </c>
      <c r="B425" s="80" t="s">
        <v>691</v>
      </c>
      <c r="C425" s="84">
        <f t="shared" si="98"/>
        <v>67</v>
      </c>
      <c r="D425" s="391" t="str">
        <f t="shared" si="98"/>
        <v>PLANES</v>
      </c>
      <c r="E425" s="92">
        <v>25</v>
      </c>
      <c r="F425" s="88" t="s">
        <v>464</v>
      </c>
      <c r="G425" s="382" t="str">
        <f t="shared" si="91"/>
        <v>440-Dirección de Contratación-67-PLANES-25-Planes de Mejoramiento</v>
      </c>
      <c r="H425" t="str">
        <f t="shared" si="92"/>
        <v>440-67-25-Planes de Mejoramiento</v>
      </c>
    </row>
  </sheetData>
  <mergeCells count="3">
    <mergeCell ref="A2:F2"/>
    <mergeCell ref="A3:F3"/>
    <mergeCell ref="A4:F4"/>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F547"/>
  <sheetViews>
    <sheetView workbookViewId="0">
      <selection activeCell="D17" sqref="D17"/>
    </sheetView>
  </sheetViews>
  <sheetFormatPr baseColWidth="10" defaultRowHeight="15" x14ac:dyDescent="0.25"/>
  <cols>
    <col min="1" max="1" width="11.28515625" bestFit="1" customWidth="1"/>
    <col min="3" max="3" width="11.28515625" bestFit="1" customWidth="1"/>
    <col min="4" max="4" width="39.5703125" bestFit="1" customWidth="1"/>
    <col min="5" max="5" width="11.28515625" bestFit="1" customWidth="1"/>
    <col min="6" max="6" width="41" bestFit="1" customWidth="1"/>
  </cols>
  <sheetData>
    <row r="1" spans="1:6" ht="66.75" thickBot="1" x14ac:dyDescent="0.3">
      <c r="A1" s="98" t="s">
        <v>703</v>
      </c>
      <c r="B1" s="98" t="s">
        <v>704</v>
      </c>
      <c r="C1" s="98" t="s">
        <v>705</v>
      </c>
      <c r="D1" s="99" t="s">
        <v>706</v>
      </c>
      <c r="E1" s="98" t="s">
        <v>707</v>
      </c>
      <c r="F1" s="98" t="s">
        <v>708</v>
      </c>
    </row>
    <row r="2" spans="1:6" ht="16.5" x14ac:dyDescent="0.25">
      <c r="A2" s="100">
        <v>200</v>
      </c>
      <c r="B2" s="101" t="s">
        <v>397</v>
      </c>
      <c r="C2" s="102">
        <v>2</v>
      </c>
      <c r="D2" s="101" t="s">
        <v>398</v>
      </c>
      <c r="E2" s="100"/>
      <c r="F2" s="100"/>
    </row>
    <row r="3" spans="1:6" ht="16.5" x14ac:dyDescent="0.25">
      <c r="A3" s="103">
        <v>200</v>
      </c>
      <c r="B3" s="104" t="s">
        <v>397</v>
      </c>
      <c r="C3" s="103"/>
      <c r="D3" s="103"/>
      <c r="E3" s="105">
        <v>40</v>
      </c>
      <c r="F3" s="106" t="s">
        <v>399</v>
      </c>
    </row>
    <row r="4" spans="1:6" ht="16.5" x14ac:dyDescent="0.25">
      <c r="A4" s="103">
        <v>200</v>
      </c>
      <c r="B4" s="104" t="s">
        <v>397</v>
      </c>
      <c r="C4" s="103"/>
      <c r="D4" s="103"/>
      <c r="E4" s="105">
        <v>43</v>
      </c>
      <c r="F4" s="107" t="s">
        <v>400</v>
      </c>
    </row>
    <row r="5" spans="1:6" ht="16.5" x14ac:dyDescent="0.3">
      <c r="A5" s="103">
        <v>200</v>
      </c>
      <c r="B5" s="104" t="s">
        <v>397</v>
      </c>
      <c r="C5" s="108">
        <v>3</v>
      </c>
      <c r="D5" s="104" t="s">
        <v>401</v>
      </c>
      <c r="E5" s="105"/>
      <c r="F5" s="109"/>
    </row>
    <row r="6" spans="1:6" ht="16.5" x14ac:dyDescent="0.25">
      <c r="A6" s="103">
        <v>200</v>
      </c>
      <c r="B6" s="104" t="s">
        <v>397</v>
      </c>
      <c r="C6" s="108"/>
      <c r="D6" s="110"/>
      <c r="E6" s="105">
        <v>1</v>
      </c>
      <c r="F6" s="107" t="s">
        <v>402</v>
      </c>
    </row>
    <row r="7" spans="1:6" ht="16.5" x14ac:dyDescent="0.25">
      <c r="A7" s="103">
        <v>200</v>
      </c>
      <c r="B7" s="104" t="s">
        <v>397</v>
      </c>
      <c r="C7" s="108">
        <v>16</v>
      </c>
      <c r="D7" s="104" t="s">
        <v>403</v>
      </c>
      <c r="E7" s="105"/>
      <c r="F7" s="104"/>
    </row>
    <row r="8" spans="1:6" ht="16.5" x14ac:dyDescent="0.25">
      <c r="A8" s="103">
        <v>200</v>
      </c>
      <c r="B8" s="104" t="s">
        <v>397</v>
      </c>
      <c r="C8" s="108"/>
      <c r="D8" s="104"/>
      <c r="E8" s="105">
        <v>1</v>
      </c>
      <c r="F8" s="104" t="s">
        <v>404</v>
      </c>
    </row>
    <row r="9" spans="1:6" ht="16.5" x14ac:dyDescent="0.25">
      <c r="A9" s="103">
        <v>200</v>
      </c>
      <c r="B9" s="104" t="s">
        <v>397</v>
      </c>
      <c r="C9" s="108"/>
      <c r="D9" s="104"/>
      <c r="E9" s="105">
        <v>2</v>
      </c>
      <c r="F9" s="104" t="s">
        <v>405</v>
      </c>
    </row>
    <row r="10" spans="1:6" ht="16.5" x14ac:dyDescent="0.25">
      <c r="A10" s="103">
        <v>200</v>
      </c>
      <c r="B10" s="104" t="s">
        <v>397</v>
      </c>
      <c r="C10" s="108">
        <v>50</v>
      </c>
      <c r="D10" s="111" t="s">
        <v>406</v>
      </c>
      <c r="E10" s="103"/>
      <c r="F10" s="103"/>
    </row>
    <row r="11" spans="1:6" ht="16.5" x14ac:dyDescent="0.25">
      <c r="A11" s="103">
        <v>200</v>
      </c>
      <c r="B11" s="104" t="s">
        <v>397</v>
      </c>
      <c r="C11" s="108"/>
      <c r="D11" s="111"/>
      <c r="E11" s="112">
        <v>10</v>
      </c>
      <c r="F11" s="107" t="s">
        <v>407</v>
      </c>
    </row>
    <row r="12" spans="1:6" ht="16.5" x14ac:dyDescent="0.25">
      <c r="A12" s="103">
        <v>200</v>
      </c>
      <c r="B12" s="104" t="s">
        <v>397</v>
      </c>
      <c r="C12" s="108"/>
      <c r="D12" s="111"/>
      <c r="E12" s="112">
        <v>18</v>
      </c>
      <c r="F12" s="104" t="s">
        <v>408</v>
      </c>
    </row>
    <row r="13" spans="1:6" ht="16.5" x14ac:dyDescent="0.25">
      <c r="A13" s="103">
        <v>200</v>
      </c>
      <c r="B13" s="104" t="s">
        <v>397</v>
      </c>
      <c r="C13" s="108"/>
      <c r="D13" s="111"/>
      <c r="E13" s="112">
        <v>24</v>
      </c>
      <c r="F13" s="107" t="s">
        <v>409</v>
      </c>
    </row>
    <row r="14" spans="1:6" ht="16.5" x14ac:dyDescent="0.25">
      <c r="A14" s="103">
        <v>200</v>
      </c>
      <c r="B14" s="104" t="s">
        <v>397</v>
      </c>
      <c r="C14" s="108"/>
      <c r="D14" s="111"/>
      <c r="E14" s="112">
        <v>26</v>
      </c>
      <c r="F14" s="107" t="s">
        <v>410</v>
      </c>
    </row>
    <row r="15" spans="1:6" ht="16.5" x14ac:dyDescent="0.25">
      <c r="A15" s="103">
        <v>200</v>
      </c>
      <c r="B15" s="104" t="s">
        <v>397</v>
      </c>
      <c r="C15" s="108">
        <v>67</v>
      </c>
      <c r="D15" s="104" t="s">
        <v>411</v>
      </c>
      <c r="E15" s="112"/>
      <c r="F15" s="107"/>
    </row>
    <row r="16" spans="1:6" ht="16.5" x14ac:dyDescent="0.25">
      <c r="A16" s="103">
        <v>200</v>
      </c>
      <c r="B16" s="104" t="s">
        <v>397</v>
      </c>
      <c r="C16" s="108"/>
      <c r="D16" s="104"/>
      <c r="E16" s="112">
        <v>4</v>
      </c>
      <c r="F16" s="107" t="s">
        <v>412</v>
      </c>
    </row>
    <row r="17" spans="1:6" ht="16.5" x14ac:dyDescent="0.25">
      <c r="A17" s="103">
        <v>200</v>
      </c>
      <c r="B17" s="104" t="s">
        <v>397</v>
      </c>
      <c r="C17" s="108"/>
      <c r="D17" s="111"/>
      <c r="E17" s="112">
        <v>12</v>
      </c>
      <c r="F17" s="104" t="s">
        <v>413</v>
      </c>
    </row>
    <row r="18" spans="1:6" ht="16.5" x14ac:dyDescent="0.25">
      <c r="A18" s="103">
        <v>200</v>
      </c>
      <c r="B18" s="104" t="s">
        <v>397</v>
      </c>
      <c r="C18" s="108">
        <v>80</v>
      </c>
      <c r="D18" s="104" t="s">
        <v>414</v>
      </c>
      <c r="E18" s="103"/>
      <c r="F18" s="103"/>
    </row>
    <row r="19" spans="1:6" ht="49.5" x14ac:dyDescent="0.25">
      <c r="A19" s="113">
        <v>210</v>
      </c>
      <c r="B19" s="114" t="s">
        <v>415</v>
      </c>
      <c r="C19" s="115">
        <v>1</v>
      </c>
      <c r="D19" s="114" t="s">
        <v>416</v>
      </c>
      <c r="E19" s="113"/>
      <c r="F19" s="113"/>
    </row>
    <row r="20" spans="1:6" ht="49.5" x14ac:dyDescent="0.25">
      <c r="A20" s="113">
        <v>210</v>
      </c>
      <c r="B20" s="114" t="s">
        <v>415</v>
      </c>
      <c r="C20" s="115"/>
      <c r="D20" s="113"/>
      <c r="E20" s="116">
        <v>1</v>
      </c>
      <c r="F20" s="114" t="s">
        <v>417</v>
      </c>
    </row>
    <row r="21" spans="1:6" ht="49.5" x14ac:dyDescent="0.25">
      <c r="A21" s="113">
        <v>210</v>
      </c>
      <c r="B21" s="114" t="s">
        <v>415</v>
      </c>
      <c r="C21" s="115"/>
      <c r="D21" s="113"/>
      <c r="E21" s="116" t="s">
        <v>418</v>
      </c>
      <c r="F21" s="114" t="s">
        <v>419</v>
      </c>
    </row>
    <row r="22" spans="1:6" ht="49.5" x14ac:dyDescent="0.25">
      <c r="A22" s="113">
        <v>210</v>
      </c>
      <c r="B22" s="114" t="s">
        <v>415</v>
      </c>
      <c r="C22" s="115"/>
      <c r="D22" s="113"/>
      <c r="E22" s="116" t="s">
        <v>420</v>
      </c>
      <c r="F22" s="114" t="s">
        <v>421</v>
      </c>
    </row>
    <row r="23" spans="1:6" ht="49.5" x14ac:dyDescent="0.25">
      <c r="A23" s="113">
        <v>210</v>
      </c>
      <c r="B23" s="114" t="s">
        <v>415</v>
      </c>
      <c r="C23" s="115"/>
      <c r="D23" s="113"/>
      <c r="E23" s="116" t="s">
        <v>422</v>
      </c>
      <c r="F23" s="114" t="s">
        <v>423</v>
      </c>
    </row>
    <row r="24" spans="1:6" ht="49.5" x14ac:dyDescent="0.25">
      <c r="A24" s="113">
        <v>210</v>
      </c>
      <c r="B24" s="114" t="s">
        <v>415</v>
      </c>
      <c r="C24" s="115"/>
      <c r="D24" s="113"/>
      <c r="E24" s="116">
        <v>5</v>
      </c>
      <c r="F24" s="114" t="s">
        <v>424</v>
      </c>
    </row>
    <row r="25" spans="1:6" ht="49.5" x14ac:dyDescent="0.25">
      <c r="A25" s="113">
        <v>210</v>
      </c>
      <c r="B25" s="114" t="s">
        <v>415</v>
      </c>
      <c r="C25" s="115">
        <v>2</v>
      </c>
      <c r="D25" s="114" t="s">
        <v>398</v>
      </c>
      <c r="E25" s="113"/>
      <c r="F25" s="113"/>
    </row>
    <row r="26" spans="1:6" ht="49.5" x14ac:dyDescent="0.25">
      <c r="A26" s="113">
        <v>210</v>
      </c>
      <c r="B26" s="114" t="s">
        <v>415</v>
      </c>
      <c r="C26" s="115"/>
      <c r="D26" s="117"/>
      <c r="E26" s="116">
        <v>35</v>
      </c>
      <c r="F26" s="114" t="s">
        <v>425</v>
      </c>
    </row>
    <row r="27" spans="1:6" ht="49.5" x14ac:dyDescent="0.25">
      <c r="A27" s="113">
        <v>210</v>
      </c>
      <c r="B27" s="114" t="s">
        <v>415</v>
      </c>
      <c r="C27" s="113"/>
      <c r="D27" s="113"/>
      <c r="E27" s="116">
        <v>40</v>
      </c>
      <c r="F27" s="118" t="s">
        <v>399</v>
      </c>
    </row>
    <row r="28" spans="1:6" ht="49.5" x14ac:dyDescent="0.25">
      <c r="A28" s="113">
        <v>210</v>
      </c>
      <c r="B28" s="114" t="s">
        <v>415</v>
      </c>
      <c r="C28" s="115">
        <v>20</v>
      </c>
      <c r="D28" s="114" t="s">
        <v>426</v>
      </c>
      <c r="E28" s="116"/>
      <c r="F28" s="114"/>
    </row>
    <row r="29" spans="1:6" ht="49.5" x14ac:dyDescent="0.25">
      <c r="A29" s="113">
        <v>210</v>
      </c>
      <c r="B29" s="114" t="s">
        <v>415</v>
      </c>
      <c r="C29" s="115"/>
      <c r="D29" s="114"/>
      <c r="E29" s="116">
        <v>1</v>
      </c>
      <c r="F29" s="114" t="s">
        <v>427</v>
      </c>
    </row>
    <row r="30" spans="1:6" ht="49.5" x14ac:dyDescent="0.25">
      <c r="A30" s="113">
        <v>210</v>
      </c>
      <c r="B30" s="114" t="s">
        <v>415</v>
      </c>
      <c r="C30" s="115">
        <v>24</v>
      </c>
      <c r="D30" s="114" t="s">
        <v>428</v>
      </c>
      <c r="E30" s="113"/>
      <c r="F30" s="113"/>
    </row>
    <row r="31" spans="1:6" ht="49.5" x14ac:dyDescent="0.25">
      <c r="A31" s="113">
        <v>210</v>
      </c>
      <c r="B31" s="114" t="s">
        <v>415</v>
      </c>
      <c r="C31" s="115">
        <v>50</v>
      </c>
      <c r="D31" s="117" t="s">
        <v>406</v>
      </c>
      <c r="E31" s="113"/>
      <c r="F31" s="113"/>
    </row>
    <row r="32" spans="1:6" ht="49.5" x14ac:dyDescent="0.25">
      <c r="A32" s="113">
        <v>210</v>
      </c>
      <c r="B32" s="114" t="s">
        <v>415</v>
      </c>
      <c r="C32" s="115"/>
      <c r="D32" s="117"/>
      <c r="E32" s="119">
        <v>10</v>
      </c>
      <c r="F32" s="120" t="s">
        <v>407</v>
      </c>
    </row>
    <row r="33" spans="1:6" ht="49.5" x14ac:dyDescent="0.25">
      <c r="A33" s="113">
        <v>210</v>
      </c>
      <c r="B33" s="114" t="s">
        <v>415</v>
      </c>
      <c r="C33" s="115"/>
      <c r="D33" s="117"/>
      <c r="E33" s="119">
        <v>24</v>
      </c>
      <c r="F33" s="120" t="s">
        <v>409</v>
      </c>
    </row>
    <row r="34" spans="1:6" ht="49.5" x14ac:dyDescent="0.25">
      <c r="A34" s="113">
        <v>210</v>
      </c>
      <c r="B34" s="114" t="s">
        <v>415</v>
      </c>
      <c r="C34" s="115"/>
      <c r="D34" s="117"/>
      <c r="E34" s="119">
        <v>34</v>
      </c>
      <c r="F34" s="120" t="s">
        <v>429</v>
      </c>
    </row>
    <row r="35" spans="1:6" ht="49.5" x14ac:dyDescent="0.25">
      <c r="A35" s="113">
        <v>210</v>
      </c>
      <c r="B35" s="114" t="s">
        <v>415</v>
      </c>
      <c r="C35" s="115">
        <v>67</v>
      </c>
      <c r="D35" s="114" t="s">
        <v>411</v>
      </c>
      <c r="E35" s="119"/>
      <c r="F35" s="120"/>
    </row>
    <row r="36" spans="1:6" ht="49.5" x14ac:dyDescent="0.25">
      <c r="A36" s="113">
        <v>210</v>
      </c>
      <c r="B36" s="114" t="s">
        <v>415</v>
      </c>
      <c r="C36" s="115"/>
      <c r="D36" s="121"/>
      <c r="E36" s="119">
        <v>4</v>
      </c>
      <c r="F36" s="122" t="s">
        <v>412</v>
      </c>
    </row>
    <row r="37" spans="1:6" ht="49.5" x14ac:dyDescent="0.25">
      <c r="A37" s="113">
        <v>210</v>
      </c>
      <c r="B37" s="114" t="s">
        <v>415</v>
      </c>
      <c r="C37" s="115">
        <v>71</v>
      </c>
      <c r="D37" s="114" t="s">
        <v>430</v>
      </c>
      <c r="E37" s="119"/>
      <c r="F37" s="123"/>
    </row>
    <row r="38" spans="1:6" ht="49.5" x14ac:dyDescent="0.25">
      <c r="A38" s="113">
        <v>210</v>
      </c>
      <c r="B38" s="114" t="s">
        <v>415</v>
      </c>
      <c r="C38" s="115"/>
      <c r="D38" s="121"/>
      <c r="E38" s="119">
        <v>1</v>
      </c>
      <c r="F38" s="120" t="s">
        <v>431</v>
      </c>
    </row>
    <row r="39" spans="1:6" ht="49.5" x14ac:dyDescent="0.25">
      <c r="A39" s="113">
        <v>210</v>
      </c>
      <c r="B39" s="114" t="s">
        <v>415</v>
      </c>
      <c r="C39" s="115"/>
      <c r="D39" s="121"/>
      <c r="E39" s="119">
        <v>2</v>
      </c>
      <c r="F39" s="120" t="s">
        <v>432</v>
      </c>
    </row>
    <row r="40" spans="1:6" ht="49.5" x14ac:dyDescent="0.25">
      <c r="A40" s="113">
        <v>210</v>
      </c>
      <c r="B40" s="114" t="s">
        <v>415</v>
      </c>
      <c r="C40" s="115"/>
      <c r="D40" s="121"/>
      <c r="E40" s="119">
        <v>3</v>
      </c>
      <c r="F40" s="120" t="s">
        <v>433</v>
      </c>
    </row>
    <row r="41" spans="1:6" ht="49.5" x14ac:dyDescent="0.25">
      <c r="A41" s="113">
        <v>210</v>
      </c>
      <c r="B41" s="114" t="s">
        <v>415</v>
      </c>
      <c r="C41" s="115"/>
      <c r="D41" s="121"/>
      <c r="E41" s="119">
        <v>4</v>
      </c>
      <c r="F41" s="120" t="s">
        <v>434</v>
      </c>
    </row>
    <row r="42" spans="1:6" ht="49.5" x14ac:dyDescent="0.25">
      <c r="A42" s="113">
        <v>210</v>
      </c>
      <c r="B42" s="114" t="s">
        <v>415</v>
      </c>
      <c r="C42" s="115"/>
      <c r="D42" s="121"/>
      <c r="E42" s="119">
        <v>5</v>
      </c>
      <c r="F42" s="120" t="s">
        <v>435</v>
      </c>
    </row>
    <row r="43" spans="1:6" ht="49.5" x14ac:dyDescent="0.25">
      <c r="A43" s="113">
        <v>210</v>
      </c>
      <c r="B43" s="114" t="s">
        <v>415</v>
      </c>
      <c r="C43" s="115"/>
      <c r="D43" s="121"/>
      <c r="E43" s="119">
        <v>6</v>
      </c>
      <c r="F43" s="120" t="s">
        <v>436</v>
      </c>
    </row>
    <row r="44" spans="1:6" ht="49.5" x14ac:dyDescent="0.25">
      <c r="A44" s="113">
        <v>210</v>
      </c>
      <c r="B44" s="114" t="s">
        <v>415</v>
      </c>
      <c r="C44" s="115"/>
      <c r="D44" s="121"/>
      <c r="E44" s="119">
        <v>7</v>
      </c>
      <c r="F44" s="120" t="s">
        <v>437</v>
      </c>
    </row>
    <row r="45" spans="1:6" ht="49.5" x14ac:dyDescent="0.25">
      <c r="A45" s="113">
        <v>210</v>
      </c>
      <c r="B45" s="114" t="s">
        <v>415</v>
      </c>
      <c r="C45" s="115"/>
      <c r="D45" s="121"/>
      <c r="E45" s="119">
        <v>8</v>
      </c>
      <c r="F45" s="120" t="s">
        <v>438</v>
      </c>
    </row>
    <row r="46" spans="1:6" ht="49.5" x14ac:dyDescent="0.25">
      <c r="A46" s="113">
        <v>210</v>
      </c>
      <c r="B46" s="114" t="s">
        <v>415</v>
      </c>
      <c r="C46" s="115"/>
      <c r="D46" s="121"/>
      <c r="E46" s="119">
        <v>9</v>
      </c>
      <c r="F46" s="120" t="s">
        <v>439</v>
      </c>
    </row>
    <row r="47" spans="1:6" ht="115.5" x14ac:dyDescent="0.25">
      <c r="A47" s="124">
        <v>220</v>
      </c>
      <c r="B47" s="125" t="s">
        <v>440</v>
      </c>
      <c r="C47" s="126">
        <v>2</v>
      </c>
      <c r="D47" s="125" t="s">
        <v>398</v>
      </c>
      <c r="E47" s="124"/>
      <c r="F47" s="124"/>
    </row>
    <row r="48" spans="1:6" ht="115.5" x14ac:dyDescent="0.25">
      <c r="A48" s="124">
        <v>220</v>
      </c>
      <c r="B48" s="125" t="s">
        <v>440</v>
      </c>
      <c r="C48" s="127"/>
      <c r="D48" s="128"/>
      <c r="E48" s="129">
        <v>17</v>
      </c>
      <c r="F48" s="125" t="s">
        <v>441</v>
      </c>
    </row>
    <row r="49" spans="1:6" ht="115.5" x14ac:dyDescent="0.25">
      <c r="A49" s="124">
        <v>220</v>
      </c>
      <c r="B49" s="125" t="s">
        <v>440</v>
      </c>
      <c r="C49" s="126"/>
      <c r="D49" s="124"/>
      <c r="E49" s="129">
        <v>28</v>
      </c>
      <c r="F49" s="125" t="s">
        <v>442</v>
      </c>
    </row>
    <row r="50" spans="1:6" ht="115.5" x14ac:dyDescent="0.25">
      <c r="A50" s="124">
        <v>220</v>
      </c>
      <c r="B50" s="125" t="s">
        <v>440</v>
      </c>
      <c r="C50" s="124"/>
      <c r="D50" s="124"/>
      <c r="E50" s="129">
        <v>40</v>
      </c>
      <c r="F50" s="130" t="s">
        <v>399</v>
      </c>
    </row>
    <row r="51" spans="1:6" ht="115.5" x14ac:dyDescent="0.25">
      <c r="A51" s="124">
        <v>220</v>
      </c>
      <c r="B51" s="125" t="s">
        <v>440</v>
      </c>
      <c r="C51" s="126">
        <v>49</v>
      </c>
      <c r="D51" s="131" t="s">
        <v>443</v>
      </c>
      <c r="E51" s="132"/>
      <c r="F51" s="133"/>
    </row>
    <row r="52" spans="1:6" ht="115.5" x14ac:dyDescent="0.25">
      <c r="A52" s="124">
        <v>220</v>
      </c>
      <c r="B52" s="125" t="s">
        <v>440</v>
      </c>
      <c r="C52" s="126"/>
      <c r="D52" s="131"/>
      <c r="E52" s="129">
        <v>1</v>
      </c>
      <c r="F52" s="134" t="s">
        <v>444</v>
      </c>
    </row>
    <row r="53" spans="1:6" ht="115.5" x14ac:dyDescent="0.25">
      <c r="A53" s="124">
        <v>220</v>
      </c>
      <c r="B53" s="125" t="s">
        <v>440</v>
      </c>
      <c r="C53" s="126">
        <v>50</v>
      </c>
      <c r="D53" s="131" t="s">
        <v>406</v>
      </c>
      <c r="E53" s="124"/>
      <c r="F53" s="124"/>
    </row>
    <row r="54" spans="1:6" ht="115.5" x14ac:dyDescent="0.25">
      <c r="A54" s="124">
        <v>220</v>
      </c>
      <c r="B54" s="125" t="s">
        <v>440</v>
      </c>
      <c r="C54" s="126"/>
      <c r="D54" s="131"/>
      <c r="E54" s="135">
        <v>9</v>
      </c>
      <c r="F54" s="131" t="s">
        <v>445</v>
      </c>
    </row>
    <row r="55" spans="1:6" ht="115.5" x14ac:dyDescent="0.25">
      <c r="A55" s="124">
        <v>220</v>
      </c>
      <c r="B55" s="125" t="s">
        <v>440</v>
      </c>
      <c r="C55" s="126"/>
      <c r="D55" s="131"/>
      <c r="E55" s="135">
        <v>10</v>
      </c>
      <c r="F55" s="134" t="s">
        <v>407</v>
      </c>
    </row>
    <row r="56" spans="1:6" ht="115.5" x14ac:dyDescent="0.25">
      <c r="A56" s="124">
        <v>220</v>
      </c>
      <c r="B56" s="125" t="s">
        <v>440</v>
      </c>
      <c r="C56" s="126"/>
      <c r="D56" s="131"/>
      <c r="E56" s="135">
        <v>18</v>
      </c>
      <c r="F56" s="125" t="s">
        <v>408</v>
      </c>
    </row>
    <row r="57" spans="1:6" ht="115.5" x14ac:dyDescent="0.25">
      <c r="A57" s="124">
        <v>220</v>
      </c>
      <c r="B57" s="125" t="s">
        <v>440</v>
      </c>
      <c r="C57" s="126"/>
      <c r="D57" s="131"/>
      <c r="E57" s="135">
        <v>20</v>
      </c>
      <c r="F57" s="125" t="s">
        <v>446</v>
      </c>
    </row>
    <row r="58" spans="1:6" ht="115.5" x14ac:dyDescent="0.25">
      <c r="A58" s="124">
        <v>220</v>
      </c>
      <c r="B58" s="125" t="s">
        <v>440</v>
      </c>
      <c r="C58" s="126"/>
      <c r="D58" s="131"/>
      <c r="E58" s="135">
        <v>21</v>
      </c>
      <c r="F58" s="125" t="s">
        <v>447</v>
      </c>
    </row>
    <row r="59" spans="1:6" ht="115.5" x14ac:dyDescent="0.25">
      <c r="A59" s="124">
        <v>220</v>
      </c>
      <c r="B59" s="125" t="s">
        <v>440</v>
      </c>
      <c r="C59" s="126"/>
      <c r="D59" s="131"/>
      <c r="E59" s="135">
        <v>24</v>
      </c>
      <c r="F59" s="134" t="s">
        <v>409</v>
      </c>
    </row>
    <row r="60" spans="1:6" ht="115.5" x14ac:dyDescent="0.25">
      <c r="A60" s="124">
        <v>220</v>
      </c>
      <c r="B60" s="125" t="s">
        <v>440</v>
      </c>
      <c r="C60" s="126"/>
      <c r="D60" s="131"/>
      <c r="E60" s="135">
        <v>34</v>
      </c>
      <c r="F60" s="134" t="s">
        <v>429</v>
      </c>
    </row>
    <row r="61" spans="1:6" ht="115.5" x14ac:dyDescent="0.25">
      <c r="A61" s="124">
        <v>220</v>
      </c>
      <c r="B61" s="125" t="s">
        <v>440</v>
      </c>
      <c r="C61" s="126">
        <v>67</v>
      </c>
      <c r="D61" s="125" t="s">
        <v>411</v>
      </c>
      <c r="E61" s="135"/>
      <c r="F61" s="133"/>
    </row>
    <row r="62" spans="1:6" ht="115.5" x14ac:dyDescent="0.25">
      <c r="A62" s="124">
        <v>220</v>
      </c>
      <c r="B62" s="125" t="s">
        <v>440</v>
      </c>
      <c r="C62" s="126"/>
      <c r="D62" s="136"/>
      <c r="E62" s="135">
        <v>1</v>
      </c>
      <c r="F62" s="134" t="s">
        <v>448</v>
      </c>
    </row>
    <row r="63" spans="1:6" ht="115.5" x14ac:dyDescent="0.25">
      <c r="A63" s="124">
        <v>220</v>
      </c>
      <c r="B63" s="125" t="s">
        <v>440</v>
      </c>
      <c r="C63" s="126"/>
      <c r="D63" s="136"/>
      <c r="E63" s="135">
        <v>4</v>
      </c>
      <c r="F63" s="134" t="s">
        <v>412</v>
      </c>
    </row>
    <row r="64" spans="1:6" ht="115.5" x14ac:dyDescent="0.25">
      <c r="A64" s="124">
        <v>220</v>
      </c>
      <c r="B64" s="125" t="s">
        <v>440</v>
      </c>
      <c r="C64" s="126"/>
      <c r="D64" s="136"/>
      <c r="E64" s="135">
        <v>5</v>
      </c>
      <c r="F64" s="134" t="s">
        <v>449</v>
      </c>
    </row>
    <row r="65" spans="1:6" ht="115.5" x14ac:dyDescent="0.25">
      <c r="A65" s="124">
        <v>220</v>
      </c>
      <c r="B65" s="125" t="s">
        <v>440</v>
      </c>
      <c r="C65" s="126"/>
      <c r="D65" s="136"/>
      <c r="E65" s="135">
        <v>12</v>
      </c>
      <c r="F65" s="134" t="s">
        <v>413</v>
      </c>
    </row>
    <row r="66" spans="1:6" ht="115.5" x14ac:dyDescent="0.25">
      <c r="A66" s="124">
        <v>220</v>
      </c>
      <c r="B66" s="125" t="s">
        <v>440</v>
      </c>
      <c r="C66" s="126"/>
      <c r="D66" s="136"/>
      <c r="E66" s="135">
        <v>16</v>
      </c>
      <c r="F66" s="134" t="s">
        <v>450</v>
      </c>
    </row>
    <row r="67" spans="1:6" ht="115.5" x14ac:dyDescent="0.25">
      <c r="A67" s="124">
        <v>220</v>
      </c>
      <c r="B67" s="125" t="s">
        <v>440</v>
      </c>
      <c r="C67" s="126"/>
      <c r="D67" s="136"/>
      <c r="E67" s="135">
        <v>21</v>
      </c>
      <c r="F67" s="134" t="s">
        <v>451</v>
      </c>
    </row>
    <row r="68" spans="1:6" ht="115.5" x14ac:dyDescent="0.25">
      <c r="A68" s="124">
        <v>220</v>
      </c>
      <c r="B68" s="125" t="s">
        <v>440</v>
      </c>
      <c r="C68" s="126">
        <v>68</v>
      </c>
      <c r="D68" s="125" t="s">
        <v>452</v>
      </c>
      <c r="E68" s="135"/>
      <c r="F68" s="134"/>
    </row>
    <row r="69" spans="1:6" ht="115.5" x14ac:dyDescent="0.25">
      <c r="A69" s="124">
        <v>220</v>
      </c>
      <c r="B69" s="125" t="s">
        <v>440</v>
      </c>
      <c r="C69" s="126"/>
      <c r="D69" s="125"/>
      <c r="E69" s="135">
        <v>1</v>
      </c>
      <c r="F69" s="134" t="s">
        <v>453</v>
      </c>
    </row>
    <row r="70" spans="1:6" ht="115.5" x14ac:dyDescent="0.25">
      <c r="A70" s="124">
        <v>220</v>
      </c>
      <c r="B70" s="125" t="s">
        <v>440</v>
      </c>
      <c r="C70" s="126">
        <v>74</v>
      </c>
      <c r="D70" s="125" t="s">
        <v>454</v>
      </c>
      <c r="E70" s="132"/>
      <c r="F70" s="133"/>
    </row>
    <row r="71" spans="1:6" ht="115.5" x14ac:dyDescent="0.25">
      <c r="A71" s="124">
        <v>220</v>
      </c>
      <c r="B71" s="125" t="s">
        <v>440</v>
      </c>
      <c r="C71" s="126"/>
      <c r="D71" s="136"/>
      <c r="E71" s="135">
        <v>2</v>
      </c>
      <c r="F71" s="134" t="s">
        <v>455</v>
      </c>
    </row>
    <row r="72" spans="1:6" ht="115.5" x14ac:dyDescent="0.25">
      <c r="A72" s="124">
        <v>220</v>
      </c>
      <c r="B72" s="125" t="s">
        <v>440</v>
      </c>
      <c r="C72" s="127">
        <v>83</v>
      </c>
      <c r="D72" s="128" t="s">
        <v>456</v>
      </c>
      <c r="E72" s="135"/>
      <c r="F72" s="134"/>
    </row>
    <row r="73" spans="1:6" ht="115.5" x14ac:dyDescent="0.25">
      <c r="A73" s="124">
        <v>220</v>
      </c>
      <c r="B73" s="125" t="s">
        <v>440</v>
      </c>
      <c r="C73" s="126"/>
      <c r="D73" s="136"/>
      <c r="E73" s="137">
        <v>2</v>
      </c>
      <c r="F73" s="128" t="s">
        <v>457</v>
      </c>
    </row>
    <row r="74" spans="1:6" ht="82.5" x14ac:dyDescent="0.25">
      <c r="A74" s="138">
        <v>230</v>
      </c>
      <c r="B74" s="139" t="s">
        <v>458</v>
      </c>
      <c r="C74" s="140">
        <v>2</v>
      </c>
      <c r="D74" s="139" t="s">
        <v>398</v>
      </c>
      <c r="E74" s="138"/>
      <c r="F74" s="138"/>
    </row>
    <row r="75" spans="1:6" ht="82.5" x14ac:dyDescent="0.25">
      <c r="A75" s="138">
        <v>230</v>
      </c>
      <c r="B75" s="139" t="s">
        <v>458</v>
      </c>
      <c r="C75" s="138"/>
      <c r="D75" s="138"/>
      <c r="E75" s="141">
        <v>25</v>
      </c>
      <c r="F75" s="142" t="s">
        <v>459</v>
      </c>
    </row>
    <row r="76" spans="1:6" ht="82.5" x14ac:dyDescent="0.25">
      <c r="A76" s="138">
        <v>230</v>
      </c>
      <c r="B76" s="139" t="s">
        <v>458</v>
      </c>
      <c r="C76" s="138"/>
      <c r="D76" s="138"/>
      <c r="E76" s="143">
        <v>40</v>
      </c>
      <c r="F76" s="144" t="s">
        <v>399</v>
      </c>
    </row>
    <row r="77" spans="1:6" ht="82.5" x14ac:dyDescent="0.25">
      <c r="A77" s="138">
        <v>230</v>
      </c>
      <c r="B77" s="139" t="s">
        <v>458</v>
      </c>
      <c r="C77" s="140">
        <v>49</v>
      </c>
      <c r="D77" s="145" t="s">
        <v>443</v>
      </c>
      <c r="E77" s="146"/>
      <c r="F77" s="147"/>
    </row>
    <row r="78" spans="1:6" ht="82.5" x14ac:dyDescent="0.25">
      <c r="A78" s="138">
        <v>230</v>
      </c>
      <c r="B78" s="139" t="s">
        <v>458</v>
      </c>
      <c r="C78" s="140"/>
      <c r="D78" s="145"/>
      <c r="E78" s="143">
        <v>1</v>
      </c>
      <c r="F78" s="148" t="s">
        <v>444</v>
      </c>
    </row>
    <row r="79" spans="1:6" ht="82.5" x14ac:dyDescent="0.25">
      <c r="A79" s="138">
        <v>230</v>
      </c>
      <c r="B79" s="139" t="s">
        <v>458</v>
      </c>
      <c r="C79" s="140">
        <v>50</v>
      </c>
      <c r="D79" s="145" t="s">
        <v>406</v>
      </c>
      <c r="E79" s="146"/>
      <c r="F79" s="147"/>
    </row>
    <row r="80" spans="1:6" ht="82.5" x14ac:dyDescent="0.25">
      <c r="A80" s="138">
        <v>230</v>
      </c>
      <c r="B80" s="139" t="s">
        <v>458</v>
      </c>
      <c r="C80" s="140"/>
      <c r="D80" s="149"/>
      <c r="E80" s="150">
        <v>10</v>
      </c>
      <c r="F80" s="148" t="s">
        <v>407</v>
      </c>
    </row>
    <row r="81" spans="1:6" ht="82.5" x14ac:dyDescent="0.25">
      <c r="A81" s="138">
        <v>230</v>
      </c>
      <c r="B81" s="139" t="s">
        <v>458</v>
      </c>
      <c r="C81" s="140"/>
      <c r="D81" s="149"/>
      <c r="E81" s="150">
        <v>20</v>
      </c>
      <c r="F81" s="139" t="s">
        <v>446</v>
      </c>
    </row>
    <row r="82" spans="1:6" ht="82.5" x14ac:dyDescent="0.25">
      <c r="A82" s="138">
        <v>230</v>
      </c>
      <c r="B82" s="139" t="s">
        <v>458</v>
      </c>
      <c r="C82" s="140"/>
      <c r="D82" s="149"/>
      <c r="E82" s="150">
        <v>24</v>
      </c>
      <c r="F82" s="148" t="s">
        <v>409</v>
      </c>
    </row>
    <row r="83" spans="1:6" ht="82.5" x14ac:dyDescent="0.25">
      <c r="A83" s="138">
        <v>230</v>
      </c>
      <c r="B83" s="139" t="s">
        <v>458</v>
      </c>
      <c r="C83" s="140"/>
      <c r="D83" s="149"/>
      <c r="E83" s="150">
        <v>28</v>
      </c>
      <c r="F83" s="139" t="s">
        <v>460</v>
      </c>
    </row>
    <row r="84" spans="1:6" ht="82.5" x14ac:dyDescent="0.25">
      <c r="A84" s="138">
        <v>230</v>
      </c>
      <c r="B84" s="139" t="s">
        <v>458</v>
      </c>
      <c r="C84" s="140"/>
      <c r="D84" s="149"/>
      <c r="E84" s="150">
        <v>34</v>
      </c>
      <c r="F84" s="148" t="s">
        <v>429</v>
      </c>
    </row>
    <row r="85" spans="1:6" ht="82.5" x14ac:dyDescent="0.25">
      <c r="A85" s="138">
        <v>230</v>
      </c>
      <c r="B85" s="139" t="s">
        <v>458</v>
      </c>
      <c r="C85" s="140">
        <v>60</v>
      </c>
      <c r="D85" s="139" t="s">
        <v>461</v>
      </c>
      <c r="E85" s="150"/>
      <c r="F85" s="148"/>
    </row>
    <row r="86" spans="1:6" ht="82.5" x14ac:dyDescent="0.25">
      <c r="A86" s="138">
        <v>230</v>
      </c>
      <c r="B86" s="139" t="s">
        <v>458</v>
      </c>
      <c r="C86" s="140"/>
      <c r="D86" s="149"/>
      <c r="E86" s="150">
        <v>2</v>
      </c>
      <c r="F86" s="139" t="s">
        <v>462</v>
      </c>
    </row>
    <row r="87" spans="1:6" ht="82.5" x14ac:dyDescent="0.25">
      <c r="A87" s="138">
        <v>230</v>
      </c>
      <c r="B87" s="139" t="s">
        <v>458</v>
      </c>
      <c r="C87" s="140">
        <v>66</v>
      </c>
      <c r="D87" s="139" t="s">
        <v>463</v>
      </c>
      <c r="E87" s="143"/>
      <c r="F87" s="148"/>
    </row>
    <row r="88" spans="1:6" ht="82.5" x14ac:dyDescent="0.25">
      <c r="A88" s="138">
        <v>230</v>
      </c>
      <c r="B88" s="139" t="s">
        <v>458</v>
      </c>
      <c r="C88" s="140">
        <v>67</v>
      </c>
      <c r="D88" s="139" t="s">
        <v>411</v>
      </c>
      <c r="E88" s="150"/>
      <c r="F88" s="147"/>
    </row>
    <row r="89" spans="1:6" ht="82.5" x14ac:dyDescent="0.25">
      <c r="A89" s="138">
        <v>230</v>
      </c>
      <c r="B89" s="139" t="s">
        <v>458</v>
      </c>
      <c r="C89" s="140"/>
      <c r="D89" s="149"/>
      <c r="E89" s="150">
        <v>4</v>
      </c>
      <c r="F89" s="139" t="s">
        <v>412</v>
      </c>
    </row>
    <row r="90" spans="1:6" ht="82.5" x14ac:dyDescent="0.25">
      <c r="A90" s="138">
        <v>230</v>
      </c>
      <c r="B90" s="139" t="s">
        <v>458</v>
      </c>
      <c r="C90" s="140"/>
      <c r="D90" s="149"/>
      <c r="E90" s="150">
        <v>5</v>
      </c>
      <c r="F90" s="139" t="s">
        <v>449</v>
      </c>
    </row>
    <row r="91" spans="1:6" ht="82.5" x14ac:dyDescent="0.25">
      <c r="A91" s="138">
        <v>230</v>
      </c>
      <c r="B91" s="139" t="s">
        <v>458</v>
      </c>
      <c r="C91" s="140"/>
      <c r="D91" s="149"/>
      <c r="E91" s="150">
        <v>16</v>
      </c>
      <c r="F91" s="139" t="s">
        <v>450</v>
      </c>
    </row>
    <row r="92" spans="1:6" ht="82.5" x14ac:dyDescent="0.25">
      <c r="A92" s="138">
        <v>230</v>
      </c>
      <c r="B92" s="139" t="s">
        <v>458</v>
      </c>
      <c r="C92" s="140"/>
      <c r="D92" s="149"/>
      <c r="E92" s="150">
        <v>21</v>
      </c>
      <c r="F92" s="139" t="s">
        <v>451</v>
      </c>
    </row>
    <row r="93" spans="1:6" ht="82.5" x14ac:dyDescent="0.25">
      <c r="A93" s="138">
        <v>230</v>
      </c>
      <c r="B93" s="139" t="s">
        <v>458</v>
      </c>
      <c r="C93" s="140"/>
      <c r="D93" s="149"/>
      <c r="E93" s="150">
        <v>25</v>
      </c>
      <c r="F93" s="139" t="s">
        <v>464</v>
      </c>
    </row>
    <row r="94" spans="1:6" ht="49.5" x14ac:dyDescent="0.25">
      <c r="A94" s="151">
        <v>240</v>
      </c>
      <c r="B94" s="152" t="s">
        <v>465</v>
      </c>
      <c r="C94" s="153">
        <v>2</v>
      </c>
      <c r="D94" s="152" t="s">
        <v>398</v>
      </c>
      <c r="E94" s="154"/>
      <c r="F94" s="152"/>
    </row>
    <row r="95" spans="1:6" ht="49.5" x14ac:dyDescent="0.25">
      <c r="A95" s="151">
        <v>240</v>
      </c>
      <c r="B95" s="152" t="s">
        <v>465</v>
      </c>
      <c r="C95" s="153"/>
      <c r="D95" s="151"/>
      <c r="E95" s="155">
        <v>1</v>
      </c>
      <c r="F95" s="152" t="s">
        <v>466</v>
      </c>
    </row>
    <row r="96" spans="1:6" ht="49.5" x14ac:dyDescent="0.25">
      <c r="A96" s="151">
        <v>240</v>
      </c>
      <c r="B96" s="152" t="s">
        <v>465</v>
      </c>
      <c r="C96" s="153"/>
      <c r="D96" s="151"/>
      <c r="E96" s="155">
        <v>31</v>
      </c>
      <c r="F96" s="152" t="s">
        <v>467</v>
      </c>
    </row>
    <row r="97" spans="1:6" ht="49.5" x14ac:dyDescent="0.25">
      <c r="A97" s="151">
        <v>240</v>
      </c>
      <c r="B97" s="152" t="s">
        <v>465</v>
      </c>
      <c r="C97" s="153"/>
      <c r="D97" s="156"/>
      <c r="E97" s="155">
        <v>40</v>
      </c>
      <c r="F97" s="157" t="s">
        <v>399</v>
      </c>
    </row>
    <row r="98" spans="1:6" ht="49.5" x14ac:dyDescent="0.25">
      <c r="A98" s="151">
        <v>240</v>
      </c>
      <c r="B98" s="152" t="s">
        <v>465</v>
      </c>
      <c r="C98" s="153"/>
      <c r="D98" s="156"/>
      <c r="E98" s="155">
        <v>44</v>
      </c>
      <c r="F98" s="158" t="s">
        <v>468</v>
      </c>
    </row>
    <row r="99" spans="1:6" ht="49.5" x14ac:dyDescent="0.25">
      <c r="A99" s="151">
        <v>240</v>
      </c>
      <c r="B99" s="152" t="s">
        <v>465</v>
      </c>
      <c r="C99" s="159">
        <v>4</v>
      </c>
      <c r="D99" s="160" t="s">
        <v>469</v>
      </c>
      <c r="E99" s="161"/>
      <c r="F99" s="160"/>
    </row>
    <row r="100" spans="1:6" ht="49.5" x14ac:dyDescent="0.25">
      <c r="A100" s="151">
        <v>240</v>
      </c>
      <c r="B100" s="152" t="s">
        <v>465</v>
      </c>
      <c r="C100" s="159"/>
      <c r="D100" s="160"/>
      <c r="E100" s="161">
        <v>1</v>
      </c>
      <c r="F100" s="160" t="s">
        <v>470</v>
      </c>
    </row>
    <row r="101" spans="1:6" ht="49.5" x14ac:dyDescent="0.25">
      <c r="A101" s="151">
        <v>240</v>
      </c>
      <c r="B101" s="152" t="s">
        <v>465</v>
      </c>
      <c r="C101" s="159"/>
      <c r="D101" s="160"/>
      <c r="E101" s="161">
        <v>2</v>
      </c>
      <c r="F101" s="160" t="s">
        <v>471</v>
      </c>
    </row>
    <row r="102" spans="1:6" ht="49.5" x14ac:dyDescent="0.25">
      <c r="A102" s="151">
        <v>240</v>
      </c>
      <c r="B102" s="152" t="s">
        <v>465</v>
      </c>
      <c r="C102" s="153">
        <v>50</v>
      </c>
      <c r="D102" s="162" t="s">
        <v>406</v>
      </c>
      <c r="E102" s="155"/>
      <c r="F102" s="157"/>
    </row>
    <row r="103" spans="1:6" ht="49.5" x14ac:dyDescent="0.25">
      <c r="A103" s="151">
        <v>240</v>
      </c>
      <c r="B103" s="152" t="s">
        <v>465</v>
      </c>
      <c r="C103" s="153"/>
      <c r="D103" s="162"/>
      <c r="E103" s="163">
        <v>10</v>
      </c>
      <c r="F103" s="158" t="s">
        <v>407</v>
      </c>
    </row>
    <row r="104" spans="1:6" ht="49.5" x14ac:dyDescent="0.25">
      <c r="A104" s="151">
        <v>240</v>
      </c>
      <c r="B104" s="152" t="s">
        <v>465</v>
      </c>
      <c r="C104" s="153"/>
      <c r="D104" s="162"/>
      <c r="E104" s="163">
        <v>20</v>
      </c>
      <c r="F104" s="152" t="s">
        <v>446</v>
      </c>
    </row>
    <row r="105" spans="1:6" ht="49.5" x14ac:dyDescent="0.25">
      <c r="A105" s="151">
        <v>240</v>
      </c>
      <c r="B105" s="152" t="s">
        <v>465</v>
      </c>
      <c r="C105" s="153"/>
      <c r="D105" s="162"/>
      <c r="E105" s="163">
        <v>24</v>
      </c>
      <c r="F105" s="158" t="s">
        <v>409</v>
      </c>
    </row>
    <row r="106" spans="1:6" ht="49.5" x14ac:dyDescent="0.25">
      <c r="A106" s="151">
        <v>240</v>
      </c>
      <c r="B106" s="152" t="s">
        <v>465</v>
      </c>
      <c r="C106" s="153"/>
      <c r="D106" s="162"/>
      <c r="E106" s="163">
        <v>34</v>
      </c>
      <c r="F106" s="158" t="s">
        <v>429</v>
      </c>
    </row>
    <row r="107" spans="1:6" ht="49.5" x14ac:dyDescent="0.25">
      <c r="A107" s="151">
        <v>240</v>
      </c>
      <c r="B107" s="152" t="s">
        <v>465</v>
      </c>
      <c r="C107" s="153">
        <v>67</v>
      </c>
      <c r="D107" s="152" t="s">
        <v>411</v>
      </c>
      <c r="E107" s="155"/>
      <c r="F107" s="158"/>
    </row>
    <row r="108" spans="1:6" ht="49.5" x14ac:dyDescent="0.25">
      <c r="A108" s="151">
        <v>240</v>
      </c>
      <c r="B108" s="152" t="s">
        <v>465</v>
      </c>
      <c r="C108" s="153"/>
      <c r="D108" s="162"/>
      <c r="E108" s="163">
        <v>2</v>
      </c>
      <c r="F108" s="152" t="s">
        <v>472</v>
      </c>
    </row>
    <row r="109" spans="1:6" ht="49.5" x14ac:dyDescent="0.25">
      <c r="A109" s="151">
        <v>240</v>
      </c>
      <c r="B109" s="152" t="s">
        <v>465</v>
      </c>
      <c r="C109" s="153"/>
      <c r="D109" s="162"/>
      <c r="E109" s="163">
        <v>4</v>
      </c>
      <c r="F109" s="152" t="s">
        <v>412</v>
      </c>
    </row>
    <row r="110" spans="1:6" ht="49.5" x14ac:dyDescent="0.25">
      <c r="A110" s="151">
        <v>240</v>
      </c>
      <c r="B110" s="152" t="s">
        <v>465</v>
      </c>
      <c r="C110" s="153"/>
      <c r="D110" s="162"/>
      <c r="E110" s="163">
        <v>5</v>
      </c>
      <c r="F110" s="152" t="s">
        <v>449</v>
      </c>
    </row>
    <row r="111" spans="1:6" ht="49.5" x14ac:dyDescent="0.25">
      <c r="A111" s="151">
        <v>240</v>
      </c>
      <c r="B111" s="152" t="s">
        <v>465</v>
      </c>
      <c r="C111" s="153"/>
      <c r="D111" s="162"/>
      <c r="E111" s="163">
        <v>16</v>
      </c>
      <c r="F111" s="152" t="s">
        <v>450</v>
      </c>
    </row>
    <row r="112" spans="1:6" ht="49.5" x14ac:dyDescent="0.25">
      <c r="A112" s="151">
        <v>240</v>
      </c>
      <c r="B112" s="152" t="s">
        <v>465</v>
      </c>
      <c r="C112" s="153"/>
      <c r="D112" s="162"/>
      <c r="E112" s="163">
        <v>21</v>
      </c>
      <c r="F112" s="152" t="s">
        <v>451</v>
      </c>
    </row>
    <row r="113" spans="1:6" ht="49.5" x14ac:dyDescent="0.25">
      <c r="A113" s="151">
        <v>240</v>
      </c>
      <c r="B113" s="152" t="s">
        <v>465</v>
      </c>
      <c r="C113" s="153"/>
      <c r="D113" s="162"/>
      <c r="E113" s="163">
        <v>25</v>
      </c>
      <c r="F113" s="152" t="s">
        <v>464</v>
      </c>
    </row>
    <row r="114" spans="1:6" ht="49.5" x14ac:dyDescent="0.25">
      <c r="A114" s="151">
        <v>240</v>
      </c>
      <c r="B114" s="152" t="s">
        <v>465</v>
      </c>
      <c r="C114" s="153">
        <v>72</v>
      </c>
      <c r="D114" s="152" t="s">
        <v>473</v>
      </c>
      <c r="E114" s="155"/>
      <c r="F114" s="158"/>
    </row>
    <row r="115" spans="1:6" ht="49.5" x14ac:dyDescent="0.25">
      <c r="A115" s="151">
        <v>240</v>
      </c>
      <c r="B115" s="152" t="s">
        <v>465</v>
      </c>
      <c r="C115" s="153"/>
      <c r="D115" s="162"/>
      <c r="E115" s="163">
        <v>2</v>
      </c>
      <c r="F115" s="152" t="s">
        <v>474</v>
      </c>
    </row>
    <row r="116" spans="1:6" ht="132" x14ac:dyDescent="0.25">
      <c r="A116" s="164">
        <v>250</v>
      </c>
      <c r="B116" s="165" t="s">
        <v>475</v>
      </c>
      <c r="C116" s="166">
        <v>2</v>
      </c>
      <c r="D116" s="165" t="s">
        <v>398</v>
      </c>
      <c r="E116" s="167"/>
      <c r="F116" s="168"/>
    </row>
    <row r="117" spans="1:6" ht="132" x14ac:dyDescent="0.25">
      <c r="A117" s="164">
        <v>250</v>
      </c>
      <c r="B117" s="165" t="s">
        <v>475</v>
      </c>
      <c r="C117" s="166"/>
      <c r="D117" s="169"/>
      <c r="E117" s="170" t="s">
        <v>476</v>
      </c>
      <c r="F117" s="165" t="s">
        <v>477</v>
      </c>
    </row>
    <row r="118" spans="1:6" ht="132" x14ac:dyDescent="0.25">
      <c r="A118" s="164">
        <v>250</v>
      </c>
      <c r="B118" s="165" t="s">
        <v>475</v>
      </c>
      <c r="C118" s="166"/>
      <c r="D118" s="169"/>
      <c r="E118" s="170">
        <v>30</v>
      </c>
      <c r="F118" s="165" t="s">
        <v>478</v>
      </c>
    </row>
    <row r="119" spans="1:6" ht="132" x14ac:dyDescent="0.25">
      <c r="A119" s="164">
        <v>250</v>
      </c>
      <c r="B119" s="165" t="s">
        <v>475</v>
      </c>
      <c r="C119" s="166"/>
      <c r="D119" s="169"/>
      <c r="E119" s="170">
        <v>40</v>
      </c>
      <c r="F119" s="165" t="s">
        <v>399</v>
      </c>
    </row>
    <row r="120" spans="1:6" ht="132" x14ac:dyDescent="0.25">
      <c r="A120" s="164">
        <v>250</v>
      </c>
      <c r="B120" s="165" t="s">
        <v>475</v>
      </c>
      <c r="C120" s="166">
        <v>49</v>
      </c>
      <c r="D120" s="169" t="s">
        <v>443</v>
      </c>
      <c r="E120" s="170"/>
      <c r="F120" s="165"/>
    </row>
    <row r="121" spans="1:6" ht="132" x14ac:dyDescent="0.25">
      <c r="A121" s="164">
        <v>250</v>
      </c>
      <c r="B121" s="165" t="s">
        <v>475</v>
      </c>
      <c r="C121" s="166"/>
      <c r="D121" s="169"/>
      <c r="E121" s="170">
        <v>1</v>
      </c>
      <c r="F121" s="165" t="s">
        <v>444</v>
      </c>
    </row>
    <row r="122" spans="1:6" ht="132" x14ac:dyDescent="0.25">
      <c r="A122" s="164">
        <v>250</v>
      </c>
      <c r="B122" s="165" t="s">
        <v>475</v>
      </c>
      <c r="C122" s="166">
        <v>50</v>
      </c>
      <c r="D122" s="169" t="s">
        <v>406</v>
      </c>
      <c r="E122" s="167"/>
      <c r="F122" s="171"/>
    </row>
    <row r="123" spans="1:6" ht="132" x14ac:dyDescent="0.25">
      <c r="A123" s="164">
        <v>250</v>
      </c>
      <c r="B123" s="165" t="s">
        <v>475</v>
      </c>
      <c r="C123" s="166"/>
      <c r="D123" s="169"/>
      <c r="E123" s="170">
        <v>10</v>
      </c>
      <c r="F123" s="168" t="s">
        <v>407</v>
      </c>
    </row>
    <row r="124" spans="1:6" ht="132" x14ac:dyDescent="0.25">
      <c r="A124" s="164">
        <v>250</v>
      </c>
      <c r="B124" s="165" t="s">
        <v>475</v>
      </c>
      <c r="C124" s="166"/>
      <c r="D124" s="169"/>
      <c r="E124" s="170">
        <v>20</v>
      </c>
      <c r="F124" s="165" t="s">
        <v>446</v>
      </c>
    </row>
    <row r="125" spans="1:6" ht="132" x14ac:dyDescent="0.25">
      <c r="A125" s="164">
        <v>250</v>
      </c>
      <c r="B125" s="165" t="s">
        <v>475</v>
      </c>
      <c r="C125" s="166"/>
      <c r="D125" s="169"/>
      <c r="E125" s="170">
        <v>24</v>
      </c>
      <c r="F125" s="168" t="s">
        <v>409</v>
      </c>
    </row>
    <row r="126" spans="1:6" ht="132" x14ac:dyDescent="0.25">
      <c r="A126" s="164">
        <v>250</v>
      </c>
      <c r="B126" s="165" t="s">
        <v>475</v>
      </c>
      <c r="C126" s="166"/>
      <c r="D126" s="169"/>
      <c r="E126" s="170">
        <v>34</v>
      </c>
      <c r="F126" s="168" t="s">
        <v>429</v>
      </c>
    </row>
    <row r="127" spans="1:6" ht="132" x14ac:dyDescent="0.25">
      <c r="A127" s="164">
        <v>250</v>
      </c>
      <c r="B127" s="165" t="s">
        <v>475</v>
      </c>
      <c r="C127" s="172">
        <v>60</v>
      </c>
      <c r="D127" s="173" t="s">
        <v>461</v>
      </c>
      <c r="E127" s="167"/>
      <c r="F127" s="168"/>
    </row>
    <row r="128" spans="1:6" ht="132" x14ac:dyDescent="0.25">
      <c r="A128" s="164">
        <v>250</v>
      </c>
      <c r="B128" s="165" t="s">
        <v>475</v>
      </c>
      <c r="C128" s="166"/>
      <c r="D128" s="169"/>
      <c r="E128" s="174">
        <v>6</v>
      </c>
      <c r="F128" s="173" t="s">
        <v>479</v>
      </c>
    </row>
    <row r="129" spans="1:6" ht="132" x14ac:dyDescent="0.25">
      <c r="A129" s="164">
        <v>250</v>
      </c>
      <c r="B129" s="165" t="s">
        <v>475</v>
      </c>
      <c r="C129" s="172">
        <v>69</v>
      </c>
      <c r="D129" s="173" t="s">
        <v>480</v>
      </c>
      <c r="E129" s="167"/>
      <c r="F129" s="168"/>
    </row>
    <row r="130" spans="1:6" ht="66" x14ac:dyDescent="0.25">
      <c r="A130" s="175">
        <v>260</v>
      </c>
      <c r="B130" s="176" t="s">
        <v>481</v>
      </c>
      <c r="C130" s="177">
        <v>2</v>
      </c>
      <c r="D130" s="178" t="s">
        <v>398</v>
      </c>
      <c r="E130" s="179"/>
      <c r="F130" s="180"/>
    </row>
    <row r="131" spans="1:6" ht="66" x14ac:dyDescent="0.25">
      <c r="A131" s="175">
        <v>260</v>
      </c>
      <c r="B131" s="176" t="s">
        <v>481</v>
      </c>
      <c r="C131" s="181"/>
      <c r="D131" s="182"/>
      <c r="E131" s="183">
        <v>9</v>
      </c>
      <c r="F131" s="178" t="s">
        <v>482</v>
      </c>
    </row>
    <row r="132" spans="1:6" ht="66" x14ac:dyDescent="0.25">
      <c r="A132" s="175">
        <v>260</v>
      </c>
      <c r="B132" s="176" t="s">
        <v>481</v>
      </c>
      <c r="C132" s="181"/>
      <c r="D132" s="182"/>
      <c r="E132" s="183">
        <v>29</v>
      </c>
      <c r="F132" s="178" t="s">
        <v>483</v>
      </c>
    </row>
    <row r="133" spans="1:6" ht="66" x14ac:dyDescent="0.25">
      <c r="A133" s="175">
        <v>260</v>
      </c>
      <c r="B133" s="176" t="s">
        <v>481</v>
      </c>
      <c r="C133" s="181"/>
      <c r="D133" s="182"/>
      <c r="E133" s="183">
        <v>40</v>
      </c>
      <c r="F133" s="184" t="s">
        <v>399</v>
      </c>
    </row>
    <row r="134" spans="1:6" ht="66" x14ac:dyDescent="0.25">
      <c r="A134" s="175">
        <v>260</v>
      </c>
      <c r="B134" s="176" t="s">
        <v>481</v>
      </c>
      <c r="C134" s="181">
        <v>23</v>
      </c>
      <c r="D134" s="182" t="s">
        <v>484</v>
      </c>
      <c r="E134" s="183"/>
      <c r="F134" s="184"/>
    </row>
    <row r="135" spans="1:6" ht="66" x14ac:dyDescent="0.25">
      <c r="A135" s="175">
        <v>260</v>
      </c>
      <c r="B135" s="176" t="s">
        <v>481</v>
      </c>
      <c r="C135" s="181"/>
      <c r="D135" s="182"/>
      <c r="E135" s="183">
        <v>2</v>
      </c>
      <c r="F135" s="184" t="s">
        <v>485</v>
      </c>
    </row>
    <row r="136" spans="1:6" ht="66" x14ac:dyDescent="0.25">
      <c r="A136" s="175">
        <v>260</v>
      </c>
      <c r="B136" s="176" t="s">
        <v>481</v>
      </c>
      <c r="C136" s="181">
        <v>49</v>
      </c>
      <c r="D136" s="182" t="s">
        <v>443</v>
      </c>
      <c r="E136" s="183"/>
      <c r="F136" s="184"/>
    </row>
    <row r="137" spans="1:6" ht="66" x14ac:dyDescent="0.25">
      <c r="A137" s="175">
        <v>260</v>
      </c>
      <c r="B137" s="176" t="s">
        <v>481</v>
      </c>
      <c r="C137" s="181"/>
      <c r="D137" s="182"/>
      <c r="E137" s="183">
        <v>1</v>
      </c>
      <c r="F137" s="184" t="s">
        <v>444</v>
      </c>
    </row>
    <row r="138" spans="1:6" ht="66" x14ac:dyDescent="0.25">
      <c r="A138" s="175">
        <v>260</v>
      </c>
      <c r="B138" s="176" t="s">
        <v>481</v>
      </c>
      <c r="C138" s="177">
        <v>50</v>
      </c>
      <c r="D138" s="185" t="s">
        <v>406</v>
      </c>
      <c r="E138" s="179"/>
      <c r="F138" s="180"/>
    </row>
    <row r="139" spans="1:6" ht="66" x14ac:dyDescent="0.25">
      <c r="A139" s="175">
        <v>260</v>
      </c>
      <c r="B139" s="176" t="s">
        <v>481</v>
      </c>
      <c r="C139" s="177"/>
      <c r="D139" s="185"/>
      <c r="E139" s="186">
        <v>10</v>
      </c>
      <c r="F139" s="180" t="s">
        <v>407</v>
      </c>
    </row>
    <row r="140" spans="1:6" ht="66" x14ac:dyDescent="0.25">
      <c r="A140" s="175">
        <v>260</v>
      </c>
      <c r="B140" s="176" t="s">
        <v>481</v>
      </c>
      <c r="C140" s="177"/>
      <c r="D140" s="185"/>
      <c r="E140" s="186">
        <v>20</v>
      </c>
      <c r="F140" s="176" t="s">
        <v>446</v>
      </c>
    </row>
    <row r="141" spans="1:6" ht="66" x14ac:dyDescent="0.25">
      <c r="A141" s="175">
        <v>260</v>
      </c>
      <c r="B141" s="176" t="s">
        <v>481</v>
      </c>
      <c r="C141" s="177"/>
      <c r="D141" s="185"/>
      <c r="E141" s="186">
        <v>24</v>
      </c>
      <c r="F141" s="180" t="s">
        <v>409</v>
      </c>
    </row>
    <row r="142" spans="1:6" ht="66" x14ac:dyDescent="0.25">
      <c r="A142" s="175">
        <v>260</v>
      </c>
      <c r="B142" s="176" t="s">
        <v>481</v>
      </c>
      <c r="C142" s="177">
        <v>72</v>
      </c>
      <c r="D142" s="178" t="s">
        <v>473</v>
      </c>
      <c r="E142" s="186"/>
      <c r="F142" s="180"/>
    </row>
    <row r="143" spans="1:6" ht="66" x14ac:dyDescent="0.25">
      <c r="A143" s="175">
        <v>260</v>
      </c>
      <c r="B143" s="176" t="s">
        <v>481</v>
      </c>
      <c r="C143" s="181"/>
      <c r="D143" s="182"/>
      <c r="E143" s="179">
        <v>22</v>
      </c>
      <c r="F143" s="178" t="s">
        <v>486</v>
      </c>
    </row>
    <row r="144" spans="1:6" ht="66" x14ac:dyDescent="0.25">
      <c r="A144" s="175">
        <v>260</v>
      </c>
      <c r="B144" s="176" t="s">
        <v>481</v>
      </c>
      <c r="C144" s="181">
        <v>74</v>
      </c>
      <c r="D144" s="176" t="s">
        <v>454</v>
      </c>
      <c r="E144" s="179"/>
      <c r="F144" s="180"/>
    </row>
    <row r="145" spans="1:6" ht="66" x14ac:dyDescent="0.25">
      <c r="A145" s="175">
        <v>260</v>
      </c>
      <c r="B145" s="176" t="s">
        <v>481</v>
      </c>
      <c r="C145" s="181"/>
      <c r="D145" s="182"/>
      <c r="E145" s="186">
        <v>3</v>
      </c>
      <c r="F145" s="176" t="s">
        <v>487</v>
      </c>
    </row>
    <row r="146" spans="1:6" ht="66" x14ac:dyDescent="0.25">
      <c r="A146" s="175">
        <v>260</v>
      </c>
      <c r="B146" s="176" t="s">
        <v>481</v>
      </c>
      <c r="C146" s="177">
        <v>77</v>
      </c>
      <c r="D146" s="178" t="s">
        <v>488</v>
      </c>
      <c r="E146" s="179"/>
      <c r="F146" s="180"/>
    </row>
    <row r="147" spans="1:6" ht="66" x14ac:dyDescent="0.25">
      <c r="A147" s="175">
        <v>260</v>
      </c>
      <c r="B147" s="176" t="s">
        <v>481</v>
      </c>
      <c r="C147" s="177"/>
      <c r="D147" s="178"/>
      <c r="E147" s="179">
        <v>1</v>
      </c>
      <c r="F147" s="180" t="s">
        <v>489</v>
      </c>
    </row>
    <row r="148" spans="1:6" ht="66" x14ac:dyDescent="0.25">
      <c r="A148" s="175">
        <v>260</v>
      </c>
      <c r="B148" s="176" t="s">
        <v>481</v>
      </c>
      <c r="C148" s="177"/>
      <c r="D148" s="178"/>
      <c r="E148" s="179">
        <v>2</v>
      </c>
      <c r="F148" s="180" t="s">
        <v>490</v>
      </c>
    </row>
    <row r="149" spans="1:6" ht="66" x14ac:dyDescent="0.25">
      <c r="A149" s="187">
        <v>270</v>
      </c>
      <c r="B149" s="188" t="s">
        <v>491</v>
      </c>
      <c r="C149" s="189">
        <v>2</v>
      </c>
      <c r="D149" s="190" t="s">
        <v>398</v>
      </c>
      <c r="E149" s="191"/>
      <c r="F149" s="192"/>
    </row>
    <row r="150" spans="1:6" ht="66" x14ac:dyDescent="0.25">
      <c r="A150" s="187">
        <v>270</v>
      </c>
      <c r="B150" s="188" t="s">
        <v>491</v>
      </c>
      <c r="C150" s="189"/>
      <c r="D150" s="190"/>
      <c r="E150" s="193">
        <v>40</v>
      </c>
      <c r="F150" s="194" t="s">
        <v>399</v>
      </c>
    </row>
    <row r="151" spans="1:6" ht="66" x14ac:dyDescent="0.25">
      <c r="A151" s="187">
        <v>270</v>
      </c>
      <c r="B151" s="188" t="s">
        <v>491</v>
      </c>
      <c r="C151" s="195">
        <v>7</v>
      </c>
      <c r="D151" s="196" t="s">
        <v>492</v>
      </c>
      <c r="E151" s="191"/>
      <c r="F151" s="192"/>
    </row>
    <row r="152" spans="1:6" ht="66" x14ac:dyDescent="0.25">
      <c r="A152" s="187">
        <v>270</v>
      </c>
      <c r="B152" s="188" t="s">
        <v>491</v>
      </c>
      <c r="C152" s="195">
        <v>50</v>
      </c>
      <c r="D152" s="197" t="s">
        <v>406</v>
      </c>
      <c r="E152" s="191"/>
      <c r="F152" s="192"/>
    </row>
    <row r="153" spans="1:6" ht="66" x14ac:dyDescent="0.25">
      <c r="A153" s="187">
        <v>270</v>
      </c>
      <c r="B153" s="188" t="s">
        <v>491</v>
      </c>
      <c r="C153" s="195"/>
      <c r="D153" s="197"/>
      <c r="E153" s="198">
        <v>10</v>
      </c>
      <c r="F153" s="192" t="s">
        <v>407</v>
      </c>
    </row>
    <row r="154" spans="1:6" ht="66" x14ac:dyDescent="0.25">
      <c r="A154" s="187">
        <v>270</v>
      </c>
      <c r="B154" s="188" t="s">
        <v>491</v>
      </c>
      <c r="C154" s="195"/>
      <c r="D154" s="197"/>
      <c r="E154" s="198">
        <v>20</v>
      </c>
      <c r="F154" s="188" t="s">
        <v>446</v>
      </c>
    </row>
    <row r="155" spans="1:6" ht="66" x14ac:dyDescent="0.25">
      <c r="A155" s="187">
        <v>270</v>
      </c>
      <c r="B155" s="188" t="s">
        <v>491</v>
      </c>
      <c r="C155" s="195"/>
      <c r="D155" s="197"/>
      <c r="E155" s="198">
        <v>24</v>
      </c>
      <c r="F155" s="192" t="s">
        <v>409</v>
      </c>
    </row>
    <row r="156" spans="1:6" ht="66" x14ac:dyDescent="0.25">
      <c r="A156" s="187">
        <v>270</v>
      </c>
      <c r="B156" s="188" t="s">
        <v>491</v>
      </c>
      <c r="C156" s="195">
        <v>70</v>
      </c>
      <c r="D156" s="196" t="s">
        <v>493</v>
      </c>
      <c r="E156" s="199"/>
      <c r="F156" s="200"/>
    </row>
    <row r="157" spans="1:6" ht="66" x14ac:dyDescent="0.25">
      <c r="A157" s="187">
        <v>270</v>
      </c>
      <c r="B157" s="188" t="s">
        <v>491</v>
      </c>
      <c r="C157" s="195"/>
      <c r="D157" s="200"/>
      <c r="E157" s="199">
        <v>1</v>
      </c>
      <c r="F157" s="196" t="s">
        <v>494</v>
      </c>
    </row>
    <row r="158" spans="1:6" ht="66" x14ac:dyDescent="0.25">
      <c r="A158" s="187">
        <v>270</v>
      </c>
      <c r="B158" s="188" t="s">
        <v>491</v>
      </c>
      <c r="C158" s="195"/>
      <c r="D158" s="200"/>
      <c r="E158" s="199">
        <v>2</v>
      </c>
      <c r="F158" s="196" t="s">
        <v>495</v>
      </c>
    </row>
    <row r="159" spans="1:6" ht="16.5" x14ac:dyDescent="0.25">
      <c r="A159" s="201">
        <v>280</v>
      </c>
      <c r="B159" s="202" t="s">
        <v>496</v>
      </c>
      <c r="C159" s="203">
        <v>2</v>
      </c>
      <c r="D159" s="204" t="s">
        <v>398</v>
      </c>
      <c r="E159" s="205"/>
      <c r="F159" s="206"/>
    </row>
    <row r="160" spans="1:6" ht="16.5" x14ac:dyDescent="0.25">
      <c r="A160" s="201">
        <v>280</v>
      </c>
      <c r="B160" s="202" t="s">
        <v>496</v>
      </c>
      <c r="C160" s="203"/>
      <c r="D160" s="204"/>
      <c r="E160" s="205">
        <v>19</v>
      </c>
      <c r="F160" s="202" t="s">
        <v>497</v>
      </c>
    </row>
    <row r="161" spans="1:6" ht="16.5" x14ac:dyDescent="0.25">
      <c r="A161" s="201">
        <v>280</v>
      </c>
      <c r="B161" s="202" t="s">
        <v>496</v>
      </c>
      <c r="C161" s="203"/>
      <c r="D161" s="204"/>
      <c r="E161" s="207">
        <v>23</v>
      </c>
      <c r="F161" s="208" t="s">
        <v>498</v>
      </c>
    </row>
    <row r="162" spans="1:6" ht="33" x14ac:dyDescent="0.25">
      <c r="A162" s="201">
        <v>280</v>
      </c>
      <c r="B162" s="202" t="s">
        <v>496</v>
      </c>
      <c r="C162" s="203"/>
      <c r="D162" s="204"/>
      <c r="E162" s="207">
        <v>24</v>
      </c>
      <c r="F162" s="209" t="s">
        <v>499</v>
      </c>
    </row>
    <row r="163" spans="1:6" ht="33" x14ac:dyDescent="0.25">
      <c r="A163" s="201">
        <v>280</v>
      </c>
      <c r="B163" s="202" t="s">
        <v>496</v>
      </c>
      <c r="C163" s="203"/>
      <c r="D163" s="204"/>
      <c r="E163" s="207">
        <v>32</v>
      </c>
      <c r="F163" s="209" t="s">
        <v>500</v>
      </c>
    </row>
    <row r="164" spans="1:6" ht="16.5" x14ac:dyDescent="0.25">
      <c r="A164" s="201">
        <v>280</v>
      </c>
      <c r="B164" s="202" t="s">
        <v>496</v>
      </c>
      <c r="C164" s="203"/>
      <c r="D164" s="204"/>
      <c r="E164" s="207">
        <v>40</v>
      </c>
      <c r="F164" s="208" t="s">
        <v>399</v>
      </c>
    </row>
    <row r="165" spans="1:6" ht="16.5" x14ac:dyDescent="0.25">
      <c r="A165" s="201">
        <v>280</v>
      </c>
      <c r="B165" s="202" t="s">
        <v>496</v>
      </c>
      <c r="C165" s="210">
        <v>4</v>
      </c>
      <c r="D165" s="209" t="s">
        <v>501</v>
      </c>
      <c r="E165" s="207"/>
      <c r="F165" s="209"/>
    </row>
    <row r="166" spans="1:6" ht="16.5" x14ac:dyDescent="0.25">
      <c r="A166" s="201">
        <v>280</v>
      </c>
      <c r="B166" s="202" t="s">
        <v>496</v>
      </c>
      <c r="C166" s="210"/>
      <c r="D166" s="209"/>
      <c r="E166" s="207">
        <v>1</v>
      </c>
      <c r="F166" s="209" t="s">
        <v>502</v>
      </c>
    </row>
    <row r="167" spans="1:6" ht="16.5" x14ac:dyDescent="0.25">
      <c r="A167" s="201">
        <v>280</v>
      </c>
      <c r="B167" s="202" t="s">
        <v>496</v>
      </c>
      <c r="C167" s="210"/>
      <c r="D167" s="209"/>
      <c r="E167" s="207">
        <v>2</v>
      </c>
      <c r="F167" s="209" t="s">
        <v>503</v>
      </c>
    </row>
    <row r="168" spans="1:6" ht="33" x14ac:dyDescent="0.25">
      <c r="A168" s="201">
        <v>280</v>
      </c>
      <c r="B168" s="202" t="s">
        <v>496</v>
      </c>
      <c r="C168" s="203">
        <v>42</v>
      </c>
      <c r="D168" s="204" t="s">
        <v>504</v>
      </c>
      <c r="E168" s="207"/>
      <c r="F168" s="209"/>
    </row>
    <row r="169" spans="1:6" ht="16.5" x14ac:dyDescent="0.25">
      <c r="A169" s="201">
        <v>280</v>
      </c>
      <c r="B169" s="202" t="s">
        <v>496</v>
      </c>
      <c r="C169" s="210">
        <v>49</v>
      </c>
      <c r="D169" s="209" t="s">
        <v>443</v>
      </c>
      <c r="E169" s="207"/>
      <c r="F169" s="209"/>
    </row>
    <row r="170" spans="1:6" ht="16.5" x14ac:dyDescent="0.25">
      <c r="A170" s="201">
        <v>280</v>
      </c>
      <c r="B170" s="202" t="s">
        <v>496</v>
      </c>
      <c r="C170" s="210"/>
      <c r="D170" s="209"/>
      <c r="E170" s="207">
        <v>1</v>
      </c>
      <c r="F170" s="209" t="s">
        <v>444</v>
      </c>
    </row>
    <row r="171" spans="1:6" ht="16.5" x14ac:dyDescent="0.25">
      <c r="A171" s="201">
        <v>280</v>
      </c>
      <c r="B171" s="202" t="s">
        <v>496</v>
      </c>
      <c r="C171" s="210">
        <v>50</v>
      </c>
      <c r="D171" s="211" t="s">
        <v>406</v>
      </c>
      <c r="E171" s="207"/>
      <c r="F171" s="209"/>
    </row>
    <row r="172" spans="1:6" ht="33" x14ac:dyDescent="0.25">
      <c r="A172" s="201">
        <v>280</v>
      </c>
      <c r="B172" s="202" t="s">
        <v>496</v>
      </c>
      <c r="C172" s="210"/>
      <c r="D172" s="211"/>
      <c r="E172" s="212">
        <v>9</v>
      </c>
      <c r="F172" s="209" t="s">
        <v>445</v>
      </c>
    </row>
    <row r="173" spans="1:6" ht="16.5" x14ac:dyDescent="0.25">
      <c r="A173" s="201">
        <v>280</v>
      </c>
      <c r="B173" s="202" t="s">
        <v>496</v>
      </c>
      <c r="C173" s="210"/>
      <c r="D173" s="211"/>
      <c r="E173" s="213">
        <v>10</v>
      </c>
      <c r="F173" s="209" t="s">
        <v>407</v>
      </c>
    </row>
    <row r="174" spans="1:6" ht="33" x14ac:dyDescent="0.25">
      <c r="A174" s="201">
        <v>280</v>
      </c>
      <c r="B174" s="202" t="s">
        <v>496</v>
      </c>
      <c r="C174" s="210"/>
      <c r="D174" s="211"/>
      <c r="E174" s="212">
        <v>23</v>
      </c>
      <c r="F174" s="209" t="s">
        <v>505</v>
      </c>
    </row>
    <row r="175" spans="1:6" ht="16.5" x14ac:dyDescent="0.25">
      <c r="A175" s="201">
        <v>280</v>
      </c>
      <c r="B175" s="202" t="s">
        <v>496</v>
      </c>
      <c r="C175" s="210"/>
      <c r="D175" s="211"/>
      <c r="E175" s="212">
        <v>24</v>
      </c>
      <c r="F175" s="209" t="s">
        <v>409</v>
      </c>
    </row>
    <row r="176" spans="1:6" ht="16.5" x14ac:dyDescent="0.25">
      <c r="A176" s="201">
        <v>280</v>
      </c>
      <c r="B176" s="202" t="s">
        <v>496</v>
      </c>
      <c r="C176" s="210"/>
      <c r="D176" s="209"/>
      <c r="E176" s="212">
        <v>34</v>
      </c>
      <c r="F176" s="209" t="s">
        <v>429</v>
      </c>
    </row>
    <row r="177" spans="1:6" ht="16.5" x14ac:dyDescent="0.25">
      <c r="A177" s="201">
        <v>280</v>
      </c>
      <c r="B177" s="202" t="s">
        <v>496</v>
      </c>
      <c r="C177" s="210">
        <v>60</v>
      </c>
      <c r="D177" s="209" t="s">
        <v>461</v>
      </c>
      <c r="E177" s="214"/>
      <c r="F177" s="215"/>
    </row>
    <row r="178" spans="1:6" ht="16.5" x14ac:dyDescent="0.25">
      <c r="A178" s="201">
        <v>280</v>
      </c>
      <c r="B178" s="202" t="s">
        <v>496</v>
      </c>
      <c r="C178" s="210"/>
      <c r="D178" s="215"/>
      <c r="E178" s="212">
        <v>1</v>
      </c>
      <c r="F178" s="209" t="s">
        <v>506</v>
      </c>
    </row>
    <row r="179" spans="1:6" ht="16.5" x14ac:dyDescent="0.25">
      <c r="A179" s="201">
        <v>280</v>
      </c>
      <c r="B179" s="202" t="s">
        <v>496</v>
      </c>
      <c r="C179" s="203"/>
      <c r="D179" s="204"/>
      <c r="E179" s="212">
        <v>5</v>
      </c>
      <c r="F179" s="209" t="s">
        <v>507</v>
      </c>
    </row>
    <row r="180" spans="1:6" ht="16.5" x14ac:dyDescent="0.25">
      <c r="A180" s="201">
        <v>280</v>
      </c>
      <c r="B180" s="202" t="s">
        <v>496</v>
      </c>
      <c r="C180" s="210">
        <v>67</v>
      </c>
      <c r="D180" s="209" t="s">
        <v>411</v>
      </c>
      <c r="E180" s="205"/>
      <c r="F180" s="206"/>
    </row>
    <row r="181" spans="1:6" ht="16.5" x14ac:dyDescent="0.25">
      <c r="A181" s="201">
        <v>280</v>
      </c>
      <c r="B181" s="202" t="s">
        <v>496</v>
      </c>
      <c r="C181" s="203"/>
      <c r="D181" s="204"/>
      <c r="E181" s="213">
        <v>5</v>
      </c>
      <c r="F181" s="202" t="s">
        <v>449</v>
      </c>
    </row>
    <row r="182" spans="1:6" ht="16.5" x14ac:dyDescent="0.25">
      <c r="A182" s="201">
        <v>280</v>
      </c>
      <c r="B182" s="202" t="s">
        <v>496</v>
      </c>
      <c r="C182" s="203"/>
      <c r="D182" s="204"/>
      <c r="E182" s="213">
        <v>16</v>
      </c>
      <c r="F182" s="202" t="s">
        <v>450</v>
      </c>
    </row>
    <row r="183" spans="1:6" ht="16.5" x14ac:dyDescent="0.25">
      <c r="A183" s="201">
        <v>280</v>
      </c>
      <c r="B183" s="202" t="s">
        <v>496</v>
      </c>
      <c r="C183" s="203"/>
      <c r="D183" s="204"/>
      <c r="E183" s="212">
        <v>25</v>
      </c>
      <c r="F183" s="209" t="s">
        <v>464</v>
      </c>
    </row>
    <row r="184" spans="1:6" ht="16.5" x14ac:dyDescent="0.25">
      <c r="A184" s="201">
        <v>280</v>
      </c>
      <c r="B184" s="202" t="s">
        <v>496</v>
      </c>
      <c r="C184" s="210">
        <v>72</v>
      </c>
      <c r="D184" s="209" t="s">
        <v>473</v>
      </c>
      <c r="E184" s="213"/>
      <c r="F184" s="202"/>
    </row>
    <row r="185" spans="1:6" ht="33" x14ac:dyDescent="0.25">
      <c r="A185" s="201">
        <v>280</v>
      </c>
      <c r="B185" s="202" t="s">
        <v>496</v>
      </c>
      <c r="C185" s="203"/>
      <c r="D185" s="204"/>
      <c r="E185" s="212">
        <v>4</v>
      </c>
      <c r="F185" s="209" t="s">
        <v>508</v>
      </c>
    </row>
    <row r="186" spans="1:6" ht="16.5" x14ac:dyDescent="0.25">
      <c r="A186" s="201">
        <v>280</v>
      </c>
      <c r="B186" s="202" t="s">
        <v>496</v>
      </c>
      <c r="C186" s="203"/>
      <c r="D186" s="204"/>
      <c r="E186" s="212">
        <v>18</v>
      </c>
      <c r="F186" s="209" t="s">
        <v>509</v>
      </c>
    </row>
    <row r="187" spans="1:6" ht="16.5" x14ac:dyDescent="0.25">
      <c r="A187" s="201">
        <v>280</v>
      </c>
      <c r="B187" s="202" t="s">
        <v>496</v>
      </c>
      <c r="C187" s="203">
        <v>72</v>
      </c>
      <c r="D187" s="202" t="s">
        <v>473</v>
      </c>
      <c r="E187" s="205"/>
      <c r="F187" s="206"/>
    </row>
    <row r="188" spans="1:6" ht="33" x14ac:dyDescent="0.25">
      <c r="A188" s="201">
        <v>280</v>
      </c>
      <c r="B188" s="202" t="s">
        <v>496</v>
      </c>
      <c r="C188" s="203"/>
      <c r="D188" s="204"/>
      <c r="E188" s="213">
        <v>14</v>
      </c>
      <c r="F188" s="202" t="s">
        <v>510</v>
      </c>
    </row>
    <row r="189" spans="1:6" ht="66" x14ac:dyDescent="0.25">
      <c r="A189" s="216">
        <v>290</v>
      </c>
      <c r="B189" s="217" t="s">
        <v>511</v>
      </c>
      <c r="C189" s="218">
        <v>2</v>
      </c>
      <c r="D189" s="219" t="s">
        <v>398</v>
      </c>
      <c r="E189" s="220"/>
      <c r="F189" s="221"/>
    </row>
    <row r="190" spans="1:6" ht="66" x14ac:dyDescent="0.25">
      <c r="A190" s="216">
        <v>290</v>
      </c>
      <c r="B190" s="217" t="s">
        <v>511</v>
      </c>
      <c r="C190" s="218"/>
      <c r="D190" s="219"/>
      <c r="E190" s="222">
        <v>40</v>
      </c>
      <c r="F190" s="223" t="s">
        <v>399</v>
      </c>
    </row>
    <row r="191" spans="1:6" ht="66" x14ac:dyDescent="0.25">
      <c r="A191" s="216">
        <v>290</v>
      </c>
      <c r="B191" s="217" t="s">
        <v>511</v>
      </c>
      <c r="C191" s="224">
        <v>6</v>
      </c>
      <c r="D191" s="225" t="s">
        <v>512</v>
      </c>
      <c r="E191" s="220"/>
      <c r="F191" s="221"/>
    </row>
    <row r="192" spans="1:6" ht="66" x14ac:dyDescent="0.25">
      <c r="A192" s="216">
        <v>290</v>
      </c>
      <c r="B192" s="217" t="s">
        <v>511</v>
      </c>
      <c r="C192" s="224">
        <v>49</v>
      </c>
      <c r="D192" s="226" t="s">
        <v>443</v>
      </c>
      <c r="E192" s="227"/>
      <c r="F192" s="228"/>
    </row>
    <row r="193" spans="1:6" ht="66" x14ac:dyDescent="0.25">
      <c r="A193" s="216">
        <v>290</v>
      </c>
      <c r="B193" s="217" t="s">
        <v>511</v>
      </c>
      <c r="C193" s="224"/>
      <c r="D193" s="226"/>
      <c r="E193" s="222">
        <v>1</v>
      </c>
      <c r="F193" s="225" t="s">
        <v>444</v>
      </c>
    </row>
    <row r="194" spans="1:6" ht="66" x14ac:dyDescent="0.3">
      <c r="A194" s="216">
        <v>290</v>
      </c>
      <c r="B194" s="217" t="s">
        <v>511</v>
      </c>
      <c r="C194" s="224">
        <v>50</v>
      </c>
      <c r="D194" s="226" t="s">
        <v>406</v>
      </c>
      <c r="E194" s="229"/>
      <c r="F194" s="229"/>
    </row>
    <row r="195" spans="1:6" ht="66" x14ac:dyDescent="0.25">
      <c r="A195" s="216">
        <v>290</v>
      </c>
      <c r="B195" s="217" t="s">
        <v>511</v>
      </c>
      <c r="C195" s="218"/>
      <c r="D195" s="219"/>
      <c r="E195" s="230">
        <v>10</v>
      </c>
      <c r="F195" s="225" t="s">
        <v>407</v>
      </c>
    </row>
    <row r="196" spans="1:6" ht="66" x14ac:dyDescent="0.25">
      <c r="A196" s="216">
        <v>290</v>
      </c>
      <c r="B196" s="217" t="s">
        <v>511</v>
      </c>
      <c r="C196" s="218"/>
      <c r="D196" s="219"/>
      <c r="E196" s="231">
        <v>19</v>
      </c>
      <c r="F196" s="225" t="s">
        <v>513</v>
      </c>
    </row>
    <row r="197" spans="1:6" ht="66" x14ac:dyDescent="0.25">
      <c r="A197" s="216">
        <v>290</v>
      </c>
      <c r="B197" s="217" t="s">
        <v>511</v>
      </c>
      <c r="C197" s="218"/>
      <c r="D197" s="219"/>
      <c r="E197" s="231">
        <v>24</v>
      </c>
      <c r="F197" s="225" t="s">
        <v>409</v>
      </c>
    </row>
    <row r="198" spans="1:6" ht="66" x14ac:dyDescent="0.25">
      <c r="A198" s="216">
        <v>290</v>
      </c>
      <c r="B198" s="217" t="s">
        <v>511</v>
      </c>
      <c r="C198" s="218"/>
      <c r="D198" s="219"/>
      <c r="E198" s="231">
        <v>34</v>
      </c>
      <c r="F198" s="225" t="s">
        <v>429</v>
      </c>
    </row>
    <row r="199" spans="1:6" ht="66" x14ac:dyDescent="0.25">
      <c r="A199" s="216">
        <v>290</v>
      </c>
      <c r="B199" s="217" t="s">
        <v>511</v>
      </c>
      <c r="C199" s="224">
        <v>60</v>
      </c>
      <c r="D199" s="225" t="s">
        <v>461</v>
      </c>
      <c r="E199" s="231"/>
      <c r="F199" s="225"/>
    </row>
    <row r="200" spans="1:6" ht="66" x14ac:dyDescent="0.25">
      <c r="A200" s="216">
        <v>290</v>
      </c>
      <c r="B200" s="217" t="s">
        <v>511</v>
      </c>
      <c r="C200" s="218"/>
      <c r="D200" s="219"/>
      <c r="E200" s="231">
        <v>6</v>
      </c>
      <c r="F200" s="225" t="s">
        <v>479</v>
      </c>
    </row>
    <row r="201" spans="1:6" ht="66" x14ac:dyDescent="0.25">
      <c r="A201" s="216">
        <v>290</v>
      </c>
      <c r="B201" s="217" t="s">
        <v>511</v>
      </c>
      <c r="C201" s="218">
        <v>67</v>
      </c>
      <c r="D201" s="219" t="s">
        <v>411</v>
      </c>
      <c r="E201" s="220"/>
      <c r="F201" s="221"/>
    </row>
    <row r="202" spans="1:6" ht="66" x14ac:dyDescent="0.25">
      <c r="A202" s="216">
        <v>290</v>
      </c>
      <c r="B202" s="217" t="s">
        <v>511</v>
      </c>
      <c r="C202" s="218"/>
      <c r="D202" s="219"/>
      <c r="E202" s="230">
        <v>4</v>
      </c>
      <c r="F202" s="225" t="s">
        <v>412</v>
      </c>
    </row>
    <row r="203" spans="1:6" ht="66" x14ac:dyDescent="0.25">
      <c r="A203" s="216">
        <v>290</v>
      </c>
      <c r="B203" s="217" t="s">
        <v>511</v>
      </c>
      <c r="C203" s="218"/>
      <c r="D203" s="219"/>
      <c r="E203" s="231">
        <v>5</v>
      </c>
      <c r="F203" s="225" t="s">
        <v>449</v>
      </c>
    </row>
    <row r="204" spans="1:6" ht="66" x14ac:dyDescent="0.25">
      <c r="A204" s="216">
        <v>290</v>
      </c>
      <c r="B204" s="217" t="s">
        <v>511</v>
      </c>
      <c r="C204" s="218"/>
      <c r="D204" s="219"/>
      <c r="E204" s="231">
        <v>16</v>
      </c>
      <c r="F204" s="225" t="s">
        <v>450</v>
      </c>
    </row>
    <row r="205" spans="1:6" ht="66" x14ac:dyDescent="0.25">
      <c r="A205" s="216">
        <v>290</v>
      </c>
      <c r="B205" s="217" t="s">
        <v>511</v>
      </c>
      <c r="C205" s="218"/>
      <c r="D205" s="219"/>
      <c r="E205" s="231">
        <v>25</v>
      </c>
      <c r="F205" s="225" t="s">
        <v>464</v>
      </c>
    </row>
    <row r="206" spans="1:6" ht="66" x14ac:dyDescent="0.25">
      <c r="A206" s="216">
        <v>290</v>
      </c>
      <c r="B206" s="217" t="s">
        <v>511</v>
      </c>
      <c r="C206" s="224">
        <v>74</v>
      </c>
      <c r="D206" s="225" t="s">
        <v>454</v>
      </c>
      <c r="E206" s="220"/>
      <c r="F206" s="221"/>
    </row>
    <row r="207" spans="1:6" ht="66" x14ac:dyDescent="0.25">
      <c r="A207" s="216">
        <v>290</v>
      </c>
      <c r="B207" s="217" t="s">
        <v>511</v>
      </c>
      <c r="C207" s="218"/>
      <c r="D207" s="219"/>
      <c r="E207" s="231">
        <v>2</v>
      </c>
      <c r="F207" s="225" t="s">
        <v>455</v>
      </c>
    </row>
    <row r="208" spans="1:6" ht="66" x14ac:dyDescent="0.25">
      <c r="A208" s="216">
        <v>290</v>
      </c>
      <c r="B208" s="217" t="s">
        <v>511</v>
      </c>
      <c r="C208" s="224">
        <v>83</v>
      </c>
      <c r="D208" s="225" t="s">
        <v>456</v>
      </c>
      <c r="E208" s="220"/>
      <c r="F208" s="221"/>
    </row>
    <row r="209" spans="1:6" ht="66" x14ac:dyDescent="0.25">
      <c r="A209" s="216">
        <v>290</v>
      </c>
      <c r="B209" s="217" t="s">
        <v>511</v>
      </c>
      <c r="C209" s="218"/>
      <c r="D209" s="219"/>
      <c r="E209" s="231">
        <v>1</v>
      </c>
      <c r="F209" s="225" t="s">
        <v>514</v>
      </c>
    </row>
    <row r="210" spans="1:6" ht="66" x14ac:dyDescent="0.25">
      <c r="A210" s="216">
        <v>290</v>
      </c>
      <c r="B210" s="217" t="s">
        <v>511</v>
      </c>
      <c r="C210" s="218"/>
      <c r="D210" s="219"/>
      <c r="E210" s="231">
        <v>2</v>
      </c>
      <c r="F210" s="225" t="s">
        <v>457</v>
      </c>
    </row>
    <row r="211" spans="1:6" ht="66" x14ac:dyDescent="0.25">
      <c r="A211" s="216">
        <v>290</v>
      </c>
      <c r="B211" s="217" t="s">
        <v>511</v>
      </c>
      <c r="C211" s="218"/>
      <c r="D211" s="219"/>
      <c r="E211" s="231">
        <v>3</v>
      </c>
      <c r="F211" s="225" t="s">
        <v>515</v>
      </c>
    </row>
    <row r="212" spans="1:6" ht="66" x14ac:dyDescent="0.25">
      <c r="A212" s="216">
        <v>290</v>
      </c>
      <c r="B212" s="217" t="s">
        <v>511</v>
      </c>
      <c r="C212" s="218"/>
      <c r="D212" s="219"/>
      <c r="E212" s="230">
        <v>4</v>
      </c>
      <c r="F212" s="217" t="s">
        <v>516</v>
      </c>
    </row>
    <row r="213" spans="1:6" ht="99" x14ac:dyDescent="0.25">
      <c r="A213" s="232">
        <v>300</v>
      </c>
      <c r="B213" s="233" t="s">
        <v>517</v>
      </c>
      <c r="C213" s="234">
        <v>2</v>
      </c>
      <c r="D213" s="235" t="s">
        <v>398</v>
      </c>
      <c r="E213" s="236"/>
      <c r="F213" s="237"/>
    </row>
    <row r="214" spans="1:6" ht="99" x14ac:dyDescent="0.25">
      <c r="A214" s="232">
        <v>300</v>
      </c>
      <c r="B214" s="233" t="s">
        <v>517</v>
      </c>
      <c r="C214" s="234"/>
      <c r="D214" s="235"/>
      <c r="E214" s="238">
        <v>40</v>
      </c>
      <c r="F214" s="239" t="s">
        <v>399</v>
      </c>
    </row>
    <row r="215" spans="1:6" ht="99" x14ac:dyDescent="0.25">
      <c r="A215" s="232">
        <v>300</v>
      </c>
      <c r="B215" s="233" t="s">
        <v>517</v>
      </c>
      <c r="C215" s="240">
        <v>49</v>
      </c>
      <c r="D215" s="241" t="s">
        <v>443</v>
      </c>
      <c r="E215" s="242"/>
      <c r="F215" s="243"/>
    </row>
    <row r="216" spans="1:6" ht="99" x14ac:dyDescent="0.25">
      <c r="A216" s="232">
        <v>300</v>
      </c>
      <c r="B216" s="233" t="s">
        <v>517</v>
      </c>
      <c r="C216" s="240"/>
      <c r="D216" s="241"/>
      <c r="E216" s="238">
        <v>1</v>
      </c>
      <c r="F216" s="244" t="s">
        <v>444</v>
      </c>
    </row>
    <row r="217" spans="1:6" ht="99" x14ac:dyDescent="0.25">
      <c r="A217" s="232">
        <v>300</v>
      </c>
      <c r="B217" s="233" t="s">
        <v>517</v>
      </c>
      <c r="C217" s="240">
        <v>50</v>
      </c>
      <c r="D217" s="235" t="s">
        <v>406</v>
      </c>
      <c r="E217" s="236"/>
      <c r="F217" s="237"/>
    </row>
    <row r="218" spans="1:6" ht="99" x14ac:dyDescent="0.25">
      <c r="A218" s="232">
        <v>300</v>
      </c>
      <c r="B218" s="233" t="s">
        <v>517</v>
      </c>
      <c r="C218" s="234"/>
      <c r="D218" s="235"/>
      <c r="E218" s="245">
        <v>10</v>
      </c>
      <c r="F218" s="244" t="s">
        <v>407</v>
      </c>
    </row>
    <row r="219" spans="1:6" ht="99" x14ac:dyDescent="0.25">
      <c r="A219" s="232">
        <v>300</v>
      </c>
      <c r="B219" s="233" t="s">
        <v>517</v>
      </c>
      <c r="C219" s="234"/>
      <c r="D219" s="235"/>
      <c r="E219" s="246">
        <v>24</v>
      </c>
      <c r="F219" s="244" t="s">
        <v>409</v>
      </c>
    </row>
    <row r="220" spans="1:6" ht="99" x14ac:dyDescent="0.25">
      <c r="A220" s="232">
        <v>300</v>
      </c>
      <c r="B220" s="233" t="s">
        <v>517</v>
      </c>
      <c r="C220" s="234"/>
      <c r="D220" s="235"/>
      <c r="E220" s="246">
        <v>34</v>
      </c>
      <c r="F220" s="244" t="s">
        <v>429</v>
      </c>
    </row>
    <row r="221" spans="1:6" ht="82.5" x14ac:dyDescent="0.25">
      <c r="A221" s="247">
        <v>310</v>
      </c>
      <c r="B221" s="248" t="s">
        <v>518</v>
      </c>
      <c r="C221" s="249">
        <v>2</v>
      </c>
      <c r="D221" s="250" t="s">
        <v>398</v>
      </c>
      <c r="E221" s="251"/>
      <c r="F221" s="252"/>
    </row>
    <row r="222" spans="1:6" ht="82.5" x14ac:dyDescent="0.25">
      <c r="A222" s="247">
        <v>310</v>
      </c>
      <c r="B222" s="248" t="s">
        <v>518</v>
      </c>
      <c r="C222" s="249"/>
      <c r="D222" s="250"/>
      <c r="E222" s="253">
        <v>40</v>
      </c>
      <c r="F222" s="254" t="s">
        <v>399</v>
      </c>
    </row>
    <row r="223" spans="1:6" ht="82.5" x14ac:dyDescent="0.25">
      <c r="A223" s="247">
        <v>310</v>
      </c>
      <c r="B223" s="248" t="s">
        <v>518</v>
      </c>
      <c r="C223" s="249">
        <v>43</v>
      </c>
      <c r="D223" s="250" t="s">
        <v>519</v>
      </c>
      <c r="E223" s="251"/>
      <c r="F223" s="252"/>
    </row>
    <row r="224" spans="1:6" ht="82.5" x14ac:dyDescent="0.25">
      <c r="A224" s="247">
        <v>310</v>
      </c>
      <c r="B224" s="248" t="s">
        <v>518</v>
      </c>
      <c r="C224" s="255">
        <v>49</v>
      </c>
      <c r="D224" s="256" t="s">
        <v>443</v>
      </c>
      <c r="E224" s="257"/>
      <c r="F224" s="258"/>
    </row>
    <row r="225" spans="1:6" ht="82.5" x14ac:dyDescent="0.25">
      <c r="A225" s="247">
        <v>310</v>
      </c>
      <c r="B225" s="248" t="s">
        <v>518</v>
      </c>
      <c r="C225" s="255"/>
      <c r="D225" s="256"/>
      <c r="E225" s="253">
        <v>1</v>
      </c>
      <c r="F225" s="259" t="s">
        <v>444</v>
      </c>
    </row>
    <row r="226" spans="1:6" ht="82.5" x14ac:dyDescent="0.25">
      <c r="A226" s="247">
        <v>310</v>
      </c>
      <c r="B226" s="248" t="s">
        <v>518</v>
      </c>
      <c r="C226" s="255">
        <v>50</v>
      </c>
      <c r="D226" s="250" t="s">
        <v>406</v>
      </c>
      <c r="E226" s="251"/>
      <c r="F226" s="252"/>
    </row>
    <row r="227" spans="1:6" ht="82.5" x14ac:dyDescent="0.25">
      <c r="A227" s="247">
        <v>310</v>
      </c>
      <c r="B227" s="248" t="s">
        <v>518</v>
      </c>
      <c r="C227" s="249"/>
      <c r="D227" s="250"/>
      <c r="E227" s="260">
        <v>10</v>
      </c>
      <c r="F227" s="259" t="s">
        <v>407</v>
      </c>
    </row>
    <row r="228" spans="1:6" ht="82.5" x14ac:dyDescent="0.25">
      <c r="A228" s="247">
        <v>310</v>
      </c>
      <c r="B228" s="248" t="s">
        <v>518</v>
      </c>
      <c r="C228" s="249"/>
      <c r="D228" s="250"/>
      <c r="E228" s="261">
        <v>24</v>
      </c>
      <c r="F228" s="259" t="s">
        <v>409</v>
      </c>
    </row>
    <row r="229" spans="1:6" ht="82.5" x14ac:dyDescent="0.25">
      <c r="A229" s="247">
        <v>310</v>
      </c>
      <c r="B229" s="248" t="s">
        <v>518</v>
      </c>
      <c r="C229" s="249"/>
      <c r="D229" s="250"/>
      <c r="E229" s="261">
        <v>34</v>
      </c>
      <c r="F229" s="259" t="s">
        <v>429</v>
      </c>
    </row>
    <row r="230" spans="1:6" ht="82.5" x14ac:dyDescent="0.25">
      <c r="A230" s="247">
        <v>310</v>
      </c>
      <c r="B230" s="248" t="s">
        <v>518</v>
      </c>
      <c r="C230" s="249">
        <v>67</v>
      </c>
      <c r="D230" s="250" t="s">
        <v>411</v>
      </c>
      <c r="E230" s="251"/>
      <c r="F230" s="252"/>
    </row>
    <row r="231" spans="1:6" ht="82.5" x14ac:dyDescent="0.25">
      <c r="A231" s="247">
        <v>310</v>
      </c>
      <c r="B231" s="248" t="s">
        <v>518</v>
      </c>
      <c r="C231" s="249"/>
      <c r="D231" s="250"/>
      <c r="E231" s="260">
        <v>4</v>
      </c>
      <c r="F231" s="259" t="s">
        <v>412</v>
      </c>
    </row>
    <row r="232" spans="1:6" ht="82.5" x14ac:dyDescent="0.25">
      <c r="A232" s="247">
        <v>310</v>
      </c>
      <c r="B232" s="248" t="s">
        <v>518</v>
      </c>
      <c r="C232" s="249"/>
      <c r="D232" s="250"/>
      <c r="E232" s="261">
        <v>5</v>
      </c>
      <c r="F232" s="259" t="s">
        <v>449</v>
      </c>
    </row>
    <row r="233" spans="1:6" ht="82.5" x14ac:dyDescent="0.25">
      <c r="A233" s="247">
        <v>310</v>
      </c>
      <c r="B233" s="248" t="s">
        <v>518</v>
      </c>
      <c r="C233" s="249"/>
      <c r="D233" s="250"/>
      <c r="E233" s="261">
        <v>16</v>
      </c>
      <c r="F233" s="259" t="s">
        <v>450</v>
      </c>
    </row>
    <row r="234" spans="1:6" ht="82.5" x14ac:dyDescent="0.25">
      <c r="A234" s="247">
        <v>310</v>
      </c>
      <c r="B234" s="248" t="s">
        <v>518</v>
      </c>
      <c r="C234" s="249"/>
      <c r="D234" s="250"/>
      <c r="E234" s="261">
        <v>25</v>
      </c>
      <c r="F234" s="259" t="s">
        <v>464</v>
      </c>
    </row>
    <row r="235" spans="1:6" ht="82.5" x14ac:dyDescent="0.25">
      <c r="A235" s="262">
        <v>320</v>
      </c>
      <c r="B235" s="263" t="s">
        <v>520</v>
      </c>
      <c r="C235" s="264">
        <v>2</v>
      </c>
      <c r="D235" s="265" t="s">
        <v>398</v>
      </c>
      <c r="E235" s="266"/>
      <c r="F235" s="267"/>
    </row>
    <row r="236" spans="1:6" ht="82.5" x14ac:dyDescent="0.25">
      <c r="A236" s="262">
        <v>320</v>
      </c>
      <c r="B236" s="263" t="s">
        <v>520</v>
      </c>
      <c r="C236" s="264"/>
      <c r="D236" s="265"/>
      <c r="E236" s="268">
        <v>40</v>
      </c>
      <c r="F236" s="269" t="s">
        <v>399</v>
      </c>
    </row>
    <row r="237" spans="1:6" ht="82.5" x14ac:dyDescent="0.25">
      <c r="A237" s="262">
        <v>320</v>
      </c>
      <c r="B237" s="263" t="s">
        <v>520</v>
      </c>
      <c r="C237" s="264">
        <v>43</v>
      </c>
      <c r="D237" s="265" t="s">
        <v>521</v>
      </c>
      <c r="E237" s="266"/>
      <c r="F237" s="267"/>
    </row>
    <row r="238" spans="1:6" ht="82.5" x14ac:dyDescent="0.25">
      <c r="A238" s="262">
        <v>320</v>
      </c>
      <c r="B238" s="263" t="s">
        <v>520</v>
      </c>
      <c r="C238" s="270">
        <v>49</v>
      </c>
      <c r="D238" s="271" t="s">
        <v>443</v>
      </c>
      <c r="E238" s="272"/>
      <c r="F238" s="273"/>
    </row>
    <row r="239" spans="1:6" ht="82.5" x14ac:dyDescent="0.25">
      <c r="A239" s="262">
        <v>320</v>
      </c>
      <c r="B239" s="263" t="s">
        <v>520</v>
      </c>
      <c r="C239" s="270"/>
      <c r="D239" s="271"/>
      <c r="E239" s="268">
        <v>1</v>
      </c>
      <c r="F239" s="274" t="s">
        <v>444</v>
      </c>
    </row>
    <row r="240" spans="1:6" ht="82.5" x14ac:dyDescent="0.25">
      <c r="A240" s="262">
        <v>320</v>
      </c>
      <c r="B240" s="263" t="s">
        <v>520</v>
      </c>
      <c r="C240" s="270">
        <v>50</v>
      </c>
      <c r="D240" s="265" t="s">
        <v>406</v>
      </c>
      <c r="E240" s="266"/>
      <c r="F240" s="267"/>
    </row>
    <row r="241" spans="1:6" ht="82.5" x14ac:dyDescent="0.25">
      <c r="A241" s="262">
        <v>320</v>
      </c>
      <c r="B241" s="263" t="s">
        <v>520</v>
      </c>
      <c r="C241" s="264"/>
      <c r="D241" s="265"/>
      <c r="E241" s="275">
        <v>10</v>
      </c>
      <c r="F241" s="274" t="s">
        <v>407</v>
      </c>
    </row>
    <row r="242" spans="1:6" ht="82.5" x14ac:dyDescent="0.25">
      <c r="A242" s="262">
        <v>320</v>
      </c>
      <c r="B242" s="263" t="s">
        <v>520</v>
      </c>
      <c r="C242" s="264"/>
      <c r="D242" s="265"/>
      <c r="E242" s="276">
        <v>24</v>
      </c>
      <c r="F242" s="274" t="s">
        <v>409</v>
      </c>
    </row>
    <row r="243" spans="1:6" ht="82.5" x14ac:dyDescent="0.25">
      <c r="A243" s="262">
        <v>320</v>
      </c>
      <c r="B243" s="263" t="s">
        <v>520</v>
      </c>
      <c r="C243" s="264"/>
      <c r="D243" s="265"/>
      <c r="E243" s="276">
        <v>34</v>
      </c>
      <c r="F243" s="274" t="s">
        <v>429</v>
      </c>
    </row>
    <row r="244" spans="1:6" ht="82.5" x14ac:dyDescent="0.25">
      <c r="A244" s="262">
        <v>320</v>
      </c>
      <c r="B244" s="263" t="s">
        <v>520</v>
      </c>
      <c r="C244" s="264">
        <v>53</v>
      </c>
      <c r="D244" s="263" t="s">
        <v>522</v>
      </c>
      <c r="E244" s="266"/>
      <c r="F244" s="267"/>
    </row>
    <row r="245" spans="1:6" ht="82.5" x14ac:dyDescent="0.25">
      <c r="A245" s="262">
        <v>320</v>
      </c>
      <c r="B245" s="263" t="s">
        <v>520</v>
      </c>
      <c r="C245" s="264"/>
      <c r="D245" s="265"/>
      <c r="E245" s="275">
        <v>8</v>
      </c>
      <c r="F245" s="263" t="s">
        <v>523</v>
      </c>
    </row>
    <row r="246" spans="1:6" ht="82.5" x14ac:dyDescent="0.25">
      <c r="A246" s="262">
        <v>320</v>
      </c>
      <c r="B246" s="263" t="s">
        <v>520</v>
      </c>
      <c r="C246" s="264"/>
      <c r="D246" s="265"/>
      <c r="E246" s="275">
        <v>10</v>
      </c>
      <c r="F246" s="263" t="s">
        <v>524</v>
      </c>
    </row>
    <row r="247" spans="1:6" ht="82.5" x14ac:dyDescent="0.25">
      <c r="A247" s="262">
        <v>320</v>
      </c>
      <c r="B247" s="263" t="s">
        <v>520</v>
      </c>
      <c r="C247" s="264"/>
      <c r="D247" s="265"/>
      <c r="E247" s="275">
        <v>11</v>
      </c>
      <c r="F247" s="263" t="s">
        <v>525</v>
      </c>
    </row>
    <row r="248" spans="1:6" ht="82.5" x14ac:dyDescent="0.25">
      <c r="A248" s="262">
        <v>320</v>
      </c>
      <c r="B248" s="263" t="s">
        <v>520</v>
      </c>
      <c r="C248" s="264">
        <v>67</v>
      </c>
      <c r="D248" s="265" t="s">
        <v>411</v>
      </c>
      <c r="E248" s="266"/>
      <c r="F248" s="267"/>
    </row>
    <row r="249" spans="1:6" ht="82.5" x14ac:dyDescent="0.25">
      <c r="A249" s="262">
        <v>320</v>
      </c>
      <c r="B249" s="263" t="s">
        <v>520</v>
      </c>
      <c r="C249" s="264"/>
      <c r="D249" s="265"/>
      <c r="E249" s="275">
        <v>4</v>
      </c>
      <c r="F249" s="274" t="s">
        <v>412</v>
      </c>
    </row>
    <row r="250" spans="1:6" ht="82.5" x14ac:dyDescent="0.25">
      <c r="A250" s="262">
        <v>320</v>
      </c>
      <c r="B250" s="263" t="s">
        <v>520</v>
      </c>
      <c r="C250" s="264"/>
      <c r="D250" s="265"/>
      <c r="E250" s="276">
        <v>5</v>
      </c>
      <c r="F250" s="274" t="s">
        <v>449</v>
      </c>
    </row>
    <row r="251" spans="1:6" ht="82.5" x14ac:dyDescent="0.25">
      <c r="A251" s="262">
        <v>320</v>
      </c>
      <c r="B251" s="263" t="s">
        <v>520</v>
      </c>
      <c r="C251" s="264"/>
      <c r="D251" s="265"/>
      <c r="E251" s="276">
        <v>16</v>
      </c>
      <c r="F251" s="274" t="s">
        <v>450</v>
      </c>
    </row>
    <row r="252" spans="1:6" ht="82.5" x14ac:dyDescent="0.25">
      <c r="A252" s="262">
        <v>320</v>
      </c>
      <c r="B252" s="263" t="s">
        <v>520</v>
      </c>
      <c r="C252" s="264"/>
      <c r="D252" s="265"/>
      <c r="E252" s="276">
        <v>25</v>
      </c>
      <c r="F252" s="274" t="s">
        <v>464</v>
      </c>
    </row>
    <row r="253" spans="1:6" ht="82.5" x14ac:dyDescent="0.25">
      <c r="A253" s="113">
        <v>330</v>
      </c>
      <c r="B253" s="114" t="s">
        <v>526</v>
      </c>
      <c r="C253" s="115">
        <v>2</v>
      </c>
      <c r="D253" s="117" t="s">
        <v>398</v>
      </c>
      <c r="E253" s="116"/>
      <c r="F253" s="120"/>
    </row>
    <row r="254" spans="1:6" ht="82.5" x14ac:dyDescent="0.25">
      <c r="A254" s="113">
        <v>330</v>
      </c>
      <c r="B254" s="114" t="s">
        <v>526</v>
      </c>
      <c r="C254" s="115"/>
      <c r="D254" s="117"/>
      <c r="E254" s="277">
        <v>40</v>
      </c>
      <c r="F254" s="278" t="s">
        <v>399</v>
      </c>
    </row>
    <row r="255" spans="1:6" ht="82.5" x14ac:dyDescent="0.25">
      <c r="A255" s="113">
        <v>330</v>
      </c>
      <c r="B255" s="114" t="s">
        <v>526</v>
      </c>
      <c r="C255" s="115">
        <v>43</v>
      </c>
      <c r="D255" s="117" t="s">
        <v>521</v>
      </c>
      <c r="E255" s="116"/>
      <c r="F255" s="120"/>
    </row>
    <row r="256" spans="1:6" ht="82.5" x14ac:dyDescent="0.25">
      <c r="A256" s="113">
        <v>330</v>
      </c>
      <c r="B256" s="114" t="s">
        <v>526</v>
      </c>
      <c r="C256" s="279">
        <v>49</v>
      </c>
      <c r="D256" s="280" t="s">
        <v>443</v>
      </c>
      <c r="E256" s="281"/>
      <c r="F256" s="282"/>
    </row>
    <row r="257" spans="1:6" ht="82.5" x14ac:dyDescent="0.25">
      <c r="A257" s="113">
        <v>330</v>
      </c>
      <c r="B257" s="114" t="s">
        <v>526</v>
      </c>
      <c r="C257" s="279"/>
      <c r="D257" s="280"/>
      <c r="E257" s="277">
        <v>1</v>
      </c>
      <c r="F257" s="122" t="s">
        <v>444</v>
      </c>
    </row>
    <row r="258" spans="1:6" ht="82.5" x14ac:dyDescent="0.25">
      <c r="A258" s="113">
        <v>330</v>
      </c>
      <c r="B258" s="114" t="s">
        <v>526</v>
      </c>
      <c r="C258" s="279">
        <v>50</v>
      </c>
      <c r="D258" s="117" t="s">
        <v>406</v>
      </c>
      <c r="E258" s="116"/>
      <c r="F258" s="120"/>
    </row>
    <row r="259" spans="1:6" ht="82.5" x14ac:dyDescent="0.25">
      <c r="A259" s="113">
        <v>330</v>
      </c>
      <c r="B259" s="114" t="s">
        <v>526</v>
      </c>
      <c r="C259" s="115"/>
      <c r="D259" s="117"/>
      <c r="E259" s="119">
        <v>10</v>
      </c>
      <c r="F259" s="122" t="s">
        <v>407</v>
      </c>
    </row>
    <row r="260" spans="1:6" ht="82.5" x14ac:dyDescent="0.25">
      <c r="A260" s="113">
        <v>330</v>
      </c>
      <c r="B260" s="114" t="s">
        <v>526</v>
      </c>
      <c r="C260" s="115"/>
      <c r="D260" s="117"/>
      <c r="E260" s="283">
        <v>24</v>
      </c>
      <c r="F260" s="122" t="s">
        <v>409</v>
      </c>
    </row>
    <row r="261" spans="1:6" ht="82.5" x14ac:dyDescent="0.25">
      <c r="A261" s="113">
        <v>330</v>
      </c>
      <c r="B261" s="114" t="s">
        <v>526</v>
      </c>
      <c r="C261" s="115"/>
      <c r="D261" s="117"/>
      <c r="E261" s="283">
        <v>34</v>
      </c>
      <c r="F261" s="122" t="s">
        <v>429</v>
      </c>
    </row>
    <row r="262" spans="1:6" ht="82.5" x14ac:dyDescent="0.25">
      <c r="A262" s="113">
        <v>330</v>
      </c>
      <c r="B262" s="114" t="s">
        <v>526</v>
      </c>
      <c r="C262" s="115">
        <v>53</v>
      </c>
      <c r="D262" s="114" t="s">
        <v>522</v>
      </c>
      <c r="E262" s="116"/>
      <c r="F262" s="120"/>
    </row>
    <row r="263" spans="1:6" ht="82.5" x14ac:dyDescent="0.25">
      <c r="A263" s="113">
        <v>330</v>
      </c>
      <c r="B263" s="114" t="s">
        <v>526</v>
      </c>
      <c r="C263" s="115"/>
      <c r="D263" s="117"/>
      <c r="E263" s="119">
        <v>8</v>
      </c>
      <c r="F263" s="114" t="s">
        <v>523</v>
      </c>
    </row>
    <row r="264" spans="1:6" ht="82.5" x14ac:dyDescent="0.25">
      <c r="A264" s="113">
        <v>330</v>
      </c>
      <c r="B264" s="114" t="s">
        <v>526</v>
      </c>
      <c r="C264" s="115"/>
      <c r="D264" s="117"/>
      <c r="E264" s="119">
        <v>10</v>
      </c>
      <c r="F264" s="114" t="s">
        <v>524</v>
      </c>
    </row>
    <row r="265" spans="1:6" ht="82.5" x14ac:dyDescent="0.25">
      <c r="A265" s="113">
        <v>330</v>
      </c>
      <c r="B265" s="114" t="s">
        <v>526</v>
      </c>
      <c r="C265" s="115"/>
      <c r="D265" s="117"/>
      <c r="E265" s="119">
        <v>11</v>
      </c>
      <c r="F265" s="114" t="s">
        <v>525</v>
      </c>
    </row>
    <row r="266" spans="1:6" ht="82.5" x14ac:dyDescent="0.25">
      <c r="A266" s="113">
        <v>330</v>
      </c>
      <c r="B266" s="114" t="s">
        <v>526</v>
      </c>
      <c r="C266" s="115">
        <v>67</v>
      </c>
      <c r="D266" s="117" t="s">
        <v>411</v>
      </c>
      <c r="E266" s="116"/>
      <c r="F266" s="120"/>
    </row>
    <row r="267" spans="1:6" ht="82.5" x14ac:dyDescent="0.25">
      <c r="A267" s="113">
        <v>330</v>
      </c>
      <c r="B267" s="114" t="s">
        <v>526</v>
      </c>
      <c r="C267" s="115"/>
      <c r="D267" s="117"/>
      <c r="E267" s="119">
        <v>4</v>
      </c>
      <c r="F267" s="122" t="s">
        <v>412</v>
      </c>
    </row>
    <row r="268" spans="1:6" ht="82.5" x14ac:dyDescent="0.25">
      <c r="A268" s="113">
        <v>330</v>
      </c>
      <c r="B268" s="114" t="s">
        <v>526</v>
      </c>
      <c r="C268" s="115"/>
      <c r="D268" s="117"/>
      <c r="E268" s="283">
        <v>5</v>
      </c>
      <c r="F268" s="122" t="s">
        <v>449</v>
      </c>
    </row>
    <row r="269" spans="1:6" ht="82.5" x14ac:dyDescent="0.25">
      <c r="A269" s="113">
        <v>330</v>
      </c>
      <c r="B269" s="114" t="s">
        <v>526</v>
      </c>
      <c r="C269" s="115"/>
      <c r="D269" s="117"/>
      <c r="E269" s="283">
        <v>16</v>
      </c>
      <c r="F269" s="122" t="s">
        <v>450</v>
      </c>
    </row>
    <row r="270" spans="1:6" ht="82.5" x14ac:dyDescent="0.25">
      <c r="A270" s="113">
        <v>330</v>
      </c>
      <c r="B270" s="114" t="s">
        <v>526</v>
      </c>
      <c r="C270" s="115"/>
      <c r="D270" s="117"/>
      <c r="E270" s="283">
        <v>25</v>
      </c>
      <c r="F270" s="122" t="s">
        <v>464</v>
      </c>
    </row>
    <row r="271" spans="1:6" ht="82.5" x14ac:dyDescent="0.25">
      <c r="A271" s="284">
        <v>340</v>
      </c>
      <c r="B271" s="285" t="s">
        <v>527</v>
      </c>
      <c r="C271" s="286">
        <v>2</v>
      </c>
      <c r="D271" s="287" t="s">
        <v>398</v>
      </c>
      <c r="E271" s="288"/>
      <c r="F271" s="289"/>
    </row>
    <row r="272" spans="1:6" ht="82.5" x14ac:dyDescent="0.25">
      <c r="A272" s="284">
        <v>340</v>
      </c>
      <c r="B272" s="285" t="s">
        <v>527</v>
      </c>
      <c r="C272" s="286"/>
      <c r="D272" s="287"/>
      <c r="E272" s="288">
        <v>12</v>
      </c>
      <c r="F272" s="285" t="s">
        <v>528</v>
      </c>
    </row>
    <row r="273" spans="1:6" ht="82.5" x14ac:dyDescent="0.25">
      <c r="A273" s="284">
        <v>340</v>
      </c>
      <c r="B273" s="285" t="s">
        <v>527</v>
      </c>
      <c r="C273" s="286"/>
      <c r="D273" s="287"/>
      <c r="E273" s="290">
        <v>40</v>
      </c>
      <c r="F273" s="291" t="s">
        <v>399</v>
      </c>
    </row>
    <row r="274" spans="1:6" ht="82.5" x14ac:dyDescent="0.25">
      <c r="A274" s="284">
        <v>340</v>
      </c>
      <c r="B274" s="285" t="s">
        <v>527</v>
      </c>
      <c r="C274" s="286">
        <v>43</v>
      </c>
      <c r="D274" s="287" t="s">
        <v>521</v>
      </c>
      <c r="E274" s="288"/>
      <c r="F274" s="289"/>
    </row>
    <row r="275" spans="1:6" ht="82.5" x14ac:dyDescent="0.25">
      <c r="A275" s="284">
        <v>340</v>
      </c>
      <c r="B275" s="285" t="s">
        <v>527</v>
      </c>
      <c r="C275" s="292">
        <v>49</v>
      </c>
      <c r="D275" s="293" t="s">
        <v>443</v>
      </c>
      <c r="E275" s="294"/>
      <c r="F275" s="295"/>
    </row>
    <row r="276" spans="1:6" ht="82.5" x14ac:dyDescent="0.25">
      <c r="A276" s="284">
        <v>340</v>
      </c>
      <c r="B276" s="285" t="s">
        <v>527</v>
      </c>
      <c r="C276" s="292"/>
      <c r="D276" s="293"/>
      <c r="E276" s="290">
        <v>1</v>
      </c>
      <c r="F276" s="296" t="s">
        <v>444</v>
      </c>
    </row>
    <row r="277" spans="1:6" ht="82.5" x14ac:dyDescent="0.25">
      <c r="A277" s="284">
        <v>340</v>
      </c>
      <c r="B277" s="285" t="s">
        <v>527</v>
      </c>
      <c r="C277" s="292">
        <v>50</v>
      </c>
      <c r="D277" s="287" t="s">
        <v>406</v>
      </c>
      <c r="E277" s="288"/>
      <c r="F277" s="289"/>
    </row>
    <row r="278" spans="1:6" ht="82.5" x14ac:dyDescent="0.25">
      <c r="A278" s="284">
        <v>340</v>
      </c>
      <c r="B278" s="285" t="s">
        <v>527</v>
      </c>
      <c r="C278" s="286"/>
      <c r="D278" s="287"/>
      <c r="E278" s="297">
        <v>10</v>
      </c>
      <c r="F278" s="296" t="s">
        <v>407</v>
      </c>
    </row>
    <row r="279" spans="1:6" ht="82.5" x14ac:dyDescent="0.25">
      <c r="A279" s="284">
        <v>340</v>
      </c>
      <c r="B279" s="285" t="s">
        <v>527</v>
      </c>
      <c r="C279" s="286"/>
      <c r="D279" s="287"/>
      <c r="E279" s="298">
        <v>24</v>
      </c>
      <c r="F279" s="296" t="s">
        <v>409</v>
      </c>
    </row>
    <row r="280" spans="1:6" ht="82.5" x14ac:dyDescent="0.25">
      <c r="A280" s="284">
        <v>340</v>
      </c>
      <c r="B280" s="285" t="s">
        <v>527</v>
      </c>
      <c r="C280" s="286"/>
      <c r="D280" s="287"/>
      <c r="E280" s="298">
        <v>34</v>
      </c>
      <c r="F280" s="296" t="s">
        <v>429</v>
      </c>
    </row>
    <row r="281" spans="1:6" ht="82.5" x14ac:dyDescent="0.25">
      <c r="A281" s="284">
        <v>340</v>
      </c>
      <c r="B281" s="285" t="s">
        <v>527</v>
      </c>
      <c r="C281" s="286">
        <v>67</v>
      </c>
      <c r="D281" s="287" t="s">
        <v>411</v>
      </c>
      <c r="E281" s="288"/>
      <c r="F281" s="289"/>
    </row>
    <row r="282" spans="1:6" ht="82.5" x14ac:dyDescent="0.25">
      <c r="A282" s="284">
        <v>340</v>
      </c>
      <c r="B282" s="285" t="s">
        <v>527</v>
      </c>
      <c r="C282" s="286"/>
      <c r="D282" s="287"/>
      <c r="E282" s="297">
        <v>4</v>
      </c>
      <c r="F282" s="296" t="s">
        <v>412</v>
      </c>
    </row>
    <row r="283" spans="1:6" ht="82.5" x14ac:dyDescent="0.25">
      <c r="A283" s="284">
        <v>340</v>
      </c>
      <c r="B283" s="285" t="s">
        <v>527</v>
      </c>
      <c r="C283" s="286"/>
      <c r="D283" s="287"/>
      <c r="E283" s="298">
        <v>5</v>
      </c>
      <c r="F283" s="296" t="s">
        <v>449</v>
      </c>
    </row>
    <row r="284" spans="1:6" ht="82.5" x14ac:dyDescent="0.25">
      <c r="A284" s="284">
        <v>340</v>
      </c>
      <c r="B284" s="285" t="s">
        <v>527</v>
      </c>
      <c r="C284" s="286"/>
      <c r="D284" s="287"/>
      <c r="E284" s="298">
        <v>16</v>
      </c>
      <c r="F284" s="296" t="s">
        <v>450</v>
      </c>
    </row>
    <row r="285" spans="1:6" ht="82.5" x14ac:dyDescent="0.25">
      <c r="A285" s="284">
        <v>340</v>
      </c>
      <c r="B285" s="285" t="s">
        <v>527</v>
      </c>
      <c r="C285" s="286"/>
      <c r="D285" s="287"/>
      <c r="E285" s="298">
        <v>25</v>
      </c>
      <c r="F285" s="296" t="s">
        <v>464</v>
      </c>
    </row>
    <row r="286" spans="1:6" ht="82.5" x14ac:dyDescent="0.25">
      <c r="A286" s="299">
        <v>350</v>
      </c>
      <c r="B286" s="300" t="s">
        <v>529</v>
      </c>
      <c r="C286" s="301">
        <v>2</v>
      </c>
      <c r="D286" s="302" t="s">
        <v>398</v>
      </c>
      <c r="E286" s="303"/>
      <c r="F286" s="304"/>
    </row>
    <row r="287" spans="1:6" ht="82.5" x14ac:dyDescent="0.25">
      <c r="A287" s="299">
        <v>350</v>
      </c>
      <c r="B287" s="300" t="s">
        <v>529</v>
      </c>
      <c r="C287" s="301"/>
      <c r="D287" s="302"/>
      <c r="E287" s="303">
        <v>10</v>
      </c>
      <c r="F287" s="300" t="s">
        <v>530</v>
      </c>
    </row>
    <row r="288" spans="1:6" ht="82.5" x14ac:dyDescent="0.25">
      <c r="A288" s="299">
        <v>350</v>
      </c>
      <c r="B288" s="300" t="s">
        <v>529</v>
      </c>
      <c r="C288" s="301"/>
      <c r="D288" s="302"/>
      <c r="E288" s="303">
        <v>26</v>
      </c>
      <c r="F288" s="300" t="s">
        <v>531</v>
      </c>
    </row>
    <row r="289" spans="1:6" ht="82.5" x14ac:dyDescent="0.25">
      <c r="A289" s="299">
        <v>350</v>
      </c>
      <c r="B289" s="300" t="s">
        <v>529</v>
      </c>
      <c r="C289" s="301"/>
      <c r="D289" s="302"/>
      <c r="E289" s="303">
        <v>27</v>
      </c>
      <c r="F289" s="300" t="s">
        <v>532</v>
      </c>
    </row>
    <row r="290" spans="1:6" ht="82.5" x14ac:dyDescent="0.25">
      <c r="A290" s="299">
        <v>350</v>
      </c>
      <c r="B290" s="300" t="s">
        <v>529</v>
      </c>
      <c r="C290" s="301"/>
      <c r="D290" s="302"/>
      <c r="E290" s="303">
        <v>33</v>
      </c>
      <c r="F290" s="300" t="s">
        <v>533</v>
      </c>
    </row>
    <row r="291" spans="1:6" ht="82.5" x14ac:dyDescent="0.25">
      <c r="A291" s="299">
        <v>350</v>
      </c>
      <c r="B291" s="300" t="s">
        <v>529</v>
      </c>
      <c r="C291" s="301"/>
      <c r="D291" s="302"/>
      <c r="E291" s="303">
        <v>36</v>
      </c>
      <c r="F291" s="300" t="s">
        <v>534</v>
      </c>
    </row>
    <row r="292" spans="1:6" ht="82.5" x14ac:dyDescent="0.25">
      <c r="A292" s="299">
        <v>350</v>
      </c>
      <c r="B292" s="300" t="s">
        <v>529</v>
      </c>
      <c r="C292" s="301"/>
      <c r="D292" s="302"/>
      <c r="E292" s="305">
        <v>40</v>
      </c>
      <c r="F292" s="306" t="s">
        <v>399</v>
      </c>
    </row>
    <row r="293" spans="1:6" ht="82.5" x14ac:dyDescent="0.25">
      <c r="A293" s="299">
        <v>350</v>
      </c>
      <c r="B293" s="300" t="s">
        <v>529</v>
      </c>
      <c r="C293" s="301">
        <v>8</v>
      </c>
      <c r="D293" s="300" t="s">
        <v>535</v>
      </c>
      <c r="E293" s="303"/>
      <c r="F293" s="304"/>
    </row>
    <row r="294" spans="1:6" ht="82.5" x14ac:dyDescent="0.25">
      <c r="A294" s="299">
        <v>350</v>
      </c>
      <c r="B294" s="300" t="s">
        <v>529</v>
      </c>
      <c r="C294" s="301">
        <v>10</v>
      </c>
      <c r="D294" s="300" t="s">
        <v>536</v>
      </c>
      <c r="E294" s="303"/>
      <c r="F294" s="300"/>
    </row>
    <row r="295" spans="1:6" ht="82.5" x14ac:dyDescent="0.25">
      <c r="A295" s="299">
        <v>350</v>
      </c>
      <c r="B295" s="300" t="s">
        <v>529</v>
      </c>
      <c r="C295" s="301"/>
      <c r="D295" s="300"/>
      <c r="E295" s="303">
        <v>1</v>
      </c>
      <c r="F295" s="300" t="s">
        <v>537</v>
      </c>
    </row>
    <row r="296" spans="1:6" ht="82.5" x14ac:dyDescent="0.25">
      <c r="A296" s="299">
        <v>350</v>
      </c>
      <c r="B296" s="300" t="s">
        <v>529</v>
      </c>
      <c r="C296" s="301">
        <v>19</v>
      </c>
      <c r="D296" s="300" t="s">
        <v>538</v>
      </c>
      <c r="E296" s="303"/>
      <c r="F296" s="300"/>
    </row>
    <row r="297" spans="1:6" ht="82.5" x14ac:dyDescent="0.25">
      <c r="A297" s="299">
        <v>350</v>
      </c>
      <c r="B297" s="300" t="s">
        <v>529</v>
      </c>
      <c r="C297" s="301"/>
      <c r="D297" s="300"/>
      <c r="E297" s="303">
        <v>1</v>
      </c>
      <c r="F297" s="300" t="s">
        <v>539</v>
      </c>
    </row>
    <row r="298" spans="1:6" ht="82.5" x14ac:dyDescent="0.25">
      <c r="A298" s="299">
        <v>350</v>
      </c>
      <c r="B298" s="300" t="s">
        <v>529</v>
      </c>
      <c r="C298" s="301">
        <v>40</v>
      </c>
      <c r="D298" s="300" t="s">
        <v>540</v>
      </c>
      <c r="E298" s="303"/>
      <c r="F298" s="304"/>
    </row>
    <row r="299" spans="1:6" ht="82.5" x14ac:dyDescent="0.25">
      <c r="A299" s="299">
        <v>350</v>
      </c>
      <c r="B299" s="300" t="s">
        <v>529</v>
      </c>
      <c r="C299" s="301"/>
      <c r="D299" s="300"/>
      <c r="E299" s="303">
        <v>1</v>
      </c>
      <c r="F299" s="300" t="s">
        <v>541</v>
      </c>
    </row>
    <row r="300" spans="1:6" ht="82.5" x14ac:dyDescent="0.25">
      <c r="A300" s="299">
        <v>350</v>
      </c>
      <c r="B300" s="300" t="s">
        <v>529</v>
      </c>
      <c r="C300" s="301"/>
      <c r="D300" s="300"/>
      <c r="E300" s="303">
        <v>2</v>
      </c>
      <c r="F300" s="300" t="s">
        <v>542</v>
      </c>
    </row>
    <row r="301" spans="1:6" ht="82.5" x14ac:dyDescent="0.25">
      <c r="A301" s="299">
        <v>350</v>
      </c>
      <c r="B301" s="300" t="s">
        <v>529</v>
      </c>
      <c r="C301" s="301"/>
      <c r="D301" s="302"/>
      <c r="E301" s="303">
        <v>3</v>
      </c>
      <c r="F301" s="300" t="s">
        <v>543</v>
      </c>
    </row>
    <row r="302" spans="1:6" ht="82.5" x14ac:dyDescent="0.25">
      <c r="A302" s="299">
        <v>350</v>
      </c>
      <c r="B302" s="300" t="s">
        <v>529</v>
      </c>
      <c r="C302" s="301"/>
      <c r="D302" s="302"/>
      <c r="E302" s="303">
        <v>4</v>
      </c>
      <c r="F302" s="300" t="s">
        <v>544</v>
      </c>
    </row>
    <row r="303" spans="1:6" ht="82.5" x14ac:dyDescent="0.25">
      <c r="A303" s="299">
        <v>350</v>
      </c>
      <c r="B303" s="300" t="s">
        <v>529</v>
      </c>
      <c r="C303" s="301"/>
      <c r="D303" s="302"/>
      <c r="E303" s="303">
        <v>5</v>
      </c>
      <c r="F303" s="300" t="s">
        <v>545</v>
      </c>
    </row>
    <row r="304" spans="1:6" ht="82.5" x14ac:dyDescent="0.25">
      <c r="A304" s="299">
        <v>350</v>
      </c>
      <c r="B304" s="300" t="s">
        <v>529</v>
      </c>
      <c r="C304" s="301"/>
      <c r="D304" s="302"/>
      <c r="E304" s="303">
        <v>6</v>
      </c>
      <c r="F304" s="300" t="s">
        <v>546</v>
      </c>
    </row>
    <row r="305" spans="1:6" ht="82.5" x14ac:dyDescent="0.25">
      <c r="A305" s="299">
        <v>350</v>
      </c>
      <c r="B305" s="300" t="s">
        <v>529</v>
      </c>
      <c r="C305" s="301"/>
      <c r="D305" s="302"/>
      <c r="E305" s="303">
        <v>7</v>
      </c>
      <c r="F305" s="300" t="s">
        <v>547</v>
      </c>
    </row>
    <row r="306" spans="1:6" ht="82.5" x14ac:dyDescent="0.25">
      <c r="A306" s="299">
        <v>350</v>
      </c>
      <c r="B306" s="300" t="s">
        <v>529</v>
      </c>
      <c r="C306" s="301"/>
      <c r="D306" s="302"/>
      <c r="E306" s="303">
        <v>8</v>
      </c>
      <c r="F306" s="300" t="s">
        <v>548</v>
      </c>
    </row>
    <row r="307" spans="1:6" ht="82.5" x14ac:dyDescent="0.25">
      <c r="A307" s="299">
        <v>350</v>
      </c>
      <c r="B307" s="300" t="s">
        <v>529</v>
      </c>
      <c r="C307" s="301">
        <v>43</v>
      </c>
      <c r="D307" s="302" t="s">
        <v>519</v>
      </c>
      <c r="E307" s="303"/>
      <c r="F307" s="304"/>
    </row>
    <row r="308" spans="1:6" ht="82.5" x14ac:dyDescent="0.25">
      <c r="A308" s="299">
        <v>350</v>
      </c>
      <c r="B308" s="300" t="s">
        <v>529</v>
      </c>
      <c r="C308" s="307">
        <v>49</v>
      </c>
      <c r="D308" s="308" t="s">
        <v>443</v>
      </c>
      <c r="E308" s="309"/>
      <c r="F308" s="310"/>
    </row>
    <row r="309" spans="1:6" ht="82.5" x14ac:dyDescent="0.25">
      <c r="A309" s="299">
        <v>350</v>
      </c>
      <c r="B309" s="300" t="s">
        <v>529</v>
      </c>
      <c r="C309" s="307"/>
      <c r="D309" s="308"/>
      <c r="E309" s="305">
        <v>1</v>
      </c>
      <c r="F309" s="311" t="s">
        <v>444</v>
      </c>
    </row>
    <row r="310" spans="1:6" ht="82.5" x14ac:dyDescent="0.25">
      <c r="A310" s="299">
        <v>350</v>
      </c>
      <c r="B310" s="300" t="s">
        <v>529</v>
      </c>
      <c r="C310" s="307">
        <v>50</v>
      </c>
      <c r="D310" s="302" t="s">
        <v>406</v>
      </c>
      <c r="E310" s="303"/>
      <c r="F310" s="304"/>
    </row>
    <row r="311" spans="1:6" ht="82.5" x14ac:dyDescent="0.25">
      <c r="A311" s="299">
        <v>350</v>
      </c>
      <c r="B311" s="300" t="s">
        <v>529</v>
      </c>
      <c r="C311" s="301"/>
      <c r="D311" s="302"/>
      <c r="E311" s="312">
        <v>10</v>
      </c>
      <c r="F311" s="311" t="s">
        <v>407</v>
      </c>
    </row>
    <row r="312" spans="1:6" ht="82.5" x14ac:dyDescent="0.25">
      <c r="A312" s="299">
        <v>350</v>
      </c>
      <c r="B312" s="300" t="s">
        <v>529</v>
      </c>
      <c r="C312" s="301"/>
      <c r="D312" s="302"/>
      <c r="E312" s="313">
        <v>24</v>
      </c>
      <c r="F312" s="311" t="s">
        <v>409</v>
      </c>
    </row>
    <row r="313" spans="1:6" ht="82.5" x14ac:dyDescent="0.25">
      <c r="A313" s="299">
        <v>350</v>
      </c>
      <c r="B313" s="300" t="s">
        <v>529</v>
      </c>
      <c r="C313" s="301"/>
      <c r="D313" s="302"/>
      <c r="E313" s="313">
        <v>34</v>
      </c>
      <c r="F313" s="311" t="s">
        <v>429</v>
      </c>
    </row>
    <row r="314" spans="1:6" ht="82.5" x14ac:dyDescent="0.25">
      <c r="A314" s="299">
        <v>350</v>
      </c>
      <c r="B314" s="300" t="s">
        <v>529</v>
      </c>
      <c r="C314" s="301">
        <v>67</v>
      </c>
      <c r="D314" s="302" t="s">
        <v>411</v>
      </c>
      <c r="E314" s="303"/>
      <c r="F314" s="304"/>
    </row>
    <row r="315" spans="1:6" ht="82.5" x14ac:dyDescent="0.25">
      <c r="A315" s="299">
        <v>350</v>
      </c>
      <c r="B315" s="300" t="s">
        <v>529</v>
      </c>
      <c r="C315" s="301"/>
      <c r="D315" s="302"/>
      <c r="E315" s="312">
        <v>4</v>
      </c>
      <c r="F315" s="311" t="s">
        <v>412</v>
      </c>
    </row>
    <row r="316" spans="1:6" ht="82.5" x14ac:dyDescent="0.25">
      <c r="A316" s="299">
        <v>350</v>
      </c>
      <c r="B316" s="300" t="s">
        <v>529</v>
      </c>
      <c r="C316" s="301"/>
      <c r="D316" s="302"/>
      <c r="E316" s="313">
        <v>5</v>
      </c>
      <c r="F316" s="311" t="s">
        <v>449</v>
      </c>
    </row>
    <row r="317" spans="1:6" ht="82.5" x14ac:dyDescent="0.25">
      <c r="A317" s="299">
        <v>350</v>
      </c>
      <c r="B317" s="300" t="s">
        <v>529</v>
      </c>
      <c r="C317" s="301"/>
      <c r="D317" s="302"/>
      <c r="E317" s="312">
        <v>7</v>
      </c>
      <c r="F317" s="300" t="s">
        <v>549</v>
      </c>
    </row>
    <row r="318" spans="1:6" ht="82.5" x14ac:dyDescent="0.25">
      <c r="A318" s="299">
        <v>350</v>
      </c>
      <c r="B318" s="300" t="s">
        <v>529</v>
      </c>
      <c r="C318" s="301"/>
      <c r="D318" s="302"/>
      <c r="E318" s="312">
        <v>15</v>
      </c>
      <c r="F318" s="300" t="s">
        <v>550</v>
      </c>
    </row>
    <row r="319" spans="1:6" ht="82.5" x14ac:dyDescent="0.25">
      <c r="A319" s="299">
        <v>350</v>
      </c>
      <c r="B319" s="300" t="s">
        <v>529</v>
      </c>
      <c r="C319" s="301"/>
      <c r="D319" s="302"/>
      <c r="E319" s="313">
        <v>16</v>
      </c>
      <c r="F319" s="311" t="s">
        <v>450</v>
      </c>
    </row>
    <row r="320" spans="1:6" ht="82.5" x14ac:dyDescent="0.25">
      <c r="A320" s="299">
        <v>350</v>
      </c>
      <c r="B320" s="300" t="s">
        <v>529</v>
      </c>
      <c r="C320" s="301"/>
      <c r="D320" s="302"/>
      <c r="E320" s="312">
        <v>17</v>
      </c>
      <c r="F320" s="300" t="s">
        <v>551</v>
      </c>
    </row>
    <row r="321" spans="1:6" ht="82.5" x14ac:dyDescent="0.25">
      <c r="A321" s="299">
        <v>350</v>
      </c>
      <c r="B321" s="300" t="s">
        <v>529</v>
      </c>
      <c r="C321" s="301"/>
      <c r="D321" s="302"/>
      <c r="E321" s="312">
        <v>18</v>
      </c>
      <c r="F321" s="300" t="s">
        <v>552</v>
      </c>
    </row>
    <row r="322" spans="1:6" ht="82.5" x14ac:dyDescent="0.25">
      <c r="A322" s="299">
        <v>350</v>
      </c>
      <c r="B322" s="300" t="s">
        <v>529</v>
      </c>
      <c r="C322" s="301"/>
      <c r="D322" s="302"/>
      <c r="E322" s="312">
        <v>19</v>
      </c>
      <c r="F322" s="300" t="s">
        <v>553</v>
      </c>
    </row>
    <row r="323" spans="1:6" ht="82.5" x14ac:dyDescent="0.25">
      <c r="A323" s="299">
        <v>350</v>
      </c>
      <c r="B323" s="300" t="s">
        <v>529</v>
      </c>
      <c r="C323" s="301"/>
      <c r="D323" s="302"/>
      <c r="E323" s="312">
        <v>20</v>
      </c>
      <c r="F323" s="300" t="s">
        <v>554</v>
      </c>
    </row>
    <row r="324" spans="1:6" ht="82.5" x14ac:dyDescent="0.25">
      <c r="A324" s="299">
        <v>350</v>
      </c>
      <c r="B324" s="300" t="s">
        <v>529</v>
      </c>
      <c r="C324" s="301"/>
      <c r="D324" s="302"/>
      <c r="E324" s="312">
        <v>24</v>
      </c>
      <c r="F324" s="300" t="s">
        <v>555</v>
      </c>
    </row>
    <row r="325" spans="1:6" ht="82.5" x14ac:dyDescent="0.25">
      <c r="A325" s="299">
        <v>350</v>
      </c>
      <c r="B325" s="300" t="s">
        <v>529</v>
      </c>
      <c r="C325" s="301"/>
      <c r="D325" s="302"/>
      <c r="E325" s="313">
        <v>25</v>
      </c>
      <c r="F325" s="311" t="s">
        <v>464</v>
      </c>
    </row>
    <row r="326" spans="1:6" ht="82.5" x14ac:dyDescent="0.25">
      <c r="A326" s="299">
        <v>350</v>
      </c>
      <c r="B326" s="300" t="s">
        <v>529</v>
      </c>
      <c r="C326" s="301">
        <v>72</v>
      </c>
      <c r="D326" s="300" t="s">
        <v>473</v>
      </c>
      <c r="E326" s="303"/>
      <c r="F326" s="304"/>
    </row>
    <row r="327" spans="1:6" ht="82.5" x14ac:dyDescent="0.25">
      <c r="A327" s="299">
        <v>350</v>
      </c>
      <c r="B327" s="300" t="s">
        <v>529</v>
      </c>
      <c r="C327" s="301"/>
      <c r="D327" s="300"/>
      <c r="E327" s="312">
        <v>1</v>
      </c>
      <c r="F327" s="300" t="s">
        <v>556</v>
      </c>
    </row>
    <row r="328" spans="1:6" ht="82.5" x14ac:dyDescent="0.25">
      <c r="A328" s="299">
        <v>350</v>
      </c>
      <c r="B328" s="300" t="s">
        <v>529</v>
      </c>
      <c r="C328" s="301"/>
      <c r="D328" s="302"/>
      <c r="E328" s="312">
        <v>5</v>
      </c>
      <c r="F328" s="300" t="s">
        <v>557</v>
      </c>
    </row>
    <row r="329" spans="1:6" ht="82.5" x14ac:dyDescent="0.25">
      <c r="A329" s="299">
        <v>350</v>
      </c>
      <c r="B329" s="300" t="s">
        <v>529</v>
      </c>
      <c r="C329" s="301"/>
      <c r="D329" s="300"/>
      <c r="E329" s="312">
        <v>6</v>
      </c>
      <c r="F329" s="300" t="s">
        <v>558</v>
      </c>
    </row>
    <row r="330" spans="1:6" ht="82.5" x14ac:dyDescent="0.25">
      <c r="A330" s="299">
        <v>350</v>
      </c>
      <c r="B330" s="300" t="s">
        <v>529</v>
      </c>
      <c r="C330" s="301"/>
      <c r="D330" s="300"/>
      <c r="E330" s="312">
        <v>7</v>
      </c>
      <c r="F330" s="300" t="s">
        <v>559</v>
      </c>
    </row>
    <row r="331" spans="1:6" ht="82.5" x14ac:dyDescent="0.25">
      <c r="A331" s="299">
        <v>350</v>
      </c>
      <c r="B331" s="300" t="s">
        <v>529</v>
      </c>
      <c r="C331" s="301"/>
      <c r="D331" s="300"/>
      <c r="E331" s="312">
        <v>8</v>
      </c>
      <c r="F331" s="300" t="s">
        <v>560</v>
      </c>
    </row>
    <row r="332" spans="1:6" ht="82.5" x14ac:dyDescent="0.25">
      <c r="A332" s="299">
        <v>350</v>
      </c>
      <c r="B332" s="300" t="s">
        <v>529</v>
      </c>
      <c r="C332" s="301"/>
      <c r="D332" s="302"/>
      <c r="E332" s="312">
        <v>12</v>
      </c>
      <c r="F332" s="300" t="s">
        <v>561</v>
      </c>
    </row>
    <row r="333" spans="1:6" ht="82.5" x14ac:dyDescent="0.25">
      <c r="A333" s="299">
        <v>350</v>
      </c>
      <c r="B333" s="300" t="s">
        <v>529</v>
      </c>
      <c r="C333" s="301"/>
      <c r="D333" s="302"/>
      <c r="E333" s="312">
        <v>15</v>
      </c>
      <c r="F333" s="300" t="s">
        <v>562</v>
      </c>
    </row>
    <row r="334" spans="1:6" ht="82.5" x14ac:dyDescent="0.25">
      <c r="A334" s="299">
        <v>350</v>
      </c>
      <c r="B334" s="300" t="s">
        <v>529</v>
      </c>
      <c r="C334" s="301"/>
      <c r="D334" s="300"/>
      <c r="E334" s="312">
        <v>17</v>
      </c>
      <c r="F334" s="300" t="s">
        <v>563</v>
      </c>
    </row>
    <row r="335" spans="1:6" ht="82.5" x14ac:dyDescent="0.25">
      <c r="A335" s="299">
        <v>350</v>
      </c>
      <c r="B335" s="300" t="s">
        <v>529</v>
      </c>
      <c r="C335" s="301"/>
      <c r="D335" s="300"/>
      <c r="E335" s="312">
        <v>21</v>
      </c>
      <c r="F335" s="300" t="s">
        <v>564</v>
      </c>
    </row>
    <row r="336" spans="1:6" ht="82.5" x14ac:dyDescent="0.25">
      <c r="A336" s="299">
        <v>350</v>
      </c>
      <c r="B336" s="300" t="s">
        <v>529</v>
      </c>
      <c r="C336" s="301"/>
      <c r="D336" s="302"/>
      <c r="E336" s="312">
        <v>23</v>
      </c>
      <c r="F336" s="300" t="s">
        <v>565</v>
      </c>
    </row>
    <row r="337" spans="1:6" ht="82.5" x14ac:dyDescent="0.25">
      <c r="A337" s="299">
        <v>350</v>
      </c>
      <c r="B337" s="300" t="s">
        <v>529</v>
      </c>
      <c r="C337" s="301"/>
      <c r="D337" s="302"/>
      <c r="E337" s="312">
        <v>24</v>
      </c>
      <c r="F337" s="300" t="s">
        <v>566</v>
      </c>
    </row>
    <row r="338" spans="1:6" ht="82.5" x14ac:dyDescent="0.25">
      <c r="A338" s="299">
        <v>350</v>
      </c>
      <c r="B338" s="300" t="s">
        <v>529</v>
      </c>
      <c r="C338" s="301">
        <v>75</v>
      </c>
      <c r="D338" s="300" t="s">
        <v>567</v>
      </c>
      <c r="E338" s="303"/>
      <c r="F338" s="304"/>
    </row>
    <row r="339" spans="1:6" ht="82.5" x14ac:dyDescent="0.25">
      <c r="A339" s="299">
        <v>350</v>
      </c>
      <c r="B339" s="300" t="s">
        <v>529</v>
      </c>
      <c r="C339" s="301">
        <v>76</v>
      </c>
      <c r="D339" s="300" t="s">
        <v>568</v>
      </c>
      <c r="E339" s="303"/>
      <c r="F339" s="304"/>
    </row>
    <row r="340" spans="1:6" ht="82.5" x14ac:dyDescent="0.25">
      <c r="A340" s="299">
        <v>350</v>
      </c>
      <c r="B340" s="300" t="s">
        <v>529</v>
      </c>
      <c r="C340" s="301"/>
      <c r="D340" s="302"/>
      <c r="E340" s="313">
        <v>2</v>
      </c>
      <c r="F340" s="311" t="s">
        <v>569</v>
      </c>
    </row>
    <row r="341" spans="1:6" ht="82.5" x14ac:dyDescent="0.25">
      <c r="A341" s="299">
        <v>350</v>
      </c>
      <c r="B341" s="300" t="s">
        <v>529</v>
      </c>
      <c r="C341" s="301"/>
      <c r="D341" s="302"/>
      <c r="E341" s="312">
        <v>3</v>
      </c>
      <c r="F341" s="300" t="s">
        <v>570</v>
      </c>
    </row>
    <row r="342" spans="1:6" ht="49.5" x14ac:dyDescent="0.25">
      <c r="A342" s="314">
        <v>400</v>
      </c>
      <c r="B342" s="315" t="s">
        <v>571</v>
      </c>
      <c r="C342" s="316">
        <v>2</v>
      </c>
      <c r="D342" s="317" t="s">
        <v>398</v>
      </c>
      <c r="E342" s="318"/>
      <c r="F342" s="319"/>
    </row>
    <row r="343" spans="1:6" ht="49.5" x14ac:dyDescent="0.25">
      <c r="A343" s="314">
        <v>400</v>
      </c>
      <c r="B343" s="315" t="s">
        <v>571</v>
      </c>
      <c r="C343" s="316"/>
      <c r="D343" s="317"/>
      <c r="E343" s="320">
        <v>40</v>
      </c>
      <c r="F343" s="321" t="s">
        <v>399</v>
      </c>
    </row>
    <row r="344" spans="1:6" ht="49.5" x14ac:dyDescent="0.25">
      <c r="A344" s="314">
        <v>400</v>
      </c>
      <c r="B344" s="315" t="s">
        <v>571</v>
      </c>
      <c r="C344" s="322">
        <v>49</v>
      </c>
      <c r="D344" s="323" t="s">
        <v>443</v>
      </c>
      <c r="E344" s="324"/>
      <c r="F344" s="325"/>
    </row>
    <row r="345" spans="1:6" ht="49.5" x14ac:dyDescent="0.25">
      <c r="A345" s="314">
        <v>400</v>
      </c>
      <c r="B345" s="315" t="s">
        <v>571</v>
      </c>
      <c r="C345" s="322"/>
      <c r="D345" s="323"/>
      <c r="E345" s="320">
        <v>1</v>
      </c>
      <c r="F345" s="326" t="s">
        <v>444</v>
      </c>
    </row>
    <row r="346" spans="1:6" ht="49.5" x14ac:dyDescent="0.25">
      <c r="A346" s="314">
        <v>400</v>
      </c>
      <c r="B346" s="315" t="s">
        <v>571</v>
      </c>
      <c r="C346" s="322">
        <v>50</v>
      </c>
      <c r="D346" s="317" t="s">
        <v>406</v>
      </c>
      <c r="E346" s="318"/>
      <c r="F346" s="319"/>
    </row>
    <row r="347" spans="1:6" ht="49.5" x14ac:dyDescent="0.25">
      <c r="A347" s="314">
        <v>400</v>
      </c>
      <c r="B347" s="315" t="s">
        <v>571</v>
      </c>
      <c r="C347" s="316"/>
      <c r="D347" s="317"/>
      <c r="E347" s="327">
        <v>10</v>
      </c>
      <c r="F347" s="326" t="s">
        <v>407</v>
      </c>
    </row>
    <row r="348" spans="1:6" ht="49.5" x14ac:dyDescent="0.25">
      <c r="A348" s="314">
        <v>400</v>
      </c>
      <c r="B348" s="315" t="s">
        <v>571</v>
      </c>
      <c r="C348" s="316"/>
      <c r="D348" s="317"/>
      <c r="E348" s="328">
        <v>24</v>
      </c>
      <c r="F348" s="326" t="s">
        <v>409</v>
      </c>
    </row>
    <row r="349" spans="1:6" ht="49.5" x14ac:dyDescent="0.25">
      <c r="A349" s="314">
        <v>400</v>
      </c>
      <c r="B349" s="315" t="s">
        <v>571</v>
      </c>
      <c r="C349" s="316"/>
      <c r="D349" s="317"/>
      <c r="E349" s="328">
        <v>34</v>
      </c>
      <c r="F349" s="326" t="s">
        <v>429</v>
      </c>
    </row>
    <row r="350" spans="1:6" ht="49.5" x14ac:dyDescent="0.25">
      <c r="A350" s="314">
        <v>400</v>
      </c>
      <c r="B350" s="315" t="s">
        <v>571</v>
      </c>
      <c r="C350" s="316">
        <v>67</v>
      </c>
      <c r="D350" s="317" t="s">
        <v>411</v>
      </c>
      <c r="E350" s="318"/>
      <c r="F350" s="319"/>
    </row>
    <row r="351" spans="1:6" ht="49.5" x14ac:dyDescent="0.25">
      <c r="A351" s="314">
        <v>400</v>
      </c>
      <c r="B351" s="315" t="s">
        <v>571</v>
      </c>
      <c r="C351" s="316"/>
      <c r="D351" s="317"/>
      <c r="E351" s="327">
        <v>4</v>
      </c>
      <c r="F351" s="326" t="s">
        <v>412</v>
      </c>
    </row>
    <row r="352" spans="1:6" ht="49.5" x14ac:dyDescent="0.25">
      <c r="A352" s="314">
        <v>400</v>
      </c>
      <c r="B352" s="315" t="s">
        <v>571</v>
      </c>
      <c r="C352" s="316"/>
      <c r="D352" s="317"/>
      <c r="E352" s="328">
        <v>5</v>
      </c>
      <c r="F352" s="326" t="s">
        <v>449</v>
      </c>
    </row>
    <row r="353" spans="1:6" ht="49.5" x14ac:dyDescent="0.25">
      <c r="A353" s="314">
        <v>400</v>
      </c>
      <c r="B353" s="315" t="s">
        <v>571</v>
      </c>
      <c r="C353" s="316"/>
      <c r="D353" s="317"/>
      <c r="E353" s="328">
        <v>16</v>
      </c>
      <c r="F353" s="326" t="s">
        <v>450</v>
      </c>
    </row>
    <row r="354" spans="1:6" ht="49.5" x14ac:dyDescent="0.25">
      <c r="A354" s="314">
        <v>400</v>
      </c>
      <c r="B354" s="315" t="s">
        <v>571</v>
      </c>
      <c r="C354" s="316"/>
      <c r="D354" s="317"/>
      <c r="E354" s="328">
        <v>25</v>
      </c>
      <c r="F354" s="326" t="s">
        <v>464</v>
      </c>
    </row>
    <row r="355" spans="1:6" ht="33" x14ac:dyDescent="0.25">
      <c r="A355" s="329">
        <v>410</v>
      </c>
      <c r="B355" s="330" t="s">
        <v>572</v>
      </c>
      <c r="C355" s="331">
        <v>2</v>
      </c>
      <c r="D355" s="332" t="s">
        <v>398</v>
      </c>
      <c r="E355" s="333"/>
      <c r="F355" s="334"/>
    </row>
    <row r="356" spans="1:6" ht="33" x14ac:dyDescent="0.25">
      <c r="A356" s="329">
        <v>410</v>
      </c>
      <c r="B356" s="330" t="s">
        <v>572</v>
      </c>
      <c r="C356" s="331"/>
      <c r="D356" s="332"/>
      <c r="E356" s="333">
        <v>1</v>
      </c>
      <c r="F356" s="330" t="s">
        <v>466</v>
      </c>
    </row>
    <row r="357" spans="1:6" ht="33" x14ac:dyDescent="0.25">
      <c r="A357" s="329">
        <v>410</v>
      </c>
      <c r="B357" s="330" t="s">
        <v>572</v>
      </c>
      <c r="C357" s="331"/>
      <c r="D357" s="332"/>
      <c r="E357" s="333">
        <v>5</v>
      </c>
      <c r="F357" s="330" t="s">
        <v>573</v>
      </c>
    </row>
    <row r="358" spans="1:6" ht="33" x14ac:dyDescent="0.25">
      <c r="A358" s="329">
        <v>410</v>
      </c>
      <c r="B358" s="330" t="s">
        <v>572</v>
      </c>
      <c r="C358" s="331"/>
      <c r="D358" s="332"/>
      <c r="E358" s="333">
        <v>11</v>
      </c>
      <c r="F358" s="330" t="s">
        <v>574</v>
      </c>
    </row>
    <row r="359" spans="1:6" ht="33" x14ac:dyDescent="0.25">
      <c r="A359" s="329">
        <v>410</v>
      </c>
      <c r="B359" s="330" t="s">
        <v>572</v>
      </c>
      <c r="C359" s="331"/>
      <c r="D359" s="332"/>
      <c r="E359" s="333">
        <v>16</v>
      </c>
      <c r="F359" s="330" t="s">
        <v>575</v>
      </c>
    </row>
    <row r="360" spans="1:6" ht="33" x14ac:dyDescent="0.25">
      <c r="A360" s="329">
        <v>410</v>
      </c>
      <c r="B360" s="330" t="s">
        <v>572</v>
      </c>
      <c r="C360" s="331"/>
      <c r="D360" s="332"/>
      <c r="E360" s="333">
        <v>22</v>
      </c>
      <c r="F360" s="330" t="s">
        <v>576</v>
      </c>
    </row>
    <row r="361" spans="1:6" ht="33" x14ac:dyDescent="0.25">
      <c r="A361" s="329">
        <v>410</v>
      </c>
      <c r="B361" s="330" t="s">
        <v>572</v>
      </c>
      <c r="C361" s="331"/>
      <c r="D361" s="332"/>
      <c r="E361" s="333">
        <v>38</v>
      </c>
      <c r="F361" s="330" t="s">
        <v>577</v>
      </c>
    </row>
    <row r="362" spans="1:6" ht="33" x14ac:dyDescent="0.25">
      <c r="A362" s="329">
        <v>410</v>
      </c>
      <c r="B362" s="330" t="s">
        <v>572</v>
      </c>
      <c r="C362" s="331"/>
      <c r="D362" s="332"/>
      <c r="E362" s="333">
        <v>39</v>
      </c>
      <c r="F362" s="330" t="s">
        <v>578</v>
      </c>
    </row>
    <row r="363" spans="1:6" ht="33" x14ac:dyDescent="0.25">
      <c r="A363" s="329">
        <v>410</v>
      </c>
      <c r="B363" s="330" t="s">
        <v>572</v>
      </c>
      <c r="C363" s="331"/>
      <c r="D363" s="332"/>
      <c r="E363" s="335">
        <v>40</v>
      </c>
      <c r="F363" s="336" t="s">
        <v>399</v>
      </c>
    </row>
    <row r="364" spans="1:6" ht="33" x14ac:dyDescent="0.25">
      <c r="A364" s="329">
        <v>410</v>
      </c>
      <c r="B364" s="330" t="s">
        <v>572</v>
      </c>
      <c r="C364" s="331">
        <v>5</v>
      </c>
      <c r="D364" s="330" t="s">
        <v>579</v>
      </c>
      <c r="E364" s="335"/>
      <c r="F364" s="336"/>
    </row>
    <row r="365" spans="1:6" ht="33" x14ac:dyDescent="0.25">
      <c r="A365" s="329">
        <v>410</v>
      </c>
      <c r="B365" s="330" t="s">
        <v>572</v>
      </c>
      <c r="C365" s="331">
        <v>11</v>
      </c>
      <c r="D365" s="330" t="s">
        <v>580</v>
      </c>
      <c r="E365" s="333"/>
      <c r="F365" s="330"/>
    </row>
    <row r="366" spans="1:6" ht="33" x14ac:dyDescent="0.25">
      <c r="A366" s="329">
        <v>410</v>
      </c>
      <c r="B366" s="330" t="s">
        <v>572</v>
      </c>
      <c r="C366" s="331"/>
      <c r="D366" s="330"/>
      <c r="E366" s="333">
        <v>1</v>
      </c>
      <c r="F366" s="330" t="s">
        <v>581</v>
      </c>
    </row>
    <row r="367" spans="1:6" ht="33" x14ac:dyDescent="0.25">
      <c r="A367" s="329">
        <v>410</v>
      </c>
      <c r="B367" s="330" t="s">
        <v>572</v>
      </c>
      <c r="C367" s="331"/>
      <c r="D367" s="330"/>
      <c r="E367" s="333">
        <v>2</v>
      </c>
      <c r="F367" s="330" t="s">
        <v>582</v>
      </c>
    </row>
    <row r="368" spans="1:6" ht="33" x14ac:dyDescent="0.25">
      <c r="A368" s="329">
        <v>410</v>
      </c>
      <c r="B368" s="330" t="s">
        <v>572</v>
      </c>
      <c r="C368" s="331"/>
      <c r="D368" s="330"/>
      <c r="E368" s="333">
        <v>3</v>
      </c>
      <c r="F368" s="330" t="s">
        <v>583</v>
      </c>
    </row>
    <row r="369" spans="1:6" ht="33" x14ac:dyDescent="0.25">
      <c r="A369" s="329">
        <v>410</v>
      </c>
      <c r="B369" s="330" t="s">
        <v>572</v>
      </c>
      <c r="C369" s="331">
        <v>15</v>
      </c>
      <c r="D369" s="330" t="s">
        <v>584</v>
      </c>
      <c r="E369" s="335"/>
      <c r="F369" s="336"/>
    </row>
    <row r="370" spans="1:6" ht="33" x14ac:dyDescent="0.25">
      <c r="A370" s="329">
        <v>410</v>
      </c>
      <c r="B370" s="330" t="s">
        <v>572</v>
      </c>
      <c r="C370" s="331">
        <v>17</v>
      </c>
      <c r="D370" s="330" t="s">
        <v>585</v>
      </c>
      <c r="E370" s="333"/>
      <c r="F370" s="330"/>
    </row>
    <row r="371" spans="1:6" ht="33" x14ac:dyDescent="0.25">
      <c r="A371" s="329">
        <v>410</v>
      </c>
      <c r="B371" s="330" t="s">
        <v>572</v>
      </c>
      <c r="C371" s="331"/>
      <c r="D371" s="330"/>
      <c r="E371" s="333">
        <v>1</v>
      </c>
      <c r="F371" s="330" t="s">
        <v>586</v>
      </c>
    </row>
    <row r="372" spans="1:6" ht="33" x14ac:dyDescent="0.25">
      <c r="A372" s="329">
        <v>410</v>
      </c>
      <c r="B372" s="330" t="s">
        <v>572</v>
      </c>
      <c r="C372" s="331"/>
      <c r="D372" s="330"/>
      <c r="E372" s="333">
        <v>2</v>
      </c>
      <c r="F372" s="330" t="s">
        <v>587</v>
      </c>
    </row>
    <row r="373" spans="1:6" ht="33" x14ac:dyDescent="0.25">
      <c r="A373" s="329">
        <v>410</v>
      </c>
      <c r="B373" s="330" t="s">
        <v>572</v>
      </c>
      <c r="C373" s="331"/>
      <c r="D373" s="330"/>
      <c r="E373" s="333">
        <v>3</v>
      </c>
      <c r="F373" s="330" t="s">
        <v>588</v>
      </c>
    </row>
    <row r="374" spans="1:6" ht="33" x14ac:dyDescent="0.25">
      <c r="A374" s="329">
        <v>410</v>
      </c>
      <c r="B374" s="330" t="s">
        <v>572</v>
      </c>
      <c r="C374" s="331"/>
      <c r="D374" s="330"/>
      <c r="E374" s="333">
        <v>4</v>
      </c>
      <c r="F374" s="330" t="s">
        <v>589</v>
      </c>
    </row>
    <row r="375" spans="1:6" ht="33" x14ac:dyDescent="0.25">
      <c r="A375" s="329">
        <v>410</v>
      </c>
      <c r="B375" s="330" t="s">
        <v>572</v>
      </c>
      <c r="C375" s="331">
        <v>20</v>
      </c>
      <c r="D375" s="330" t="s">
        <v>426</v>
      </c>
      <c r="E375" s="333"/>
      <c r="F375" s="330"/>
    </row>
    <row r="376" spans="1:6" ht="33" x14ac:dyDescent="0.25">
      <c r="A376" s="329">
        <v>410</v>
      </c>
      <c r="B376" s="330" t="s">
        <v>572</v>
      </c>
      <c r="C376" s="331"/>
      <c r="D376" s="330"/>
      <c r="E376" s="333">
        <v>2</v>
      </c>
      <c r="F376" s="330" t="s">
        <v>590</v>
      </c>
    </row>
    <row r="377" spans="1:6" ht="33" x14ac:dyDescent="0.25">
      <c r="A377" s="329">
        <v>410</v>
      </c>
      <c r="B377" s="330" t="s">
        <v>572</v>
      </c>
      <c r="C377" s="331"/>
      <c r="D377" s="330"/>
      <c r="E377" s="333">
        <v>3</v>
      </c>
      <c r="F377" s="330" t="s">
        <v>591</v>
      </c>
    </row>
    <row r="378" spans="1:6" ht="33" x14ac:dyDescent="0.25">
      <c r="A378" s="329">
        <v>410</v>
      </c>
      <c r="B378" s="330" t="s">
        <v>572</v>
      </c>
      <c r="C378" s="331"/>
      <c r="D378" s="330"/>
      <c r="E378" s="333">
        <v>4</v>
      </c>
      <c r="F378" s="330" t="s">
        <v>592</v>
      </c>
    </row>
    <row r="379" spans="1:6" ht="33" x14ac:dyDescent="0.25">
      <c r="A379" s="329">
        <v>410</v>
      </c>
      <c r="B379" s="330" t="s">
        <v>572</v>
      </c>
      <c r="C379" s="331"/>
      <c r="D379" s="330"/>
      <c r="E379" s="333">
        <v>5</v>
      </c>
      <c r="F379" s="330" t="s">
        <v>593</v>
      </c>
    </row>
    <row r="380" spans="1:6" ht="33" x14ac:dyDescent="0.25">
      <c r="A380" s="329">
        <v>410</v>
      </c>
      <c r="B380" s="330" t="s">
        <v>572</v>
      </c>
      <c r="C380" s="331">
        <v>26</v>
      </c>
      <c r="D380" s="330" t="s">
        <v>594</v>
      </c>
      <c r="E380" s="333"/>
      <c r="F380" s="330"/>
    </row>
    <row r="381" spans="1:6" ht="33" x14ac:dyDescent="0.25">
      <c r="A381" s="329">
        <v>410</v>
      </c>
      <c r="B381" s="330" t="s">
        <v>572</v>
      </c>
      <c r="C381" s="331">
        <v>27</v>
      </c>
      <c r="D381" s="330" t="s">
        <v>595</v>
      </c>
      <c r="E381" s="333"/>
      <c r="F381" s="330"/>
    </row>
    <row r="382" spans="1:6" ht="33" x14ac:dyDescent="0.25">
      <c r="A382" s="329">
        <v>410</v>
      </c>
      <c r="B382" s="330" t="s">
        <v>572</v>
      </c>
      <c r="C382" s="331">
        <v>30</v>
      </c>
      <c r="D382" s="330" t="s">
        <v>596</v>
      </c>
      <c r="E382" s="333"/>
      <c r="F382" s="330"/>
    </row>
    <row r="383" spans="1:6" ht="33" x14ac:dyDescent="0.25">
      <c r="A383" s="329">
        <v>410</v>
      </c>
      <c r="B383" s="330" t="s">
        <v>572</v>
      </c>
      <c r="C383" s="331">
        <v>35</v>
      </c>
      <c r="D383" s="330" t="s">
        <v>597</v>
      </c>
      <c r="E383" s="333"/>
      <c r="F383" s="330"/>
    </row>
    <row r="384" spans="1:6" ht="33" x14ac:dyDescent="0.25">
      <c r="A384" s="329">
        <v>410</v>
      </c>
      <c r="B384" s="330" t="s">
        <v>572</v>
      </c>
      <c r="C384" s="331">
        <v>39</v>
      </c>
      <c r="D384" s="330" t="s">
        <v>598</v>
      </c>
      <c r="E384" s="333"/>
      <c r="F384" s="330"/>
    </row>
    <row r="385" spans="1:6" ht="33" x14ac:dyDescent="0.25">
      <c r="A385" s="329">
        <v>410</v>
      </c>
      <c r="B385" s="330" t="s">
        <v>572</v>
      </c>
      <c r="C385" s="331"/>
      <c r="D385" s="330"/>
      <c r="E385" s="333">
        <v>1</v>
      </c>
      <c r="F385" s="330" t="s">
        <v>599</v>
      </c>
    </row>
    <row r="386" spans="1:6" ht="33" x14ac:dyDescent="0.25">
      <c r="A386" s="329">
        <v>410</v>
      </c>
      <c r="B386" s="330" t="s">
        <v>572</v>
      </c>
      <c r="C386" s="331"/>
      <c r="D386" s="330"/>
      <c r="E386" s="333">
        <v>2</v>
      </c>
      <c r="F386" s="330" t="s">
        <v>600</v>
      </c>
    </row>
    <row r="387" spans="1:6" ht="33" x14ac:dyDescent="0.25">
      <c r="A387" s="329">
        <v>410</v>
      </c>
      <c r="B387" s="330" t="s">
        <v>572</v>
      </c>
      <c r="C387" s="331"/>
      <c r="D387" s="330"/>
      <c r="E387" s="333">
        <v>3</v>
      </c>
      <c r="F387" s="330" t="s">
        <v>601</v>
      </c>
    </row>
    <row r="388" spans="1:6" ht="33" x14ac:dyDescent="0.25">
      <c r="A388" s="329">
        <v>410</v>
      </c>
      <c r="B388" s="330" t="s">
        <v>572</v>
      </c>
      <c r="C388" s="331"/>
      <c r="D388" s="330"/>
      <c r="E388" s="333">
        <v>4</v>
      </c>
      <c r="F388" s="330" t="s">
        <v>602</v>
      </c>
    </row>
    <row r="389" spans="1:6" ht="33" x14ac:dyDescent="0.25">
      <c r="A389" s="329">
        <v>410</v>
      </c>
      <c r="B389" s="330" t="s">
        <v>572</v>
      </c>
      <c r="C389" s="331"/>
      <c r="D389" s="330"/>
      <c r="E389" s="333">
        <v>5</v>
      </c>
      <c r="F389" s="330" t="s">
        <v>603</v>
      </c>
    </row>
    <row r="390" spans="1:6" ht="33" x14ac:dyDescent="0.25">
      <c r="A390" s="329">
        <v>410</v>
      </c>
      <c r="B390" s="330" t="s">
        <v>572</v>
      </c>
      <c r="C390" s="331"/>
      <c r="D390" s="330"/>
      <c r="E390" s="333">
        <v>6</v>
      </c>
      <c r="F390" s="330" t="s">
        <v>604</v>
      </c>
    </row>
    <row r="391" spans="1:6" ht="33" x14ac:dyDescent="0.25">
      <c r="A391" s="329">
        <v>410</v>
      </c>
      <c r="B391" s="330" t="s">
        <v>572</v>
      </c>
      <c r="C391" s="331">
        <v>41</v>
      </c>
      <c r="D391" s="330" t="s">
        <v>605</v>
      </c>
      <c r="E391" s="333"/>
      <c r="F391" s="337"/>
    </row>
    <row r="392" spans="1:6" ht="33" x14ac:dyDescent="0.25">
      <c r="A392" s="329">
        <v>410</v>
      </c>
      <c r="B392" s="330" t="s">
        <v>572</v>
      </c>
      <c r="C392" s="331"/>
      <c r="D392" s="337"/>
      <c r="E392" s="338">
        <v>1</v>
      </c>
      <c r="F392" s="330" t="s">
        <v>606</v>
      </c>
    </row>
    <row r="393" spans="1:6" ht="33" x14ac:dyDescent="0.25">
      <c r="A393" s="329">
        <v>410</v>
      </c>
      <c r="B393" s="330" t="s">
        <v>572</v>
      </c>
      <c r="C393" s="339">
        <v>49</v>
      </c>
      <c r="D393" s="340" t="s">
        <v>443</v>
      </c>
      <c r="E393" s="341"/>
      <c r="F393" s="342"/>
    </row>
    <row r="394" spans="1:6" ht="33" x14ac:dyDescent="0.25">
      <c r="A394" s="329">
        <v>410</v>
      </c>
      <c r="B394" s="330" t="s">
        <v>572</v>
      </c>
      <c r="C394" s="339"/>
      <c r="D394" s="340"/>
      <c r="E394" s="335">
        <v>1</v>
      </c>
      <c r="F394" s="343" t="s">
        <v>444</v>
      </c>
    </row>
    <row r="395" spans="1:6" ht="33" x14ac:dyDescent="0.25">
      <c r="A395" s="329">
        <v>410</v>
      </c>
      <c r="B395" s="330" t="s">
        <v>572</v>
      </c>
      <c r="C395" s="339">
        <v>50</v>
      </c>
      <c r="D395" s="332" t="s">
        <v>406</v>
      </c>
      <c r="E395" s="333"/>
      <c r="F395" s="334"/>
    </row>
    <row r="396" spans="1:6" ht="33" x14ac:dyDescent="0.25">
      <c r="A396" s="329">
        <v>410</v>
      </c>
      <c r="B396" s="330" t="s">
        <v>572</v>
      </c>
      <c r="C396" s="339"/>
      <c r="D396" s="332"/>
      <c r="E396" s="338">
        <v>5</v>
      </c>
      <c r="F396" s="330" t="s">
        <v>607</v>
      </c>
    </row>
    <row r="397" spans="1:6" ht="33" x14ac:dyDescent="0.25">
      <c r="A397" s="329">
        <v>410</v>
      </c>
      <c r="B397" s="330" t="s">
        <v>572</v>
      </c>
      <c r="C397" s="339"/>
      <c r="D397" s="332"/>
      <c r="E397" s="338">
        <v>7</v>
      </c>
      <c r="F397" s="330" t="s">
        <v>608</v>
      </c>
    </row>
    <row r="398" spans="1:6" ht="33" x14ac:dyDescent="0.25">
      <c r="A398" s="329">
        <v>410</v>
      </c>
      <c r="B398" s="330" t="s">
        <v>572</v>
      </c>
      <c r="C398" s="331"/>
      <c r="D398" s="332"/>
      <c r="E398" s="338">
        <v>10</v>
      </c>
      <c r="F398" s="343" t="s">
        <v>407</v>
      </c>
    </row>
    <row r="399" spans="1:6" ht="33" x14ac:dyDescent="0.25">
      <c r="A399" s="329">
        <v>410</v>
      </c>
      <c r="B399" s="330" t="s">
        <v>572</v>
      </c>
      <c r="C399" s="331"/>
      <c r="D399" s="332"/>
      <c r="E399" s="338">
        <v>11</v>
      </c>
      <c r="F399" s="330" t="s">
        <v>609</v>
      </c>
    </row>
    <row r="400" spans="1:6" ht="33" x14ac:dyDescent="0.25">
      <c r="A400" s="329">
        <v>410</v>
      </c>
      <c r="B400" s="330" t="s">
        <v>572</v>
      </c>
      <c r="C400" s="331"/>
      <c r="D400" s="332"/>
      <c r="E400" s="338">
        <v>12</v>
      </c>
      <c r="F400" s="330" t="s">
        <v>610</v>
      </c>
    </row>
    <row r="401" spans="1:6" ht="33" x14ac:dyDescent="0.25">
      <c r="A401" s="329">
        <v>410</v>
      </c>
      <c r="B401" s="330" t="s">
        <v>572</v>
      </c>
      <c r="C401" s="331"/>
      <c r="D401" s="332"/>
      <c r="E401" s="338">
        <v>20</v>
      </c>
      <c r="F401" s="330" t="s">
        <v>446</v>
      </c>
    </row>
    <row r="402" spans="1:6" ht="33" x14ac:dyDescent="0.25">
      <c r="A402" s="329">
        <v>410</v>
      </c>
      <c r="B402" s="330" t="s">
        <v>572</v>
      </c>
      <c r="C402" s="331"/>
      <c r="D402" s="332"/>
      <c r="E402" s="338">
        <v>22</v>
      </c>
      <c r="F402" s="330" t="s">
        <v>611</v>
      </c>
    </row>
    <row r="403" spans="1:6" ht="33" x14ac:dyDescent="0.25">
      <c r="A403" s="329">
        <v>410</v>
      </c>
      <c r="B403" s="330" t="s">
        <v>572</v>
      </c>
      <c r="C403" s="331"/>
      <c r="D403" s="332"/>
      <c r="E403" s="338">
        <v>23</v>
      </c>
      <c r="F403" s="330" t="s">
        <v>505</v>
      </c>
    </row>
    <row r="404" spans="1:6" ht="33" x14ac:dyDescent="0.25">
      <c r="A404" s="329">
        <v>410</v>
      </c>
      <c r="B404" s="330" t="s">
        <v>572</v>
      </c>
      <c r="C404" s="331"/>
      <c r="D404" s="332"/>
      <c r="E404" s="344">
        <v>24</v>
      </c>
      <c r="F404" s="343" t="s">
        <v>409</v>
      </c>
    </row>
    <row r="405" spans="1:6" ht="33" x14ac:dyDescent="0.25">
      <c r="A405" s="329">
        <v>410</v>
      </c>
      <c r="B405" s="330" t="s">
        <v>572</v>
      </c>
      <c r="C405" s="331"/>
      <c r="D405" s="332"/>
      <c r="E405" s="338">
        <v>27</v>
      </c>
      <c r="F405" s="330" t="s">
        <v>612</v>
      </c>
    </row>
    <row r="406" spans="1:6" ht="33" x14ac:dyDescent="0.25">
      <c r="A406" s="329">
        <v>410</v>
      </c>
      <c r="B406" s="330" t="s">
        <v>572</v>
      </c>
      <c r="C406" s="331"/>
      <c r="D406" s="332"/>
      <c r="E406" s="344">
        <v>34</v>
      </c>
      <c r="F406" s="343" t="s">
        <v>429</v>
      </c>
    </row>
    <row r="407" spans="1:6" ht="33" x14ac:dyDescent="0.25">
      <c r="A407" s="329">
        <v>410</v>
      </c>
      <c r="B407" s="330" t="s">
        <v>572</v>
      </c>
      <c r="C407" s="331">
        <v>57</v>
      </c>
      <c r="D407" s="330" t="s">
        <v>613</v>
      </c>
      <c r="E407" s="338"/>
      <c r="F407" s="337"/>
    </row>
    <row r="408" spans="1:6" ht="33" x14ac:dyDescent="0.25">
      <c r="A408" s="329">
        <v>410</v>
      </c>
      <c r="B408" s="330" t="s">
        <v>572</v>
      </c>
      <c r="C408" s="331"/>
      <c r="D408" s="337"/>
      <c r="E408" s="338">
        <v>1</v>
      </c>
      <c r="F408" s="330" t="s">
        <v>614</v>
      </c>
    </row>
    <row r="409" spans="1:6" ht="33" x14ac:dyDescent="0.25">
      <c r="A409" s="329">
        <v>410</v>
      </c>
      <c r="B409" s="330" t="s">
        <v>572</v>
      </c>
      <c r="C409" s="331"/>
      <c r="D409" s="337"/>
      <c r="E409" s="338">
        <v>2</v>
      </c>
      <c r="F409" s="330" t="s">
        <v>615</v>
      </c>
    </row>
    <row r="410" spans="1:6" ht="33" x14ac:dyDescent="0.25">
      <c r="A410" s="329">
        <v>410</v>
      </c>
      <c r="B410" s="330" t="s">
        <v>572</v>
      </c>
      <c r="C410" s="331"/>
      <c r="D410" s="337"/>
      <c r="E410" s="338">
        <v>3</v>
      </c>
      <c r="F410" s="345" t="s">
        <v>616</v>
      </c>
    </row>
    <row r="411" spans="1:6" ht="33" x14ac:dyDescent="0.25">
      <c r="A411" s="329">
        <v>410</v>
      </c>
      <c r="B411" s="330" t="s">
        <v>572</v>
      </c>
      <c r="C411" s="331">
        <v>61</v>
      </c>
      <c r="D411" s="334" t="s">
        <v>617</v>
      </c>
      <c r="E411" s="338"/>
      <c r="F411" s="330"/>
    </row>
    <row r="412" spans="1:6" ht="33" x14ac:dyDescent="0.25">
      <c r="A412" s="329">
        <v>410</v>
      </c>
      <c r="B412" s="330" t="s">
        <v>572</v>
      </c>
      <c r="C412" s="331"/>
      <c r="D412" s="334"/>
      <c r="E412" s="338">
        <v>1</v>
      </c>
      <c r="F412" s="330" t="s">
        <v>618</v>
      </c>
    </row>
    <row r="413" spans="1:6" ht="33" x14ac:dyDescent="0.25">
      <c r="A413" s="329">
        <v>410</v>
      </c>
      <c r="B413" s="330" t="s">
        <v>572</v>
      </c>
      <c r="C413" s="331"/>
      <c r="D413" s="334"/>
      <c r="E413" s="338">
        <v>2</v>
      </c>
      <c r="F413" s="330" t="s">
        <v>619</v>
      </c>
    </row>
    <row r="414" spans="1:6" ht="33" x14ac:dyDescent="0.25">
      <c r="A414" s="329">
        <v>410</v>
      </c>
      <c r="B414" s="330" t="s">
        <v>572</v>
      </c>
      <c r="C414" s="331"/>
      <c r="D414" s="334"/>
      <c r="E414" s="338">
        <v>3</v>
      </c>
      <c r="F414" s="330" t="s">
        <v>620</v>
      </c>
    </row>
    <row r="415" spans="1:6" ht="33" x14ac:dyDescent="0.25">
      <c r="A415" s="329">
        <v>410</v>
      </c>
      <c r="B415" s="330" t="s">
        <v>572</v>
      </c>
      <c r="C415" s="331"/>
      <c r="D415" s="334"/>
      <c r="E415" s="338">
        <v>4</v>
      </c>
      <c r="F415" s="330" t="s">
        <v>621</v>
      </c>
    </row>
    <row r="416" spans="1:6" ht="33" x14ac:dyDescent="0.3">
      <c r="A416" s="329">
        <v>410</v>
      </c>
      <c r="B416" s="330" t="s">
        <v>572</v>
      </c>
      <c r="C416" s="331">
        <v>62</v>
      </c>
      <c r="D416" s="330" t="s">
        <v>622</v>
      </c>
      <c r="E416" s="338"/>
      <c r="F416" s="346"/>
    </row>
    <row r="417" spans="1:6" ht="33" x14ac:dyDescent="0.25">
      <c r="A417" s="329">
        <v>410</v>
      </c>
      <c r="B417" s="330" t="s">
        <v>572</v>
      </c>
      <c r="C417" s="331">
        <v>67</v>
      </c>
      <c r="D417" s="332" t="s">
        <v>411</v>
      </c>
      <c r="E417" s="333"/>
      <c r="F417" s="334"/>
    </row>
    <row r="418" spans="1:6" ht="33" x14ac:dyDescent="0.25">
      <c r="A418" s="329">
        <v>410</v>
      </c>
      <c r="B418" s="330" t="s">
        <v>572</v>
      </c>
      <c r="C418" s="331"/>
      <c r="D418" s="332"/>
      <c r="E418" s="338">
        <v>4</v>
      </c>
      <c r="F418" s="343" t="s">
        <v>412</v>
      </c>
    </row>
    <row r="419" spans="1:6" ht="33" x14ac:dyDescent="0.25">
      <c r="A419" s="329">
        <v>410</v>
      </c>
      <c r="B419" s="330" t="s">
        <v>572</v>
      </c>
      <c r="C419" s="331"/>
      <c r="D419" s="332"/>
      <c r="E419" s="344">
        <v>5</v>
      </c>
      <c r="F419" s="343" t="s">
        <v>449</v>
      </c>
    </row>
    <row r="420" spans="1:6" ht="33" x14ac:dyDescent="0.25">
      <c r="A420" s="329">
        <v>410</v>
      </c>
      <c r="B420" s="330" t="s">
        <v>572</v>
      </c>
      <c r="C420" s="331"/>
      <c r="D420" s="332"/>
      <c r="E420" s="344">
        <v>16</v>
      </c>
      <c r="F420" s="343" t="s">
        <v>450</v>
      </c>
    </row>
    <row r="421" spans="1:6" ht="33" x14ac:dyDescent="0.25">
      <c r="A421" s="329">
        <v>410</v>
      </c>
      <c r="B421" s="330" t="s">
        <v>572</v>
      </c>
      <c r="C421" s="331"/>
      <c r="D421" s="332"/>
      <c r="E421" s="338">
        <v>21</v>
      </c>
      <c r="F421" s="330" t="s">
        <v>623</v>
      </c>
    </row>
    <row r="422" spans="1:6" ht="33" x14ac:dyDescent="0.25">
      <c r="A422" s="329">
        <v>410</v>
      </c>
      <c r="B422" s="330" t="s">
        <v>572</v>
      </c>
      <c r="C422" s="331"/>
      <c r="D422" s="332"/>
      <c r="E422" s="338">
        <v>22</v>
      </c>
      <c r="F422" s="330" t="s">
        <v>624</v>
      </c>
    </row>
    <row r="423" spans="1:6" ht="33" x14ac:dyDescent="0.25">
      <c r="A423" s="329">
        <v>410</v>
      </c>
      <c r="B423" s="330" t="s">
        <v>572</v>
      </c>
      <c r="C423" s="331"/>
      <c r="D423" s="332"/>
      <c r="E423" s="344">
        <v>25</v>
      </c>
      <c r="F423" s="343" t="s">
        <v>464</v>
      </c>
    </row>
    <row r="424" spans="1:6" ht="33" x14ac:dyDescent="0.25">
      <c r="A424" s="329">
        <v>410</v>
      </c>
      <c r="B424" s="330" t="s">
        <v>572</v>
      </c>
      <c r="C424" s="331">
        <v>72</v>
      </c>
      <c r="D424" s="330" t="s">
        <v>473</v>
      </c>
      <c r="E424" s="344"/>
      <c r="F424" s="343"/>
    </row>
    <row r="425" spans="1:6" ht="33" x14ac:dyDescent="0.25">
      <c r="A425" s="329">
        <v>410</v>
      </c>
      <c r="B425" s="330" t="s">
        <v>572</v>
      </c>
      <c r="C425" s="331"/>
      <c r="D425" s="332"/>
      <c r="E425" s="338">
        <v>3</v>
      </c>
      <c r="F425" s="330" t="s">
        <v>625</v>
      </c>
    </row>
    <row r="426" spans="1:6" ht="33" x14ac:dyDescent="0.25">
      <c r="A426" s="329">
        <v>410</v>
      </c>
      <c r="B426" s="330" t="s">
        <v>572</v>
      </c>
      <c r="C426" s="331">
        <v>78</v>
      </c>
      <c r="D426" s="330" t="s">
        <v>626</v>
      </c>
      <c r="E426" s="338"/>
      <c r="F426" s="330"/>
    </row>
    <row r="427" spans="1:6" ht="33" x14ac:dyDescent="0.25">
      <c r="A427" s="329">
        <v>410</v>
      </c>
      <c r="B427" s="330" t="s">
        <v>572</v>
      </c>
      <c r="C427" s="331">
        <v>82</v>
      </c>
      <c r="D427" s="334" t="s">
        <v>627</v>
      </c>
      <c r="E427" s="347"/>
      <c r="F427" s="337"/>
    </row>
    <row r="428" spans="1:6" ht="33" x14ac:dyDescent="0.25">
      <c r="A428" s="329">
        <v>410</v>
      </c>
      <c r="B428" s="330" t="s">
        <v>572</v>
      </c>
      <c r="C428" s="331"/>
      <c r="D428" s="348"/>
      <c r="E428" s="338">
        <v>1</v>
      </c>
      <c r="F428" s="330" t="s">
        <v>628</v>
      </c>
    </row>
    <row r="429" spans="1:6" ht="49.5" x14ac:dyDescent="0.25">
      <c r="A429" s="349">
        <v>420</v>
      </c>
      <c r="B429" s="350" t="s">
        <v>629</v>
      </c>
      <c r="C429" s="351">
        <v>2</v>
      </c>
      <c r="D429" s="352" t="s">
        <v>398</v>
      </c>
      <c r="E429" s="353"/>
      <c r="F429" s="354"/>
    </row>
    <row r="430" spans="1:6" ht="49.5" x14ac:dyDescent="0.25">
      <c r="A430" s="349">
        <v>420</v>
      </c>
      <c r="B430" s="350" t="s">
        <v>629</v>
      </c>
      <c r="C430" s="351"/>
      <c r="D430" s="352"/>
      <c r="E430" s="353">
        <v>14</v>
      </c>
      <c r="F430" s="350" t="s">
        <v>630</v>
      </c>
    </row>
    <row r="431" spans="1:6" ht="49.5" x14ac:dyDescent="0.25">
      <c r="A431" s="349">
        <v>420</v>
      </c>
      <c r="B431" s="350" t="s">
        <v>629</v>
      </c>
      <c r="C431" s="351"/>
      <c r="D431" s="352"/>
      <c r="E431" s="353">
        <v>20</v>
      </c>
      <c r="F431" s="350" t="s">
        <v>631</v>
      </c>
    </row>
    <row r="432" spans="1:6" ht="49.5" x14ac:dyDescent="0.25">
      <c r="A432" s="349">
        <v>420</v>
      </c>
      <c r="B432" s="350" t="s">
        <v>629</v>
      </c>
      <c r="C432" s="351"/>
      <c r="D432" s="352"/>
      <c r="E432" s="353">
        <v>34</v>
      </c>
      <c r="F432" s="350" t="s">
        <v>632</v>
      </c>
    </row>
    <row r="433" spans="1:6" ht="49.5" x14ac:dyDescent="0.25">
      <c r="A433" s="349">
        <v>420</v>
      </c>
      <c r="B433" s="350" t="s">
        <v>629</v>
      </c>
      <c r="C433" s="351"/>
      <c r="D433" s="352"/>
      <c r="E433" s="355">
        <v>40</v>
      </c>
      <c r="F433" s="356" t="s">
        <v>399</v>
      </c>
    </row>
    <row r="434" spans="1:6" ht="49.5" x14ac:dyDescent="0.25">
      <c r="A434" s="349">
        <v>420</v>
      </c>
      <c r="B434" s="350" t="s">
        <v>629</v>
      </c>
      <c r="C434" s="351"/>
      <c r="D434" s="352"/>
      <c r="E434" s="353">
        <v>41</v>
      </c>
      <c r="F434" s="350" t="s">
        <v>633</v>
      </c>
    </row>
    <row r="435" spans="1:6" ht="49.5" x14ac:dyDescent="0.25">
      <c r="A435" s="349">
        <v>420</v>
      </c>
      <c r="B435" s="350" t="s">
        <v>629</v>
      </c>
      <c r="C435" s="351"/>
      <c r="D435" s="352"/>
      <c r="E435" s="353">
        <v>45</v>
      </c>
      <c r="F435" s="350" t="s">
        <v>634</v>
      </c>
    </row>
    <row r="436" spans="1:6" ht="49.5" x14ac:dyDescent="0.25">
      <c r="A436" s="349">
        <v>420</v>
      </c>
      <c r="B436" s="350" t="s">
        <v>629</v>
      </c>
      <c r="C436" s="351">
        <v>9</v>
      </c>
      <c r="D436" s="350" t="s">
        <v>635</v>
      </c>
      <c r="E436" s="353"/>
      <c r="F436" s="350"/>
    </row>
    <row r="437" spans="1:6" ht="49.5" x14ac:dyDescent="0.25">
      <c r="A437" s="349">
        <v>420</v>
      </c>
      <c r="B437" s="350" t="s">
        <v>629</v>
      </c>
      <c r="C437" s="351"/>
      <c r="D437" s="350"/>
      <c r="E437" s="353">
        <v>1</v>
      </c>
      <c r="F437" s="350" t="s">
        <v>636</v>
      </c>
    </row>
    <row r="438" spans="1:6" ht="49.5" x14ac:dyDescent="0.25">
      <c r="A438" s="349">
        <v>420</v>
      </c>
      <c r="B438" s="350" t="s">
        <v>629</v>
      </c>
      <c r="C438" s="351"/>
      <c r="D438" s="350"/>
      <c r="E438" s="353">
        <v>2</v>
      </c>
      <c r="F438" s="350" t="s">
        <v>637</v>
      </c>
    </row>
    <row r="439" spans="1:6" ht="49.5" x14ac:dyDescent="0.25">
      <c r="A439" s="349">
        <v>420</v>
      </c>
      <c r="B439" s="350" t="s">
        <v>629</v>
      </c>
      <c r="C439" s="351">
        <v>21</v>
      </c>
      <c r="D439" s="350" t="s">
        <v>638</v>
      </c>
      <c r="E439" s="353"/>
      <c r="F439" s="350"/>
    </row>
    <row r="440" spans="1:6" ht="49.5" x14ac:dyDescent="0.25">
      <c r="A440" s="349">
        <v>420</v>
      </c>
      <c r="B440" s="350" t="s">
        <v>629</v>
      </c>
      <c r="C440" s="351">
        <v>25</v>
      </c>
      <c r="D440" s="350" t="s">
        <v>639</v>
      </c>
      <c r="E440" s="353"/>
      <c r="F440" s="350"/>
    </row>
    <row r="441" spans="1:6" ht="49.5" x14ac:dyDescent="0.25">
      <c r="A441" s="349">
        <v>420</v>
      </c>
      <c r="B441" s="350" t="s">
        <v>629</v>
      </c>
      <c r="C441" s="351">
        <v>33</v>
      </c>
      <c r="D441" s="350" t="s">
        <v>640</v>
      </c>
      <c r="E441" s="353"/>
      <c r="F441" s="350"/>
    </row>
    <row r="442" spans="1:6" ht="49.5" x14ac:dyDescent="0.25">
      <c r="A442" s="349">
        <v>420</v>
      </c>
      <c r="B442" s="350" t="s">
        <v>629</v>
      </c>
      <c r="C442" s="351">
        <v>45</v>
      </c>
      <c r="D442" s="352" t="s">
        <v>641</v>
      </c>
      <c r="E442" s="353"/>
      <c r="F442" s="350"/>
    </row>
    <row r="443" spans="1:6" ht="49.5" x14ac:dyDescent="0.25">
      <c r="A443" s="349">
        <v>420</v>
      </c>
      <c r="B443" s="350" t="s">
        <v>629</v>
      </c>
      <c r="C443" s="351">
        <v>46</v>
      </c>
      <c r="D443" s="352" t="s">
        <v>642</v>
      </c>
      <c r="E443" s="353"/>
      <c r="F443" s="350"/>
    </row>
    <row r="444" spans="1:6" ht="49.5" x14ac:dyDescent="0.25">
      <c r="A444" s="349">
        <v>420</v>
      </c>
      <c r="B444" s="350" t="s">
        <v>629</v>
      </c>
      <c r="C444" s="357">
        <v>49</v>
      </c>
      <c r="D444" s="358" t="s">
        <v>443</v>
      </c>
      <c r="E444" s="359"/>
      <c r="F444" s="360"/>
    </row>
    <row r="445" spans="1:6" ht="49.5" x14ac:dyDescent="0.25">
      <c r="A445" s="349">
        <v>420</v>
      </c>
      <c r="B445" s="350" t="s">
        <v>629</v>
      </c>
      <c r="C445" s="357"/>
      <c r="D445" s="358"/>
      <c r="E445" s="355">
        <v>1</v>
      </c>
      <c r="F445" s="361" t="s">
        <v>444</v>
      </c>
    </row>
    <row r="446" spans="1:6" ht="49.5" x14ac:dyDescent="0.25">
      <c r="A446" s="349">
        <v>420</v>
      </c>
      <c r="B446" s="350" t="s">
        <v>629</v>
      </c>
      <c r="C446" s="357">
        <v>50</v>
      </c>
      <c r="D446" s="352" t="s">
        <v>406</v>
      </c>
      <c r="E446" s="353"/>
      <c r="F446" s="354"/>
    </row>
    <row r="447" spans="1:6" ht="49.5" x14ac:dyDescent="0.25">
      <c r="A447" s="349">
        <v>420</v>
      </c>
      <c r="B447" s="350" t="s">
        <v>629</v>
      </c>
      <c r="C447" s="357"/>
      <c r="D447" s="352"/>
      <c r="E447" s="362">
        <v>6</v>
      </c>
      <c r="F447" s="350" t="s">
        <v>643</v>
      </c>
    </row>
    <row r="448" spans="1:6" ht="49.5" x14ac:dyDescent="0.25">
      <c r="A448" s="349">
        <v>420</v>
      </c>
      <c r="B448" s="350" t="s">
        <v>629</v>
      </c>
      <c r="C448" s="351"/>
      <c r="D448" s="352"/>
      <c r="E448" s="362">
        <v>10</v>
      </c>
      <c r="F448" s="361" t="s">
        <v>407</v>
      </c>
    </row>
    <row r="449" spans="1:6" ht="49.5" x14ac:dyDescent="0.25">
      <c r="A449" s="349">
        <v>420</v>
      </c>
      <c r="B449" s="350" t="s">
        <v>629</v>
      </c>
      <c r="C449" s="351"/>
      <c r="D449" s="352"/>
      <c r="E449" s="363">
        <v>24</v>
      </c>
      <c r="F449" s="361" t="s">
        <v>409</v>
      </c>
    </row>
    <row r="450" spans="1:6" ht="49.5" x14ac:dyDescent="0.25">
      <c r="A450" s="349">
        <v>420</v>
      </c>
      <c r="B450" s="350" t="s">
        <v>629</v>
      </c>
      <c r="C450" s="351"/>
      <c r="D450" s="352"/>
      <c r="E450" s="363">
        <v>34</v>
      </c>
      <c r="F450" s="361" t="s">
        <v>429</v>
      </c>
    </row>
    <row r="451" spans="1:6" ht="49.5" x14ac:dyDescent="0.25">
      <c r="A451" s="349">
        <v>420</v>
      </c>
      <c r="B451" s="350" t="s">
        <v>629</v>
      </c>
      <c r="C451" s="351">
        <v>51</v>
      </c>
      <c r="D451" s="350" t="s">
        <v>644</v>
      </c>
      <c r="E451" s="363"/>
      <c r="F451" s="361"/>
    </row>
    <row r="452" spans="1:6" ht="49.5" x14ac:dyDescent="0.25">
      <c r="A452" s="349">
        <v>420</v>
      </c>
      <c r="B452" s="350" t="s">
        <v>629</v>
      </c>
      <c r="C452" s="351">
        <v>52</v>
      </c>
      <c r="D452" s="350" t="s">
        <v>645</v>
      </c>
      <c r="E452" s="362"/>
      <c r="F452" s="364"/>
    </row>
    <row r="453" spans="1:6" ht="49.5" x14ac:dyDescent="0.25">
      <c r="A453" s="349">
        <v>420</v>
      </c>
      <c r="B453" s="350" t="s">
        <v>629</v>
      </c>
      <c r="C453" s="351"/>
      <c r="D453" s="350"/>
      <c r="E453" s="362">
        <v>1</v>
      </c>
      <c r="F453" s="350" t="s">
        <v>646</v>
      </c>
    </row>
    <row r="454" spans="1:6" ht="49.5" x14ac:dyDescent="0.25">
      <c r="A454" s="349">
        <v>420</v>
      </c>
      <c r="B454" s="350" t="s">
        <v>629</v>
      </c>
      <c r="C454" s="351"/>
      <c r="D454" s="350"/>
      <c r="E454" s="362">
        <v>2</v>
      </c>
      <c r="F454" s="350" t="s">
        <v>647</v>
      </c>
    </row>
    <row r="455" spans="1:6" ht="49.5" x14ac:dyDescent="0.25">
      <c r="A455" s="349">
        <v>420</v>
      </c>
      <c r="B455" s="350" t="s">
        <v>629</v>
      </c>
      <c r="C455" s="351"/>
      <c r="D455" s="364"/>
      <c r="E455" s="362">
        <v>3</v>
      </c>
      <c r="F455" s="350" t="s">
        <v>648</v>
      </c>
    </row>
    <row r="456" spans="1:6" ht="49.5" x14ac:dyDescent="0.25">
      <c r="A456" s="349">
        <v>420</v>
      </c>
      <c r="B456" s="350" t="s">
        <v>629</v>
      </c>
      <c r="C456" s="351"/>
      <c r="D456" s="364"/>
      <c r="E456" s="362">
        <v>4</v>
      </c>
      <c r="F456" s="350" t="s">
        <v>649</v>
      </c>
    </row>
    <row r="457" spans="1:6" ht="49.5" x14ac:dyDescent="0.25">
      <c r="A457" s="349">
        <v>420</v>
      </c>
      <c r="B457" s="350" t="s">
        <v>629</v>
      </c>
      <c r="C457" s="351">
        <v>53</v>
      </c>
      <c r="D457" s="350" t="s">
        <v>522</v>
      </c>
      <c r="E457" s="362"/>
      <c r="F457" s="350"/>
    </row>
    <row r="458" spans="1:6" ht="49.5" x14ac:dyDescent="0.25">
      <c r="A458" s="349">
        <v>420</v>
      </c>
      <c r="B458" s="350" t="s">
        <v>629</v>
      </c>
      <c r="C458" s="351"/>
      <c r="D458" s="364"/>
      <c r="E458" s="362">
        <v>17</v>
      </c>
      <c r="F458" s="350" t="s">
        <v>650</v>
      </c>
    </row>
    <row r="459" spans="1:6" ht="49.5" x14ac:dyDescent="0.25">
      <c r="A459" s="349">
        <v>420</v>
      </c>
      <c r="B459" s="350" t="s">
        <v>629</v>
      </c>
      <c r="C459" s="351"/>
      <c r="D459" s="364"/>
      <c r="E459" s="362">
        <v>18</v>
      </c>
      <c r="F459" s="350" t="s">
        <v>651</v>
      </c>
    </row>
    <row r="460" spans="1:6" ht="49.5" x14ac:dyDescent="0.25">
      <c r="A460" s="349">
        <v>420</v>
      </c>
      <c r="B460" s="350" t="s">
        <v>629</v>
      </c>
      <c r="C460" s="351">
        <v>55</v>
      </c>
      <c r="D460" s="350" t="s">
        <v>652</v>
      </c>
      <c r="E460" s="362"/>
      <c r="F460" s="364"/>
    </row>
    <row r="461" spans="1:6" ht="49.5" x14ac:dyDescent="0.25">
      <c r="A461" s="349">
        <v>420</v>
      </c>
      <c r="B461" s="350" t="s">
        <v>629</v>
      </c>
      <c r="C461" s="351"/>
      <c r="D461" s="364"/>
      <c r="E461" s="362">
        <v>1</v>
      </c>
      <c r="F461" s="350" t="s">
        <v>653</v>
      </c>
    </row>
    <row r="462" spans="1:6" ht="49.5" x14ac:dyDescent="0.25">
      <c r="A462" s="349">
        <v>420</v>
      </c>
      <c r="B462" s="350" t="s">
        <v>629</v>
      </c>
      <c r="C462" s="351"/>
      <c r="D462" s="364"/>
      <c r="E462" s="362">
        <v>2</v>
      </c>
      <c r="F462" s="350" t="s">
        <v>654</v>
      </c>
    </row>
    <row r="463" spans="1:6" ht="49.5" x14ac:dyDescent="0.25">
      <c r="A463" s="349">
        <v>420</v>
      </c>
      <c r="B463" s="350" t="s">
        <v>629</v>
      </c>
      <c r="C463" s="351">
        <v>56</v>
      </c>
      <c r="D463" s="350" t="s">
        <v>655</v>
      </c>
      <c r="E463" s="362"/>
      <c r="F463" s="364"/>
    </row>
    <row r="464" spans="1:6" ht="49.5" x14ac:dyDescent="0.25">
      <c r="A464" s="349">
        <v>420</v>
      </c>
      <c r="B464" s="350" t="s">
        <v>629</v>
      </c>
      <c r="C464" s="351"/>
      <c r="D464" s="364"/>
      <c r="E464" s="362">
        <v>1</v>
      </c>
      <c r="F464" s="350" t="s">
        <v>656</v>
      </c>
    </row>
    <row r="465" spans="1:6" ht="49.5" x14ac:dyDescent="0.25">
      <c r="A465" s="349">
        <v>420</v>
      </c>
      <c r="B465" s="350" t="s">
        <v>629</v>
      </c>
      <c r="C465" s="351"/>
      <c r="D465" s="364"/>
      <c r="E465" s="362">
        <v>2</v>
      </c>
      <c r="F465" s="350" t="s">
        <v>657</v>
      </c>
    </row>
    <row r="466" spans="1:6" ht="49.5" x14ac:dyDescent="0.25">
      <c r="A466" s="349">
        <v>420</v>
      </c>
      <c r="B466" s="350" t="s">
        <v>629</v>
      </c>
      <c r="C466" s="351">
        <v>67</v>
      </c>
      <c r="D466" s="352" t="s">
        <v>411</v>
      </c>
      <c r="E466" s="353"/>
      <c r="F466" s="354"/>
    </row>
    <row r="467" spans="1:6" ht="49.5" x14ac:dyDescent="0.25">
      <c r="A467" s="349">
        <v>420</v>
      </c>
      <c r="B467" s="350" t="s">
        <v>629</v>
      </c>
      <c r="C467" s="351"/>
      <c r="D467" s="352"/>
      <c r="E467" s="362">
        <v>1</v>
      </c>
      <c r="F467" s="350" t="s">
        <v>448</v>
      </c>
    </row>
    <row r="468" spans="1:6" ht="49.5" x14ac:dyDescent="0.25">
      <c r="A468" s="349">
        <v>420</v>
      </c>
      <c r="B468" s="350" t="s">
        <v>629</v>
      </c>
      <c r="C468" s="351"/>
      <c r="D468" s="352"/>
      <c r="E468" s="362">
        <v>4</v>
      </c>
      <c r="F468" s="361" t="s">
        <v>412</v>
      </c>
    </row>
    <row r="469" spans="1:6" ht="49.5" x14ac:dyDescent="0.25">
      <c r="A469" s="349">
        <v>420</v>
      </c>
      <c r="B469" s="350" t="s">
        <v>629</v>
      </c>
      <c r="C469" s="351"/>
      <c r="D469" s="352"/>
      <c r="E469" s="363">
        <v>5</v>
      </c>
      <c r="F469" s="361" t="s">
        <v>449</v>
      </c>
    </row>
    <row r="470" spans="1:6" ht="49.5" x14ac:dyDescent="0.25">
      <c r="A470" s="349">
        <v>420</v>
      </c>
      <c r="B470" s="350" t="s">
        <v>629</v>
      </c>
      <c r="C470" s="351"/>
      <c r="D470" s="352"/>
      <c r="E470" s="362">
        <v>6</v>
      </c>
      <c r="F470" s="350" t="s">
        <v>658</v>
      </c>
    </row>
    <row r="471" spans="1:6" ht="49.5" x14ac:dyDescent="0.25">
      <c r="A471" s="349">
        <v>420</v>
      </c>
      <c r="B471" s="350" t="s">
        <v>629</v>
      </c>
      <c r="C471" s="351"/>
      <c r="D471" s="352"/>
      <c r="E471" s="362">
        <v>8</v>
      </c>
      <c r="F471" s="350" t="s">
        <v>659</v>
      </c>
    </row>
    <row r="472" spans="1:6" ht="49.5" x14ac:dyDescent="0.25">
      <c r="A472" s="349">
        <v>420</v>
      </c>
      <c r="B472" s="350" t="s">
        <v>629</v>
      </c>
      <c r="C472" s="351"/>
      <c r="D472" s="352"/>
      <c r="E472" s="362">
        <v>9</v>
      </c>
      <c r="F472" s="350" t="s">
        <v>660</v>
      </c>
    </row>
    <row r="473" spans="1:6" ht="49.5" x14ac:dyDescent="0.25">
      <c r="A473" s="349">
        <v>420</v>
      </c>
      <c r="B473" s="350" t="s">
        <v>629</v>
      </c>
      <c r="C473" s="351"/>
      <c r="D473" s="352"/>
      <c r="E473" s="362">
        <v>10</v>
      </c>
      <c r="F473" s="350" t="s">
        <v>661</v>
      </c>
    </row>
    <row r="474" spans="1:6" ht="49.5" x14ac:dyDescent="0.25">
      <c r="A474" s="349">
        <v>420</v>
      </c>
      <c r="B474" s="350" t="s">
        <v>629</v>
      </c>
      <c r="C474" s="351"/>
      <c r="D474" s="352"/>
      <c r="E474" s="362">
        <v>11</v>
      </c>
      <c r="F474" s="350" t="s">
        <v>662</v>
      </c>
    </row>
    <row r="475" spans="1:6" ht="49.5" x14ac:dyDescent="0.25">
      <c r="A475" s="349">
        <v>420</v>
      </c>
      <c r="B475" s="350" t="s">
        <v>629</v>
      </c>
      <c r="C475" s="351"/>
      <c r="D475" s="352"/>
      <c r="E475" s="362">
        <v>14</v>
      </c>
      <c r="F475" s="350" t="s">
        <v>663</v>
      </c>
    </row>
    <row r="476" spans="1:6" ht="49.5" x14ac:dyDescent="0.25">
      <c r="A476" s="349">
        <v>420</v>
      </c>
      <c r="B476" s="350" t="s">
        <v>629</v>
      </c>
      <c r="C476" s="351"/>
      <c r="D476" s="352"/>
      <c r="E476" s="363">
        <v>16</v>
      </c>
      <c r="F476" s="361" t="s">
        <v>450</v>
      </c>
    </row>
    <row r="477" spans="1:6" ht="49.5" x14ac:dyDescent="0.25">
      <c r="A477" s="349">
        <v>420</v>
      </c>
      <c r="B477" s="350" t="s">
        <v>629</v>
      </c>
      <c r="C477" s="351"/>
      <c r="D477" s="352"/>
      <c r="E477" s="363">
        <v>21</v>
      </c>
      <c r="F477" s="361" t="s">
        <v>451</v>
      </c>
    </row>
    <row r="478" spans="1:6" ht="49.5" x14ac:dyDescent="0.25">
      <c r="A478" s="349">
        <v>420</v>
      </c>
      <c r="B478" s="350" t="s">
        <v>629</v>
      </c>
      <c r="C478" s="351"/>
      <c r="D478" s="352"/>
      <c r="E478" s="363">
        <v>25</v>
      </c>
      <c r="F478" s="361" t="s">
        <v>464</v>
      </c>
    </row>
    <row r="479" spans="1:6" ht="49.5" x14ac:dyDescent="0.25">
      <c r="A479" s="349">
        <v>420</v>
      </c>
      <c r="B479" s="350" t="s">
        <v>629</v>
      </c>
      <c r="C479" s="351">
        <v>72</v>
      </c>
      <c r="D479" s="350" t="s">
        <v>473</v>
      </c>
      <c r="E479" s="363"/>
      <c r="F479" s="361"/>
    </row>
    <row r="480" spans="1:6" ht="49.5" x14ac:dyDescent="0.25">
      <c r="A480" s="349">
        <v>420</v>
      </c>
      <c r="B480" s="350" t="s">
        <v>629</v>
      </c>
      <c r="C480" s="351"/>
      <c r="D480" s="352"/>
      <c r="E480" s="362">
        <v>9</v>
      </c>
      <c r="F480" s="350" t="s">
        <v>664</v>
      </c>
    </row>
    <row r="481" spans="1:6" ht="49.5" x14ac:dyDescent="0.25">
      <c r="A481" s="349">
        <v>420</v>
      </c>
      <c r="B481" s="350" t="s">
        <v>629</v>
      </c>
      <c r="C481" s="351"/>
      <c r="D481" s="352"/>
      <c r="E481" s="362">
        <v>13</v>
      </c>
      <c r="F481" s="350" t="s">
        <v>665</v>
      </c>
    </row>
    <row r="482" spans="1:6" ht="49.5" x14ac:dyDescent="0.25">
      <c r="A482" s="349">
        <v>420</v>
      </c>
      <c r="B482" s="350" t="s">
        <v>629</v>
      </c>
      <c r="C482" s="351"/>
      <c r="D482" s="352"/>
      <c r="E482" s="362">
        <v>20</v>
      </c>
      <c r="F482" s="350" t="s">
        <v>666</v>
      </c>
    </row>
    <row r="483" spans="1:6" ht="49.5" x14ac:dyDescent="0.25">
      <c r="A483" s="349">
        <v>420</v>
      </c>
      <c r="B483" s="350" t="s">
        <v>629</v>
      </c>
      <c r="C483" s="351">
        <v>81</v>
      </c>
      <c r="D483" s="350" t="s">
        <v>667</v>
      </c>
      <c r="E483" s="365"/>
      <c r="F483" s="364"/>
    </row>
    <row r="484" spans="1:6" ht="49.5" x14ac:dyDescent="0.25">
      <c r="A484" s="349">
        <v>420</v>
      </c>
      <c r="B484" s="350" t="s">
        <v>629</v>
      </c>
      <c r="C484" s="351"/>
      <c r="D484" s="364"/>
      <c r="E484" s="362">
        <v>1</v>
      </c>
      <c r="F484" s="350" t="s">
        <v>668</v>
      </c>
    </row>
    <row r="485" spans="1:6" ht="49.5" x14ac:dyDescent="0.25">
      <c r="A485" s="349">
        <v>420</v>
      </c>
      <c r="B485" s="350" t="s">
        <v>629</v>
      </c>
      <c r="C485" s="351"/>
      <c r="D485" s="364"/>
      <c r="E485" s="362">
        <v>2</v>
      </c>
      <c r="F485" s="350" t="s">
        <v>669</v>
      </c>
    </row>
    <row r="486" spans="1:6" ht="49.5" x14ac:dyDescent="0.25">
      <c r="A486" s="349">
        <v>420</v>
      </c>
      <c r="B486" s="350" t="s">
        <v>629</v>
      </c>
      <c r="C486" s="351"/>
      <c r="D486" s="364"/>
      <c r="E486" s="362">
        <v>3</v>
      </c>
      <c r="F486" s="350" t="s">
        <v>670</v>
      </c>
    </row>
    <row r="487" spans="1:6" ht="49.5" x14ac:dyDescent="0.25">
      <c r="A487" s="349">
        <v>420</v>
      </c>
      <c r="B487" s="350" t="s">
        <v>629</v>
      </c>
      <c r="C487" s="351"/>
      <c r="D487" s="364"/>
      <c r="E487" s="362">
        <v>4</v>
      </c>
      <c r="F487" s="350" t="s">
        <v>671</v>
      </c>
    </row>
    <row r="488" spans="1:6" ht="49.5" x14ac:dyDescent="0.25">
      <c r="A488" s="366">
        <v>430</v>
      </c>
      <c r="B488" s="367" t="s">
        <v>672</v>
      </c>
      <c r="C488" s="368">
        <v>2</v>
      </c>
      <c r="D488" s="369" t="s">
        <v>398</v>
      </c>
      <c r="E488" s="370"/>
      <c r="F488" s="371"/>
    </row>
    <row r="489" spans="1:6" ht="49.5" x14ac:dyDescent="0.25">
      <c r="A489" s="366">
        <v>430</v>
      </c>
      <c r="B489" s="372" t="s">
        <v>672</v>
      </c>
      <c r="C489" s="368"/>
      <c r="D489" s="369"/>
      <c r="E489" s="370">
        <v>3</v>
      </c>
      <c r="F489" s="372" t="s">
        <v>673</v>
      </c>
    </row>
    <row r="490" spans="1:6" ht="49.5" x14ac:dyDescent="0.25">
      <c r="A490" s="366">
        <v>430</v>
      </c>
      <c r="B490" s="372" t="s">
        <v>672</v>
      </c>
      <c r="C490" s="368"/>
      <c r="D490" s="369"/>
      <c r="E490" s="370">
        <v>4</v>
      </c>
      <c r="F490" s="372" t="s">
        <v>674</v>
      </c>
    </row>
    <row r="491" spans="1:6" ht="49.5" x14ac:dyDescent="0.25">
      <c r="A491" s="366">
        <v>430</v>
      </c>
      <c r="B491" s="372" t="s">
        <v>672</v>
      </c>
      <c r="C491" s="368"/>
      <c r="D491" s="369"/>
      <c r="E491" s="370">
        <v>8</v>
      </c>
      <c r="F491" s="372" t="s">
        <v>675</v>
      </c>
    </row>
    <row r="492" spans="1:6" ht="49.5" x14ac:dyDescent="0.25">
      <c r="A492" s="366">
        <v>430</v>
      </c>
      <c r="B492" s="372" t="s">
        <v>672</v>
      </c>
      <c r="C492" s="368"/>
      <c r="D492" s="369"/>
      <c r="E492" s="370">
        <v>18</v>
      </c>
      <c r="F492" s="372" t="s">
        <v>676</v>
      </c>
    </row>
    <row r="493" spans="1:6" ht="49.5" x14ac:dyDescent="0.25">
      <c r="A493" s="366">
        <v>430</v>
      </c>
      <c r="B493" s="372" t="s">
        <v>672</v>
      </c>
      <c r="C493" s="368"/>
      <c r="D493" s="369"/>
      <c r="E493" s="370">
        <v>37</v>
      </c>
      <c r="F493" s="372" t="s">
        <v>677</v>
      </c>
    </row>
    <row r="494" spans="1:6" ht="49.5" x14ac:dyDescent="0.25">
      <c r="A494" s="366">
        <v>430</v>
      </c>
      <c r="B494" s="372" t="s">
        <v>672</v>
      </c>
      <c r="C494" s="368"/>
      <c r="D494" s="369"/>
      <c r="E494" s="373">
        <v>40</v>
      </c>
      <c r="F494" s="374" t="s">
        <v>399</v>
      </c>
    </row>
    <row r="495" spans="1:6" ht="49.5" x14ac:dyDescent="0.25">
      <c r="A495" s="366">
        <v>430</v>
      </c>
      <c r="B495" s="372" t="s">
        <v>672</v>
      </c>
      <c r="C495" s="368">
        <v>29</v>
      </c>
      <c r="D495" s="372" t="s">
        <v>678</v>
      </c>
      <c r="E495" s="370"/>
      <c r="F495" s="372"/>
    </row>
    <row r="496" spans="1:6" ht="49.5" x14ac:dyDescent="0.25">
      <c r="A496" s="366">
        <v>430</v>
      </c>
      <c r="B496" s="372" t="s">
        <v>672</v>
      </c>
      <c r="C496" s="368">
        <v>48</v>
      </c>
      <c r="D496" s="369" t="s">
        <v>679</v>
      </c>
      <c r="E496" s="370"/>
      <c r="F496" s="372"/>
    </row>
    <row r="497" spans="1:6" ht="49.5" x14ac:dyDescent="0.25">
      <c r="A497" s="366">
        <v>430</v>
      </c>
      <c r="B497" s="372" t="s">
        <v>672</v>
      </c>
      <c r="C497" s="375">
        <v>49</v>
      </c>
      <c r="D497" s="376" t="s">
        <v>443</v>
      </c>
      <c r="E497" s="377"/>
      <c r="F497" s="378"/>
    </row>
    <row r="498" spans="1:6" ht="49.5" x14ac:dyDescent="0.25">
      <c r="A498" s="366">
        <v>430</v>
      </c>
      <c r="B498" s="372" t="s">
        <v>672</v>
      </c>
      <c r="C498" s="375"/>
      <c r="D498" s="376"/>
      <c r="E498" s="373">
        <v>1</v>
      </c>
      <c r="F498" s="379" t="s">
        <v>444</v>
      </c>
    </row>
    <row r="499" spans="1:6" ht="49.5" x14ac:dyDescent="0.25">
      <c r="A499" s="366">
        <v>430</v>
      </c>
      <c r="B499" s="372" t="s">
        <v>672</v>
      </c>
      <c r="C499" s="375">
        <v>50</v>
      </c>
      <c r="D499" s="369" t="s">
        <v>406</v>
      </c>
      <c r="E499" s="370"/>
      <c r="F499" s="371"/>
    </row>
    <row r="500" spans="1:6" ht="49.5" x14ac:dyDescent="0.25">
      <c r="A500" s="366">
        <v>430</v>
      </c>
      <c r="B500" s="372" t="s">
        <v>672</v>
      </c>
      <c r="C500" s="368"/>
      <c r="D500" s="369"/>
      <c r="E500" s="380">
        <v>10</v>
      </c>
      <c r="F500" s="379" t="s">
        <v>407</v>
      </c>
    </row>
    <row r="501" spans="1:6" ht="49.5" x14ac:dyDescent="0.25">
      <c r="A501" s="366">
        <v>430</v>
      </c>
      <c r="B501" s="372" t="s">
        <v>672</v>
      </c>
      <c r="C501" s="368"/>
      <c r="D501" s="369"/>
      <c r="E501" s="381">
        <v>24</v>
      </c>
      <c r="F501" s="379" t="s">
        <v>409</v>
      </c>
    </row>
    <row r="502" spans="1:6" ht="49.5" x14ac:dyDescent="0.25">
      <c r="A502" s="366">
        <v>430</v>
      </c>
      <c r="B502" s="372" t="s">
        <v>672</v>
      </c>
      <c r="C502" s="368"/>
      <c r="D502" s="369"/>
      <c r="E502" s="381">
        <v>34</v>
      </c>
      <c r="F502" s="379" t="s">
        <v>429</v>
      </c>
    </row>
    <row r="503" spans="1:6" ht="49.5" x14ac:dyDescent="0.25">
      <c r="A503" s="366">
        <v>430</v>
      </c>
      <c r="B503" s="372" t="s">
        <v>672</v>
      </c>
      <c r="C503" s="368">
        <v>58</v>
      </c>
      <c r="D503" s="371" t="s">
        <v>680</v>
      </c>
      <c r="E503" s="381"/>
      <c r="F503" s="379"/>
    </row>
    <row r="504" spans="1:6" ht="49.5" x14ac:dyDescent="0.25">
      <c r="A504" s="366">
        <v>430</v>
      </c>
      <c r="B504" s="372" t="s">
        <v>672</v>
      </c>
      <c r="C504" s="368">
        <v>59</v>
      </c>
      <c r="D504" s="372" t="s">
        <v>681</v>
      </c>
      <c r="E504" s="380"/>
      <c r="F504" s="372"/>
    </row>
    <row r="505" spans="1:6" ht="49.5" x14ac:dyDescent="0.25">
      <c r="A505" s="366">
        <v>430</v>
      </c>
      <c r="B505" s="372" t="s">
        <v>672</v>
      </c>
      <c r="C505" s="368">
        <v>60</v>
      </c>
      <c r="D505" s="371" t="s">
        <v>461</v>
      </c>
      <c r="E505" s="381"/>
      <c r="F505" s="379"/>
    </row>
    <row r="506" spans="1:6" ht="49.5" x14ac:dyDescent="0.25">
      <c r="A506" s="366">
        <v>430</v>
      </c>
      <c r="B506" s="372" t="s">
        <v>672</v>
      </c>
      <c r="C506" s="368"/>
      <c r="D506" s="371"/>
      <c r="E506" s="380">
        <v>4</v>
      </c>
      <c r="F506" s="372" t="s">
        <v>682</v>
      </c>
    </row>
    <row r="507" spans="1:6" ht="49.5" x14ac:dyDescent="0.25">
      <c r="A507" s="366">
        <v>430</v>
      </c>
      <c r="B507" s="372" t="s">
        <v>672</v>
      </c>
      <c r="C507" s="368">
        <v>63</v>
      </c>
      <c r="D507" s="372" t="s">
        <v>683</v>
      </c>
      <c r="E507" s="381"/>
      <c r="F507" s="379"/>
    </row>
    <row r="508" spans="1:6" ht="49.5" x14ac:dyDescent="0.25">
      <c r="A508" s="366">
        <v>430</v>
      </c>
      <c r="B508" s="372" t="s">
        <v>672</v>
      </c>
      <c r="C508" s="368">
        <v>67</v>
      </c>
      <c r="D508" s="369" t="s">
        <v>411</v>
      </c>
      <c r="E508" s="370"/>
      <c r="F508" s="371"/>
    </row>
    <row r="509" spans="1:6" ht="49.5" x14ac:dyDescent="0.25">
      <c r="A509" s="366">
        <v>430</v>
      </c>
      <c r="B509" s="372" t="s">
        <v>672</v>
      </c>
      <c r="C509" s="368"/>
      <c r="D509" s="369"/>
      <c r="E509" s="380">
        <v>3</v>
      </c>
      <c r="F509" s="372" t="s">
        <v>684</v>
      </c>
    </row>
    <row r="510" spans="1:6" ht="49.5" x14ac:dyDescent="0.25">
      <c r="A510" s="366">
        <v>430</v>
      </c>
      <c r="B510" s="372" t="s">
        <v>672</v>
      </c>
      <c r="C510" s="368"/>
      <c r="D510" s="369"/>
      <c r="E510" s="380">
        <v>4</v>
      </c>
      <c r="F510" s="379" t="s">
        <v>412</v>
      </c>
    </row>
    <row r="511" spans="1:6" ht="49.5" x14ac:dyDescent="0.25">
      <c r="A511" s="366">
        <v>430</v>
      </c>
      <c r="B511" s="372" t="s">
        <v>672</v>
      </c>
      <c r="C511" s="368"/>
      <c r="D511" s="369"/>
      <c r="E511" s="381">
        <v>5</v>
      </c>
      <c r="F511" s="379" t="s">
        <v>449</v>
      </c>
    </row>
    <row r="512" spans="1:6" ht="49.5" x14ac:dyDescent="0.25">
      <c r="A512" s="366">
        <v>430</v>
      </c>
      <c r="B512" s="372" t="s">
        <v>672</v>
      </c>
      <c r="C512" s="368"/>
      <c r="D512" s="369"/>
      <c r="E512" s="380">
        <v>13</v>
      </c>
      <c r="F512" s="372" t="s">
        <v>685</v>
      </c>
    </row>
    <row r="513" spans="1:6" ht="49.5" x14ac:dyDescent="0.25">
      <c r="A513" s="366">
        <v>430</v>
      </c>
      <c r="B513" s="372" t="s">
        <v>672</v>
      </c>
      <c r="C513" s="368"/>
      <c r="D513" s="369"/>
      <c r="E513" s="381">
        <v>16</v>
      </c>
      <c r="F513" s="379" t="s">
        <v>450</v>
      </c>
    </row>
    <row r="514" spans="1:6" ht="49.5" x14ac:dyDescent="0.25">
      <c r="A514" s="366">
        <v>430</v>
      </c>
      <c r="B514" s="372" t="s">
        <v>672</v>
      </c>
      <c r="C514" s="368"/>
      <c r="D514" s="369"/>
      <c r="E514" s="380">
        <v>23</v>
      </c>
      <c r="F514" s="372" t="s">
        <v>686</v>
      </c>
    </row>
    <row r="515" spans="1:6" ht="49.5" x14ac:dyDescent="0.25">
      <c r="A515" s="366">
        <v>430</v>
      </c>
      <c r="B515" s="372" t="s">
        <v>672</v>
      </c>
      <c r="C515" s="368"/>
      <c r="D515" s="369"/>
      <c r="E515" s="381">
        <v>25</v>
      </c>
      <c r="F515" s="379" t="s">
        <v>464</v>
      </c>
    </row>
    <row r="516" spans="1:6" ht="49.5" x14ac:dyDescent="0.25">
      <c r="A516" s="366">
        <v>430</v>
      </c>
      <c r="B516" s="372" t="s">
        <v>672</v>
      </c>
      <c r="C516" s="368"/>
      <c r="D516" s="369"/>
      <c r="E516" s="380">
        <v>26</v>
      </c>
      <c r="F516" s="372" t="s">
        <v>687</v>
      </c>
    </row>
    <row r="517" spans="1:6" ht="49.5" x14ac:dyDescent="0.25">
      <c r="A517" s="366">
        <v>430</v>
      </c>
      <c r="B517" s="372" t="s">
        <v>672</v>
      </c>
      <c r="C517" s="368">
        <v>72</v>
      </c>
      <c r="D517" s="372" t="s">
        <v>473</v>
      </c>
      <c r="E517" s="380"/>
      <c r="F517" s="372"/>
    </row>
    <row r="518" spans="1:6" ht="49.5" x14ac:dyDescent="0.25">
      <c r="A518" s="366">
        <v>430</v>
      </c>
      <c r="B518" s="372" t="s">
        <v>672</v>
      </c>
      <c r="C518" s="368"/>
      <c r="D518" s="369"/>
      <c r="E518" s="380">
        <v>11</v>
      </c>
      <c r="F518" s="372" t="s">
        <v>688</v>
      </c>
    </row>
    <row r="519" spans="1:6" ht="49.5" x14ac:dyDescent="0.25">
      <c r="A519" s="366">
        <v>430</v>
      </c>
      <c r="B519" s="372" t="s">
        <v>672</v>
      </c>
      <c r="C519" s="368"/>
      <c r="D519" s="369"/>
      <c r="E519" s="380">
        <v>19</v>
      </c>
      <c r="F519" s="372" t="s">
        <v>689</v>
      </c>
    </row>
    <row r="520" spans="1:6" ht="49.5" x14ac:dyDescent="0.25">
      <c r="A520" s="366">
        <v>430</v>
      </c>
      <c r="B520" s="372" t="s">
        <v>672</v>
      </c>
      <c r="C520" s="368">
        <v>73</v>
      </c>
      <c r="D520" s="371" t="s">
        <v>690</v>
      </c>
      <c r="E520" s="380"/>
      <c r="F520" s="372"/>
    </row>
    <row r="521" spans="1:6" ht="66" x14ac:dyDescent="0.25">
      <c r="A521" s="79">
        <v>440</v>
      </c>
      <c r="B521" s="80" t="s">
        <v>691</v>
      </c>
      <c r="C521" s="84">
        <v>2</v>
      </c>
      <c r="D521" s="86" t="s">
        <v>398</v>
      </c>
      <c r="E521" s="81"/>
      <c r="F521" s="83"/>
    </row>
    <row r="522" spans="1:6" ht="66" x14ac:dyDescent="0.25">
      <c r="A522" s="79">
        <v>440</v>
      </c>
      <c r="B522" s="80" t="s">
        <v>691</v>
      </c>
      <c r="C522" s="84"/>
      <c r="D522" s="86"/>
      <c r="E522" s="81">
        <v>6</v>
      </c>
      <c r="F522" s="80" t="s">
        <v>692</v>
      </c>
    </row>
    <row r="523" spans="1:6" ht="66" x14ac:dyDescent="0.25">
      <c r="A523" s="79">
        <v>440</v>
      </c>
      <c r="B523" s="80" t="s">
        <v>691</v>
      </c>
      <c r="C523" s="84"/>
      <c r="D523" s="86"/>
      <c r="E523" s="81">
        <v>7</v>
      </c>
      <c r="F523" s="80" t="s">
        <v>693</v>
      </c>
    </row>
    <row r="524" spans="1:6" ht="66" x14ac:dyDescent="0.25">
      <c r="A524" s="79">
        <v>440</v>
      </c>
      <c r="B524" s="80" t="s">
        <v>691</v>
      </c>
      <c r="C524" s="84"/>
      <c r="D524" s="86"/>
      <c r="E524" s="93">
        <v>40</v>
      </c>
      <c r="F524" s="94" t="s">
        <v>399</v>
      </c>
    </row>
    <row r="525" spans="1:6" ht="66" x14ac:dyDescent="0.25">
      <c r="A525" s="79">
        <v>440</v>
      </c>
      <c r="B525" s="80" t="s">
        <v>691</v>
      </c>
      <c r="C525" s="84">
        <v>22</v>
      </c>
      <c r="D525" s="80" t="s">
        <v>694</v>
      </c>
      <c r="E525" s="81"/>
      <c r="F525" s="80"/>
    </row>
    <row r="526" spans="1:6" ht="66" x14ac:dyDescent="0.25">
      <c r="A526" s="79">
        <v>440</v>
      </c>
      <c r="B526" s="80" t="s">
        <v>691</v>
      </c>
      <c r="C526" s="84"/>
      <c r="D526" s="80"/>
      <c r="E526" s="81">
        <v>1</v>
      </c>
      <c r="F526" s="80" t="s">
        <v>695</v>
      </c>
    </row>
    <row r="527" spans="1:6" ht="66" x14ac:dyDescent="0.25">
      <c r="A527" s="79">
        <v>440</v>
      </c>
      <c r="B527" s="80" t="s">
        <v>691</v>
      </c>
      <c r="C527" s="84"/>
      <c r="D527" s="80"/>
      <c r="E527" s="81">
        <v>2</v>
      </c>
      <c r="F527" s="80" t="s">
        <v>696</v>
      </c>
    </row>
    <row r="528" spans="1:6" ht="66" x14ac:dyDescent="0.25">
      <c r="A528" s="79">
        <v>440</v>
      </c>
      <c r="B528" s="80" t="s">
        <v>691</v>
      </c>
      <c r="C528" s="84"/>
      <c r="D528" s="80"/>
      <c r="E528" s="81">
        <v>3</v>
      </c>
      <c r="F528" s="80" t="s">
        <v>697</v>
      </c>
    </row>
    <row r="529" spans="1:6" ht="66" x14ac:dyDescent="0.25">
      <c r="A529" s="79">
        <v>440</v>
      </c>
      <c r="B529" s="80" t="s">
        <v>691</v>
      </c>
      <c r="C529" s="84"/>
      <c r="D529" s="80"/>
      <c r="E529" s="81">
        <v>4</v>
      </c>
      <c r="F529" s="80" t="s">
        <v>698</v>
      </c>
    </row>
    <row r="530" spans="1:6" ht="66" x14ac:dyDescent="0.25">
      <c r="A530" s="79">
        <v>440</v>
      </c>
      <c r="B530" s="80" t="s">
        <v>691</v>
      </c>
      <c r="C530" s="84"/>
      <c r="D530" s="80"/>
      <c r="E530" s="81">
        <v>5</v>
      </c>
      <c r="F530" s="80" t="s">
        <v>699</v>
      </c>
    </row>
    <row r="531" spans="1:6" ht="66" x14ac:dyDescent="0.25">
      <c r="A531" s="79">
        <v>440</v>
      </c>
      <c r="B531" s="80" t="s">
        <v>691</v>
      </c>
      <c r="C531" s="84"/>
      <c r="D531" s="80"/>
      <c r="E531" s="81">
        <v>6</v>
      </c>
      <c r="F531" s="80" t="s">
        <v>700</v>
      </c>
    </row>
    <row r="532" spans="1:6" ht="66" x14ac:dyDescent="0.25">
      <c r="A532" s="79">
        <v>440</v>
      </c>
      <c r="B532" s="80" t="s">
        <v>691</v>
      </c>
      <c r="C532" s="84">
        <v>23</v>
      </c>
      <c r="D532" s="80" t="s">
        <v>484</v>
      </c>
      <c r="E532" s="81"/>
      <c r="F532" s="80"/>
    </row>
    <row r="533" spans="1:6" ht="66" x14ac:dyDescent="0.25">
      <c r="A533" s="79">
        <v>440</v>
      </c>
      <c r="B533" s="80" t="s">
        <v>691</v>
      </c>
      <c r="C533" s="84"/>
      <c r="D533" s="80"/>
      <c r="E533" s="81">
        <v>1</v>
      </c>
      <c r="F533" s="80" t="s">
        <v>701</v>
      </c>
    </row>
    <row r="534" spans="1:6" ht="66" x14ac:dyDescent="0.25">
      <c r="A534" s="79">
        <v>440</v>
      </c>
      <c r="B534" s="80" t="s">
        <v>691</v>
      </c>
      <c r="C534" s="90">
        <v>49</v>
      </c>
      <c r="D534" s="95" t="s">
        <v>443</v>
      </c>
      <c r="E534" s="97"/>
      <c r="F534" s="96"/>
    </row>
    <row r="535" spans="1:6" ht="66" x14ac:dyDescent="0.25">
      <c r="A535" s="79">
        <v>440</v>
      </c>
      <c r="B535" s="80" t="s">
        <v>691</v>
      </c>
      <c r="C535" s="90"/>
      <c r="D535" s="95"/>
      <c r="E535" s="93">
        <v>1</v>
      </c>
      <c r="F535" s="88" t="s">
        <v>444</v>
      </c>
    </row>
    <row r="536" spans="1:6" ht="66" x14ac:dyDescent="0.25">
      <c r="A536" s="79">
        <v>440</v>
      </c>
      <c r="B536" s="80" t="s">
        <v>691</v>
      </c>
      <c r="C536" s="90">
        <v>50</v>
      </c>
      <c r="D536" s="86" t="s">
        <v>406</v>
      </c>
      <c r="E536" s="81"/>
      <c r="F536" s="83"/>
    </row>
    <row r="537" spans="1:6" ht="66" x14ac:dyDescent="0.25">
      <c r="A537" s="79">
        <v>440</v>
      </c>
      <c r="B537" s="80" t="s">
        <v>691</v>
      </c>
      <c r="C537" s="84"/>
      <c r="D537" s="86"/>
      <c r="E537" s="87">
        <v>10</v>
      </c>
      <c r="F537" s="88" t="s">
        <v>407</v>
      </c>
    </row>
    <row r="538" spans="1:6" ht="66" x14ac:dyDescent="0.25">
      <c r="A538" s="79">
        <v>440</v>
      </c>
      <c r="B538" s="80" t="s">
        <v>691</v>
      </c>
      <c r="C538" s="84"/>
      <c r="D538" s="86"/>
      <c r="E538" s="92">
        <v>24</v>
      </c>
      <c r="F538" s="88" t="s">
        <v>409</v>
      </c>
    </row>
    <row r="539" spans="1:6" ht="66" x14ac:dyDescent="0.25">
      <c r="A539" s="79">
        <v>440</v>
      </c>
      <c r="B539" s="80" t="s">
        <v>691</v>
      </c>
      <c r="C539" s="84"/>
      <c r="D539" s="86"/>
      <c r="E539" s="92">
        <v>34</v>
      </c>
      <c r="F539" s="88" t="s">
        <v>429</v>
      </c>
    </row>
    <row r="540" spans="1:6" ht="66" x14ac:dyDescent="0.25">
      <c r="A540" s="79">
        <v>440</v>
      </c>
      <c r="B540" s="80" t="s">
        <v>691</v>
      </c>
      <c r="C540" s="84">
        <v>60</v>
      </c>
      <c r="D540" s="80" t="s">
        <v>461</v>
      </c>
      <c r="E540" s="91"/>
      <c r="F540" s="89"/>
    </row>
    <row r="541" spans="1:6" ht="66" x14ac:dyDescent="0.25">
      <c r="A541" s="79">
        <v>440</v>
      </c>
      <c r="B541" s="80" t="s">
        <v>691</v>
      </c>
      <c r="C541" s="84"/>
      <c r="D541" s="85"/>
      <c r="E541" s="87">
        <v>3</v>
      </c>
      <c r="F541" s="83" t="s">
        <v>702</v>
      </c>
    </row>
    <row r="542" spans="1:6" ht="66" x14ac:dyDescent="0.25">
      <c r="A542" s="79">
        <v>440</v>
      </c>
      <c r="B542" s="80" t="s">
        <v>691</v>
      </c>
      <c r="C542" s="84">
        <v>67</v>
      </c>
      <c r="D542" s="86" t="s">
        <v>411</v>
      </c>
      <c r="E542" s="81"/>
      <c r="F542" s="83"/>
    </row>
    <row r="543" spans="1:6" ht="66" x14ac:dyDescent="0.25">
      <c r="A543" s="79">
        <v>440</v>
      </c>
      <c r="B543" s="80" t="s">
        <v>691</v>
      </c>
      <c r="C543" s="84"/>
      <c r="D543" s="86"/>
      <c r="E543" s="87">
        <v>1</v>
      </c>
      <c r="F543" s="80" t="s">
        <v>448</v>
      </c>
    </row>
    <row r="544" spans="1:6" ht="66" x14ac:dyDescent="0.25">
      <c r="A544" s="79">
        <v>440</v>
      </c>
      <c r="B544" s="80" t="s">
        <v>691</v>
      </c>
      <c r="C544" s="84"/>
      <c r="D544" s="86"/>
      <c r="E544" s="87">
        <v>4</v>
      </c>
      <c r="F544" s="88" t="s">
        <v>412</v>
      </c>
    </row>
    <row r="545" spans="1:6" ht="66" x14ac:dyDescent="0.25">
      <c r="A545" s="79">
        <v>440</v>
      </c>
      <c r="B545" s="80" t="s">
        <v>691</v>
      </c>
      <c r="C545" s="84"/>
      <c r="D545" s="86"/>
      <c r="E545" s="92">
        <v>5</v>
      </c>
      <c r="F545" s="88" t="s">
        <v>449</v>
      </c>
    </row>
    <row r="546" spans="1:6" ht="66" x14ac:dyDescent="0.25">
      <c r="A546" s="79">
        <v>440</v>
      </c>
      <c r="B546" s="80" t="s">
        <v>691</v>
      </c>
      <c r="C546" s="84"/>
      <c r="D546" s="86"/>
      <c r="E546" s="92">
        <v>16</v>
      </c>
      <c r="F546" s="88" t="s">
        <v>450</v>
      </c>
    </row>
    <row r="547" spans="1:6" ht="66" x14ac:dyDescent="0.25">
      <c r="A547" s="79">
        <v>440</v>
      </c>
      <c r="B547" s="80" t="s">
        <v>691</v>
      </c>
      <c r="C547" s="84"/>
      <c r="D547" s="86"/>
      <c r="E547" s="92">
        <v>25</v>
      </c>
      <c r="F547" s="88" t="s">
        <v>464</v>
      </c>
    </row>
  </sheetData>
  <autoFilter ref="A1:F547" xr:uid="{00000000-0009-0000-0000-000007000000}"/>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Template/>
  <TotalTime>13</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43</vt:i4>
      </vt:variant>
    </vt:vector>
  </HeadingPairs>
  <TitlesOfParts>
    <vt:vector size="51" baseType="lpstr">
      <vt:lpstr>Inventario Activos de Inf</vt:lpstr>
      <vt:lpstr>Formato Activos Informacion</vt:lpstr>
      <vt:lpstr>Definiciones</vt:lpstr>
      <vt:lpstr>Variables</vt:lpstr>
      <vt:lpstr>ProcesoSO</vt:lpstr>
      <vt:lpstr>TablaRetencion</vt:lpstr>
      <vt:lpstr>Trabajada</vt:lpstr>
      <vt:lpstr>T-Original</vt:lpstr>
      <vt:lpstr>CALIDAD</vt:lpstr>
      <vt:lpstr>Confidencialidad</vt:lpstr>
      <vt:lpstr>ControlInterno</vt:lpstr>
      <vt:lpstr>ControlInternoDisciplinario</vt:lpstr>
      <vt:lpstr>Dirección_Administrativa</vt:lpstr>
      <vt:lpstr>Dirección_de_Contratación</vt:lpstr>
      <vt:lpstr>Dirección_de_Servicios_Ambulatorios</vt:lpstr>
      <vt:lpstr>Dirección_de_Servicios_Complementarios</vt:lpstr>
      <vt:lpstr>Dirección_de_Servicios_de_Urgencias</vt:lpstr>
      <vt:lpstr>Dirección_de_Servicios_del_Riesgo_en_Salud</vt:lpstr>
      <vt:lpstr>Dirección_de_Servicios_Hospitalarios</vt:lpstr>
      <vt:lpstr>Dirección_del_Talento_Humano</vt:lpstr>
      <vt:lpstr>Dirección_Financiera</vt:lpstr>
      <vt:lpstr>DireccionamientoEstrategico</vt:lpstr>
      <vt:lpstr>Disponibilidad</vt:lpstr>
      <vt:lpstr>G.AmbienteFisico</vt:lpstr>
      <vt:lpstr>G.Ambulatoria</vt:lpstr>
      <vt:lpstr>G.Calidad</vt:lpstr>
      <vt:lpstr>G.ClinicaHospitalaria</vt:lpstr>
      <vt:lpstr>G.Comunicaciones</vt:lpstr>
      <vt:lpstr>G.Conocimiento</vt:lpstr>
      <vt:lpstr>G.Contratación</vt:lpstr>
      <vt:lpstr>G.Financiera</vt:lpstr>
      <vt:lpstr>G.Hospitalaria</vt:lpstr>
      <vt:lpstr>G.Jurídica</vt:lpstr>
      <vt:lpstr>G.Riesgo</vt:lpstr>
      <vt:lpstr>G.ServiciosComplemetarios</vt:lpstr>
      <vt:lpstr>G.TalentoHumano</vt:lpstr>
      <vt:lpstr>G.Tecnología</vt:lpstr>
      <vt:lpstr>G.Urgencias</vt:lpstr>
      <vt:lpstr>GERENCIA</vt:lpstr>
      <vt:lpstr>GESTION_DEL_CONOCIMIENTO</vt:lpstr>
      <vt:lpstr>Integridad</vt:lpstr>
      <vt:lpstr>OFICINA_ASESORA_DE_COMUNICACIONES</vt:lpstr>
      <vt:lpstr>OFICINA_ASESORA_DE_DESARROLLO_INSTITUCIONAL</vt:lpstr>
      <vt:lpstr>OFICINA_ASESORA_JURIDICA</vt:lpstr>
      <vt:lpstr>OFICINA_DE_CONTROL_INTERNO</vt:lpstr>
      <vt:lpstr>PARTICIPACIÓN_COMUNITARIA_Y_SERVICIO_AL_CIUDADANO</vt:lpstr>
      <vt:lpstr>ParticipaciónComServCiudadano</vt:lpstr>
      <vt:lpstr>SISTEMAS_DE_INFORMACIÓN_TIC</vt:lpstr>
      <vt:lpstr>Subgerencia_Corporativa</vt:lpstr>
      <vt:lpstr>Subgerencia_de_Prestación_de_Servicios_de_Salud</vt:lpstr>
      <vt:lpstr>'Formato Activos Informacion'!Títulos_a_imprimir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del Pilar SA. Arteaga Vela</dc:creator>
  <cp:lastModifiedBy>Maria Elsy Hernandez Gaitan</cp:lastModifiedBy>
  <cp:revision>2</cp:revision>
  <cp:lastPrinted>2019-05-08T20:04:11Z</cp:lastPrinted>
  <dcterms:created xsi:type="dcterms:W3CDTF">2017-10-13T19:26:54Z</dcterms:created>
  <dcterms:modified xsi:type="dcterms:W3CDTF">2019-12-30T21:14:51Z</dcterms:modified>
  <dc:language>es-CO</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