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5D123D6-62E8-4A1A-BCA7-D67B54F95092}" xr6:coauthVersionLast="47" xr6:coauthVersionMax="47" xr10:uidLastSave="{00000000-0000-0000-0000-000000000000}"/>
  <bookViews>
    <workbookView xWindow="-120" yWindow="-120" windowWidth="20730" windowHeight="11160" xr2:uid="{D5286479-F419-44F8-9107-4CB9FE284373}"/>
  </bookViews>
  <sheets>
    <sheet name="EJE RESERVAS INGRESOS MAYO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3" l="1"/>
  <c r="G36" i="3"/>
  <c r="F36" i="3"/>
  <c r="R36" i="3" s="1"/>
  <c r="E36" i="3"/>
  <c r="D36" i="3"/>
  <c r="C36" i="3"/>
  <c r="Q35" i="3"/>
  <c r="P35" i="3"/>
  <c r="P34" i="3" s="1"/>
  <c r="P37" i="3" s="1"/>
  <c r="P39" i="3" s="1"/>
  <c r="O35" i="3"/>
  <c r="N35" i="3"/>
  <c r="N34" i="3" s="1"/>
  <c r="N37" i="3" s="1"/>
  <c r="N39" i="3" s="1"/>
  <c r="M35" i="3"/>
  <c r="L35" i="3"/>
  <c r="L34" i="3" s="1"/>
  <c r="L37" i="3" s="1"/>
  <c r="L39" i="3" s="1"/>
  <c r="K35" i="3"/>
  <c r="J35" i="3"/>
  <c r="J34" i="3" s="1"/>
  <c r="J37" i="3" s="1"/>
  <c r="J39" i="3" s="1"/>
  <c r="I35" i="3"/>
  <c r="H35" i="3"/>
  <c r="H34" i="3" s="1"/>
  <c r="H37" i="3" s="1"/>
  <c r="H39" i="3" s="1"/>
  <c r="G35" i="3"/>
  <c r="F35" i="3"/>
  <c r="F34" i="3" s="1"/>
  <c r="F37" i="3" s="1"/>
  <c r="F39" i="3" s="1"/>
  <c r="D35" i="3"/>
  <c r="D34" i="3" s="1"/>
  <c r="D37" i="3" s="1"/>
  <c r="D39" i="3" s="1"/>
  <c r="C35" i="3"/>
  <c r="E35" i="3" s="1"/>
  <c r="Q34" i="3"/>
  <c r="Q37" i="3" s="1"/>
  <c r="Q39" i="3" s="1"/>
  <c r="O34" i="3"/>
  <c r="O37" i="3" s="1"/>
  <c r="O39" i="3" s="1"/>
  <c r="M34" i="3"/>
  <c r="M37" i="3" s="1"/>
  <c r="M39" i="3" s="1"/>
  <c r="K34" i="3"/>
  <c r="K37" i="3" s="1"/>
  <c r="K39" i="3" s="1"/>
  <c r="I34" i="3"/>
  <c r="I37" i="3" s="1"/>
  <c r="I39" i="3" s="1"/>
  <c r="G34" i="3"/>
  <c r="G37" i="3" s="1"/>
  <c r="G39" i="3" s="1"/>
  <c r="C34" i="3"/>
  <c r="C37" i="3" s="1"/>
  <c r="C39" i="3" s="1"/>
  <c r="E39" i="3" s="1"/>
  <c r="J29" i="3"/>
  <c r="G29" i="3"/>
  <c r="R29" i="3" s="1"/>
  <c r="D29" i="3"/>
  <c r="E29" i="3" s="1"/>
  <c r="C29" i="3"/>
  <c r="Q28" i="3"/>
  <c r="M28" i="3"/>
  <c r="L28" i="3"/>
  <c r="K28" i="3"/>
  <c r="J28" i="3"/>
  <c r="I28" i="3"/>
  <c r="H28" i="3"/>
  <c r="F28" i="3"/>
  <c r="D28" i="3"/>
  <c r="C28" i="3"/>
  <c r="E28" i="3" s="1"/>
  <c r="R27" i="3"/>
  <c r="E27" i="3"/>
  <c r="S27" i="3" s="1"/>
  <c r="Q26" i="3"/>
  <c r="P26" i="3"/>
  <c r="P25" i="3" s="1"/>
  <c r="O26" i="3"/>
  <c r="N26" i="3"/>
  <c r="N25" i="3" s="1"/>
  <c r="N20" i="3" s="1"/>
  <c r="N30" i="3" s="1"/>
  <c r="N32" i="3" s="1"/>
  <c r="M26" i="3"/>
  <c r="L26" i="3"/>
  <c r="L25" i="3" s="1"/>
  <c r="K26" i="3"/>
  <c r="J26" i="3"/>
  <c r="J25" i="3" s="1"/>
  <c r="J20" i="3" s="1"/>
  <c r="J30" i="3" s="1"/>
  <c r="J32" i="3" s="1"/>
  <c r="I26" i="3"/>
  <c r="H26" i="3"/>
  <c r="H25" i="3" s="1"/>
  <c r="G26" i="3"/>
  <c r="F26" i="3"/>
  <c r="F25" i="3" s="1"/>
  <c r="F20" i="3" s="1"/>
  <c r="D26" i="3"/>
  <c r="D25" i="3" s="1"/>
  <c r="E25" i="3" s="1"/>
  <c r="C26" i="3"/>
  <c r="E26" i="3" s="1"/>
  <c r="Q25" i="3"/>
  <c r="O25" i="3"/>
  <c r="M25" i="3"/>
  <c r="K25" i="3"/>
  <c r="I25" i="3"/>
  <c r="C25" i="3"/>
  <c r="R24" i="3"/>
  <c r="S24" i="3" s="1"/>
  <c r="E24" i="3"/>
  <c r="R23" i="3"/>
  <c r="E23" i="3"/>
  <c r="S23" i="3" s="1"/>
  <c r="Q22" i="3"/>
  <c r="P22" i="3"/>
  <c r="P21" i="3" s="1"/>
  <c r="P20" i="3" s="1"/>
  <c r="P30" i="3" s="1"/>
  <c r="P32" i="3" s="1"/>
  <c r="O22" i="3"/>
  <c r="N22" i="3"/>
  <c r="M22" i="3"/>
  <c r="L22" i="3"/>
  <c r="L21" i="3" s="1"/>
  <c r="L20" i="3" s="1"/>
  <c r="L30" i="3" s="1"/>
  <c r="L32" i="3" s="1"/>
  <c r="K22" i="3"/>
  <c r="J22" i="3"/>
  <c r="I22" i="3"/>
  <c r="H22" i="3"/>
  <c r="H21" i="3" s="1"/>
  <c r="H20" i="3" s="1"/>
  <c r="H30" i="3" s="1"/>
  <c r="H32" i="3" s="1"/>
  <c r="G22" i="3"/>
  <c r="F22" i="3"/>
  <c r="R22" i="3" s="1"/>
  <c r="S22" i="3" s="1"/>
  <c r="D22" i="3"/>
  <c r="D21" i="3" s="1"/>
  <c r="C22" i="3"/>
  <c r="E22" i="3" s="1"/>
  <c r="Q21" i="3"/>
  <c r="Q20" i="3" s="1"/>
  <c r="Q30" i="3" s="1"/>
  <c r="Q32" i="3" s="1"/>
  <c r="Q40" i="3" s="1"/>
  <c r="O21" i="3"/>
  <c r="N21" i="3"/>
  <c r="M21" i="3"/>
  <c r="M20" i="3" s="1"/>
  <c r="M30" i="3" s="1"/>
  <c r="M32" i="3" s="1"/>
  <c r="M40" i="3" s="1"/>
  <c r="K21" i="3"/>
  <c r="J21" i="3"/>
  <c r="I21" i="3"/>
  <c r="I20" i="3" s="1"/>
  <c r="I30" i="3" s="1"/>
  <c r="I32" i="3" s="1"/>
  <c r="I40" i="3" s="1"/>
  <c r="G21" i="3"/>
  <c r="F21" i="3"/>
  <c r="R21" i="3" s="1"/>
  <c r="C21" i="3"/>
  <c r="O20" i="3"/>
  <c r="O30" i="3" s="1"/>
  <c r="O32" i="3" s="1"/>
  <c r="O40" i="3" s="1"/>
  <c r="K20" i="3"/>
  <c r="K30" i="3" s="1"/>
  <c r="K32" i="3" s="1"/>
  <c r="C20" i="3"/>
  <c r="C30" i="3" s="1"/>
  <c r="C32" i="3" s="1"/>
  <c r="C40" i="3" s="1"/>
  <c r="F30" i="3" l="1"/>
  <c r="F32" i="3" s="1"/>
  <c r="J40" i="3"/>
  <c r="N40" i="3"/>
  <c r="R35" i="3"/>
  <c r="S36" i="3"/>
  <c r="E21" i="3"/>
  <c r="S21" i="3" s="1"/>
  <c r="D20" i="3"/>
  <c r="D30" i="3" s="1"/>
  <c r="D32" i="3" s="1"/>
  <c r="D40" i="3" s="1"/>
  <c r="K40" i="3"/>
  <c r="H40" i="3"/>
  <c r="L40" i="3"/>
  <c r="P40" i="3"/>
  <c r="S29" i="3"/>
  <c r="R26" i="3"/>
  <c r="E20" i="3"/>
  <c r="E30" i="3" s="1"/>
  <c r="E32" i="3" s="1"/>
  <c r="E40" i="3" s="1"/>
  <c r="G28" i="3"/>
  <c r="G25" i="3" s="1"/>
  <c r="G20" i="3" s="1"/>
  <c r="G30" i="3" s="1"/>
  <c r="G32" i="3" s="1"/>
  <c r="G40" i="3" s="1"/>
  <c r="E34" i="3"/>
  <c r="E37" i="3" s="1"/>
  <c r="R34" i="3" l="1"/>
  <c r="S35" i="3"/>
  <c r="R20" i="3"/>
  <c r="R25" i="3"/>
  <c r="S25" i="3" s="1"/>
  <c r="S26" i="3"/>
  <c r="R28" i="3"/>
  <c r="S28" i="3" s="1"/>
  <c r="F40" i="3"/>
  <c r="R32" i="3"/>
  <c r="S20" i="3" l="1"/>
  <c r="R30" i="3"/>
  <c r="S30" i="3" s="1"/>
  <c r="S34" i="3"/>
  <c r="R37" i="3"/>
  <c r="S32" i="3"/>
  <c r="R39" i="3" l="1"/>
  <c r="S37" i="3"/>
  <c r="S39" i="3" l="1"/>
  <c r="R40" i="3"/>
  <c r="S40" i="3" s="1"/>
</calcChain>
</file>

<file path=xl/sharedStrings.xml><?xml version="1.0" encoding="utf-8"?>
<sst xmlns="http://schemas.openxmlformats.org/spreadsheetml/2006/main" count="83" uniqueCount="82">
  <si>
    <t>TOTAL</t>
  </si>
  <si>
    <t>Recaudo Acumulado</t>
  </si>
  <si>
    <t>Reservas Presupuestales</t>
  </si>
  <si>
    <t>Presupuesto de Rentas e Ingresos</t>
  </si>
  <si>
    <t>Entidad: UNIDAD ADMINISTRATIVA ESPECIAL DE SERVICIOS PUBLICOS - UAESP</t>
  </si>
  <si>
    <t>Vigencia fiscal 2024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</si>
  <si>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</si>
  <si>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</si>
  <si>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</si>
  <si>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</si>
  <si>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</si>
  <si>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</si>
  <si>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</si>
  <si>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</si>
  <si>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</si>
  <si>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</si>
  <si>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</si>
  <si>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</si>
  <si>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</si>
  <si>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</si>
  <si>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</si>
  <si>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</si>
  <si>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</si>
  <si>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</si>
  <si>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% Ejec.</t>
  </si>
  <si>
    <t>01</t>
  </si>
  <si>
    <t xml:space="preserve">Ingresos </t>
  </si>
  <si>
    <t>011</t>
  </si>
  <si>
    <t>Ingresos Corrientes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</si>
  <si>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</si>
  <si>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</si>
  <si>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</si>
  <si>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</si>
  <si>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</si>
  <si>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</si>
  <si>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</si>
  <si>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</si>
  <si>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</si>
  <si>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</si>
  <si>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</si>
  <si>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</si>
  <si>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</si>
  <si>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</si>
  <si>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</si>
  <si>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</si>
  <si>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</si>
  <si>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</si>
  <si>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</si>
  <si>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</si>
  <si>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</si>
  <si>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</si>
  <si>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</si>
  <si>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</si>
  <si>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</si>
  <si>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</si>
  <si>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</si>
  <si>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</si>
  <si>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</si>
  <si>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</si>
  <si>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</si>
  <si>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</si>
  <si>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</si>
  <si>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</si>
  <si>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</si>
  <si>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</si>
  <si>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</si>
  <si>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</si>
  <si>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</si>
  <si>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</si>
  <si>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</si>
  <si>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</si>
  <si>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</si>
  <si>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</si>
  <si>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</si>
  <si>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</si>
  <si>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Vigencia</t>
  </si>
  <si>
    <t>TOTAL  RECURSOS DE BALANCE</t>
  </si>
  <si>
    <t>TOTAL  RECURSOS DE CAPITAL Y DE BALANCE</t>
  </si>
  <si>
    <t>SANDRA RUIZ MEDELLIN</t>
  </si>
  <si>
    <t xml:space="preserve">DOLLY ARIAS CASAS </t>
  </si>
  <si>
    <t>Responsable de Presupuesto</t>
  </si>
  <si>
    <t xml:space="preserve">Ordenador del Gasto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</si>
</sst>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5" formatCode="_-* #,##0.0_-;\-* #,##0.0_-;_-* &quot;-&quot;?_-;_-@_-"/>
    <numFmt numFmtId="166" formatCode="#,##0_ ;\-#,##0\ "/>
    <numFmt numFmtId="167" formatCode="_(* #,##0.0_);_(* \(#,##0.0\);_(* &quot;-&quot;??_);_(@_)"/>
    <numFmt numFmtId="168" formatCode="_(* #,##0_);_(* \(#,##0\);_(* &quot;-&quot;??_);_(@_)"/>
    <numFmt numFmtId="169" formatCode="#,##0.00_ ;\-#,##0.00\ 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ptos Narrow"/>
      <family val="2"/>
      <scheme val="minor"/>
    </font>
    <font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</cellStyleXfs>
  <cellXfs count="69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3" fontId="19" fillId="0" borderId="0" xfId="0" applyNumberFormat="1" applyFont="1"/>
    <xf numFmtId="4" fontId="19" fillId="0" borderId="0" xfId="0" applyNumberFormat="1" applyFont="1"/>
    <xf numFmtId="3" fontId="0" fillId="0" borderId="0" xfId="0" applyNumberFormat="1"/>
    <xf numFmtId="49" fontId="16" fillId="0" borderId="0" xfId="0" applyNumberFormat="1" applyFont="1"/>
    <xf numFmtId="0" fontId="18" fillId="0" borderId="0" xfId="0" quotePrefix="1" applyFont="1" applyAlignment="1">
      <alignment horizontal="left"/>
    </xf>
    <xf numFmtId="3" fontId="20" fillId="0" borderId="0" xfId="0" quotePrefix="1" applyNumberFormat="1" applyFont="1"/>
    <xf numFmtId="49" fontId="0" fillId="0" borderId="0" xfId="0" applyNumberFormat="1"/>
    <xf numFmtId="0" fontId="16" fillId="33" borderId="10" xfId="0" applyFont="1" applyFill="1" applyBorder="1" applyAlignment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3" fontId="20" fillId="33" borderId="10" xfId="0" applyNumberFormat="1" applyFont="1" applyFill="1" applyBorder="1" applyAlignment="1">
      <alignment horizontal="center" vertical="center" wrapText="1"/>
    </xf>
    <xf numFmtId="3" fontId="20" fillId="33" borderId="10" xfId="0" quotePrefix="1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/>
    <xf numFmtId="0" fontId="0" fillId="0" borderId="10" xfId="0" applyBorder="1"/>
    <xf numFmtId="0" fontId="19" fillId="0" borderId="10" xfId="0" applyFont="1" applyBorder="1"/>
    <xf numFmtId="3" fontId="19" fillId="0" borderId="10" xfId="0" applyNumberFormat="1" applyFont="1" applyBorder="1"/>
    <xf numFmtId="4" fontId="19" fillId="0" borderId="10" xfId="0" applyNumberFormat="1" applyFont="1" applyBorder="1"/>
    <xf numFmtId="0" fontId="16" fillId="0" borderId="10" xfId="0" applyFont="1" applyBorder="1"/>
    <xf numFmtId="49" fontId="0" fillId="34" borderId="10" xfId="0" applyNumberFormat="1" applyFill="1" applyBorder="1"/>
    <xf numFmtId="0" fontId="0" fillId="34" borderId="10" xfId="0" applyFill="1" applyBorder="1"/>
    <xf numFmtId="49" fontId="16" fillId="35" borderId="10" xfId="0" applyNumberFormat="1" applyFont="1" applyFill="1" applyBorder="1"/>
    <xf numFmtId="0" fontId="16" fillId="35" borderId="10" xfId="0" applyFont="1" applyFill="1" applyBorder="1"/>
    <xf numFmtId="165" fontId="20" fillId="35" borderId="10" xfId="0" applyNumberFormat="1" applyFont="1" applyFill="1" applyBorder="1"/>
    <xf numFmtId="3" fontId="20" fillId="35" borderId="10" xfId="0" applyNumberFormat="1" applyFont="1" applyFill="1" applyBorder="1"/>
    <xf numFmtId="166" fontId="20" fillId="35" borderId="10" xfId="0" applyNumberFormat="1" applyFont="1" applyFill="1" applyBorder="1"/>
    <xf numFmtId="3" fontId="20" fillId="35" borderId="10" xfId="1" applyNumberFormat="1" applyFont="1" applyFill="1" applyBorder="1"/>
    <xf numFmtId="4" fontId="20" fillId="35" borderId="10" xfId="44" applyNumberFormat="1" applyFont="1" applyFill="1" applyBorder="1"/>
    <xf numFmtId="0" fontId="20" fillId="0" borderId="0" xfId="0" applyFont="1"/>
    <xf numFmtId="165" fontId="19" fillId="0" borderId="10" xfId="0" applyNumberFormat="1" applyFont="1" applyBorder="1"/>
    <xf numFmtId="166" fontId="19" fillId="0" borderId="10" xfId="0" applyNumberFormat="1" applyFont="1" applyBorder="1"/>
    <xf numFmtId="3" fontId="19" fillId="0" borderId="10" xfId="1" applyNumberFormat="1" applyFont="1" applyFill="1" applyBorder="1"/>
    <xf numFmtId="4" fontId="19" fillId="36" borderId="10" xfId="44" applyNumberFormat="1" applyFont="1" applyFill="1" applyBorder="1"/>
    <xf numFmtId="49" fontId="0" fillId="36" borderId="10" xfId="0" applyNumberFormat="1" applyFill="1" applyBorder="1"/>
    <xf numFmtId="0" fontId="0" fillId="36" borderId="10" xfId="0" applyFill="1" applyBorder="1"/>
    <xf numFmtId="165" fontId="19" fillId="36" borderId="10" xfId="0" applyNumberFormat="1" applyFont="1" applyFill="1" applyBorder="1"/>
    <xf numFmtId="3" fontId="19" fillId="36" borderId="10" xfId="0" applyNumberFormat="1" applyFont="1" applyFill="1" applyBorder="1"/>
    <xf numFmtId="166" fontId="19" fillId="36" borderId="10" xfId="0" applyNumberFormat="1" applyFont="1" applyFill="1" applyBorder="1"/>
    <xf numFmtId="3" fontId="19" fillId="36" borderId="10" xfId="1" applyNumberFormat="1" applyFont="1" applyFill="1" applyBorder="1"/>
    <xf numFmtId="49" fontId="22" fillId="36" borderId="10" xfId="0" applyNumberFormat="1" applyFont="1" applyFill="1" applyBorder="1"/>
    <xf numFmtId="0" fontId="22" fillId="36" borderId="10" xfId="0" applyFont="1" applyFill="1" applyBorder="1"/>
    <xf numFmtId="167" fontId="23" fillId="36" borderId="10" xfId="0" applyNumberFormat="1" applyFont="1" applyFill="1" applyBorder="1"/>
    <xf numFmtId="3" fontId="23" fillId="36" borderId="10" xfId="0" applyNumberFormat="1" applyFont="1" applyFill="1" applyBorder="1"/>
    <xf numFmtId="3" fontId="23" fillId="36" borderId="10" xfId="1" applyNumberFormat="1" applyFont="1" applyFill="1" applyBorder="1"/>
    <xf numFmtId="0" fontId="23" fillId="36" borderId="10" xfId="0" applyFont="1" applyFill="1" applyBorder="1"/>
    <xf numFmtId="3" fontId="24" fillId="36" borderId="10" xfId="0" applyNumberFormat="1" applyFont="1" applyFill="1" applyBorder="1"/>
    <xf numFmtId="0" fontId="16" fillId="36" borderId="10" xfId="0" applyFont="1" applyFill="1" applyBorder="1" applyAlignment="1">
      <alignment vertical="center"/>
    </xf>
    <xf numFmtId="0" fontId="16" fillId="36" borderId="10" xfId="0" applyFont="1" applyFill="1" applyBorder="1"/>
    <xf numFmtId="167" fontId="20" fillId="36" borderId="10" xfId="0" applyNumberFormat="1" applyFont="1" applyFill="1" applyBorder="1"/>
    <xf numFmtId="3" fontId="20" fillId="36" borderId="10" xfId="0" applyNumberFormat="1" applyFont="1" applyFill="1" applyBorder="1"/>
    <xf numFmtId="4" fontId="20" fillId="36" borderId="10" xfId="44" applyNumberFormat="1" applyFont="1" applyFill="1" applyBorder="1"/>
    <xf numFmtId="167" fontId="19" fillId="36" borderId="10" xfId="0" applyNumberFormat="1" applyFont="1" applyFill="1" applyBorder="1"/>
    <xf numFmtId="0" fontId="19" fillId="36" borderId="10" xfId="0" applyFont="1" applyFill="1" applyBorder="1"/>
    <xf numFmtId="4" fontId="19" fillId="36" borderId="10" xfId="0" applyNumberFormat="1" applyFont="1" applyFill="1" applyBorder="1"/>
    <xf numFmtId="0" fontId="16" fillId="35" borderId="10" xfId="0" applyFont="1" applyFill="1" applyBorder="1" applyAlignment="1">
      <alignment vertical="center"/>
    </xf>
    <xf numFmtId="167" fontId="20" fillId="35" borderId="10" xfId="0" applyNumberFormat="1" applyFont="1" applyFill="1" applyBorder="1"/>
    <xf numFmtId="49" fontId="16" fillId="36" borderId="10" xfId="0" applyNumberFormat="1" applyFont="1" applyFill="1" applyBorder="1"/>
    <xf numFmtId="4" fontId="23" fillId="36" borderId="10" xfId="44" applyNumberFormat="1" applyFont="1" applyFill="1" applyBorder="1"/>
    <xf numFmtId="168" fontId="25" fillId="36" borderId="10" xfId="0" applyNumberFormat="1" applyFont="1" applyFill="1" applyBorder="1"/>
    <xf numFmtId="169" fontId="19" fillId="0" borderId="0" xfId="43" applyNumberFormat="1" applyFont="1"/>
    <xf numFmtId="165" fontId="19" fillId="0" borderId="0" xfId="0" applyNumberFormat="1" applyFont="1"/>
    <xf numFmtId="0" fontId="18" fillId="0" borderId="11" xfId="0" quotePrefix="1" applyFont="1" applyBorder="1" applyAlignment="1">
      <alignment wrapText="1"/>
    </xf>
    <xf numFmtId="3" fontId="18" fillId="0" borderId="0" xfId="0" applyNumberFormat="1" applyFont="1" applyAlignment="1">
      <alignment wrapText="1"/>
    </xf>
    <xf numFmtId="0" fontId="18" fillId="0" borderId="0" xfId="0" quotePrefix="1" applyFont="1" applyAlignment="1">
      <alignment horizontal="center" wrapText="1"/>
    </xf>
    <xf numFmtId="3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[0]" xfId="43" builtinId="6"/>
    <cellStyle name="Neutral" xfId="9" builtinId="28" customBuiltin="1"/>
    <cellStyle name="Normal" xfId="0" builtinId="0"/>
    <cellStyle name="Normal 2" xfId="45" xr:uid="{AA33EF4E-58DF-482B-972A-5F6C34F1EEC8}"/>
    <cellStyle name="Notas" xfId="16" builtinId="10" customBuiltin="1"/>
    <cellStyle name="Porcentaje" xfId="44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A618-2B7F-4BFA-8469-50E14EEE8E5B}">
  <sheetPr>
    <pageSetUpPr fitToPage="1"/>
  </sheetPr>
  <dimension ref="A2:T50"/>
  <sheetViews>
    <sheetView tabSelected="1" zoomScale="68" zoomScaleNormal="68" workbookViewId="0">
      <pane xSplit="1" ySplit="7" topLeftCell="B31" activePane="bottomRight" state="frozen"/>
      <selection pane="topRight" activeCell="B1" sqref="B1"/>
      <selection pane="bottomLeft" activeCell="A8" sqref="A8"/>
      <selection pane="bottomRight" activeCell="C44" sqref="A44:C45"/>
    </sheetView>
  </sheetViews>
  <sheetFormatPr baseColWidth="10" defaultRowHeight="15" x14ac:dyDescent="0.25"/>
  <cols>
    <col min="1" max="1" width="39.28515625" customWidth="1"/>
    <col min="2" max="2" width="33.42578125" customWidth="1"/>
    <col min="3" max="3" width="21.7109375" style="3" bestFit="1" customWidth="1"/>
    <col min="4" max="4" width="18.5703125" style="3" customWidth="1"/>
    <col min="5" max="5" width="17.5703125" style="4" bestFit="1" customWidth="1"/>
    <col min="6" max="6" width="20.7109375" style="4" customWidth="1"/>
    <col min="7" max="7" width="15.5703125" style="4" customWidth="1"/>
    <col min="8" max="8" width="16" style="4" customWidth="1"/>
    <col min="9" max="9" width="17" style="4" customWidth="1"/>
    <col min="10" max="10" width="17.28515625" style="4" customWidth="1"/>
    <col min="11" max="11" width="15.7109375" style="4" hidden="1" customWidth="1"/>
    <col min="12" max="12" width="16.7109375" style="4" hidden="1" customWidth="1"/>
    <col min="13" max="13" width="2.7109375" style="4" hidden="1" customWidth="1"/>
    <col min="14" max="14" width="5.7109375" style="4" hidden="1" customWidth="1"/>
    <col min="15" max="15" width="8.28515625" style="4" hidden="1" customWidth="1"/>
    <col min="16" max="16" width="13.28515625" style="4" hidden="1" customWidth="1"/>
    <col min="17" max="17" width="13.42578125" style="4" hidden="1" customWidth="1"/>
    <col min="18" max="18" width="15.28515625" style="4" customWidth="1"/>
    <col min="19" max="19" width="11.5703125" style="5"/>
    <col min="20" max="20" width="11.5703125" style="3"/>
  </cols>
  <sheetData>
    <row r="2" spans="1:19" ht="15.75" x14ac:dyDescent="0.25">
      <c r="A2" s="2" t="s">
        <v>2</v>
      </c>
    </row>
    <row r="3" spans="1:19" ht="15.75" x14ac:dyDescent="0.25">
      <c r="A3" s="2" t="s">
        <v>3</v>
      </c>
    </row>
    <row r="4" spans="1:19" ht="15.75" x14ac:dyDescent="0.25">
      <c r="A4" s="2" t="s">
        <v>4</v>
      </c>
      <c r="H4" s="6"/>
      <c r="M4" s="7"/>
    </row>
    <row r="5" spans="1:19" ht="15.75" x14ac:dyDescent="0.25">
      <c r="A5" s="8" t="s">
        <v>5</v>
      </c>
      <c r="E5" s="4" t="s">
        <v>6</v>
      </c>
      <c r="F5" s="7"/>
      <c r="I5" s="7"/>
      <c r="M5" s="7"/>
      <c r="N5" s="9"/>
    </row>
    <row r="6" spans="1:19" x14ac:dyDescent="0.25">
      <c r="B6" s="7"/>
      <c r="D6" s="7"/>
      <c r="E6" s="10"/>
      <c r="F6" s="7"/>
      <c r="G6" s="6"/>
      <c r="J6" s="10"/>
    </row>
    <row r="7" spans="1:19" ht="93" customHeight="1" x14ac:dyDescent="0.25">
      <c r="A7" s="11" t="s">
        <v>7</v>
      </c>
      <c r="B7" s="11" t="s">
        <v>8</v>
      </c>
      <c r="C7" s="12" t="s">
        <v>9</v>
      </c>
      <c r="D7" s="12" t="s">
        <v>10</v>
      </c>
      <c r="E7" s="13" t="s">
        <v>11</v>
      </c>
      <c r="F7" s="13" t="s">
        <v>12</v>
      </c>
      <c r="G7" s="14" t="s">
        <v>13</v>
      </c>
      <c r="H7" s="14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3" t="s">
        <v>19</v>
      </c>
      <c r="N7" s="13" t="s">
        <v>20</v>
      </c>
      <c r="O7" s="13" t="s">
        <v>21</v>
      </c>
      <c r="P7" s="13" t="s">
        <v>22</v>
      </c>
      <c r="Q7" s="13" t="s">
        <v>23</v>
      </c>
      <c r="R7" s="13" t="s">
        <v>1</v>
      </c>
      <c r="S7" s="15" t="s">
        <v>24</v>
      </c>
    </row>
    <row r="8" spans="1:19" hidden="1" x14ac:dyDescent="0.25">
      <c r="A8" s="16" t="s">
        <v>25</v>
      </c>
      <c r="B8" s="17" t="s">
        <v>26</v>
      </c>
      <c r="C8" s="18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</row>
    <row r="9" spans="1:19" hidden="1" x14ac:dyDescent="0.25">
      <c r="A9" s="16" t="s">
        <v>27</v>
      </c>
      <c r="B9" s="21" t="s">
        <v>28</v>
      </c>
      <c r="C9" s="18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spans="1:19" hidden="1" x14ac:dyDescent="0.25">
      <c r="A10" s="16" t="s">
        <v>29</v>
      </c>
      <c r="B10" s="17" t="s">
        <v>30</v>
      </c>
      <c r="C10" s="18"/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</row>
    <row r="11" spans="1:19" hidden="1" x14ac:dyDescent="0.25">
      <c r="A11" s="16" t="s">
        <v>31</v>
      </c>
      <c r="B11" s="17" t="s">
        <v>32</v>
      </c>
      <c r="C11" s="18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20"/>
    </row>
    <row r="12" spans="1:19" hidden="1" x14ac:dyDescent="0.25">
      <c r="A12" s="22" t="s">
        <v>33</v>
      </c>
      <c r="B12" s="23" t="s">
        <v>34</v>
      </c>
      <c r="C12" s="18"/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0"/>
    </row>
    <row r="13" spans="1:19" hidden="1" x14ac:dyDescent="0.25">
      <c r="A13" s="16" t="s">
        <v>35</v>
      </c>
      <c r="B13" s="17" t="s">
        <v>36</v>
      </c>
      <c r="C13" s="1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</row>
    <row r="14" spans="1:19" hidden="1" x14ac:dyDescent="0.25">
      <c r="A14" s="16" t="s">
        <v>37</v>
      </c>
      <c r="B14" s="17" t="s">
        <v>38</v>
      </c>
      <c r="C14" s="18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/>
    </row>
    <row r="15" spans="1:19" hidden="1" x14ac:dyDescent="0.25">
      <c r="A15" s="22" t="s">
        <v>39</v>
      </c>
      <c r="B15" s="23" t="s">
        <v>40</v>
      </c>
      <c r="C15" s="18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20"/>
    </row>
    <row r="16" spans="1:19" hidden="1" x14ac:dyDescent="0.25">
      <c r="A16" s="16" t="s">
        <v>41</v>
      </c>
      <c r="B16" s="17" t="s">
        <v>42</v>
      </c>
      <c r="C16" s="18"/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</row>
    <row r="17" spans="1:20" hidden="1" x14ac:dyDescent="0.25">
      <c r="A17" s="22" t="s">
        <v>43</v>
      </c>
      <c r="B17" s="23" t="s">
        <v>44</v>
      </c>
      <c r="C17" s="18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</row>
    <row r="18" spans="1:20" hidden="1" x14ac:dyDescent="0.25">
      <c r="A18" s="16" t="s">
        <v>45</v>
      </c>
      <c r="B18" s="17" t="s">
        <v>46</v>
      </c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</row>
    <row r="19" spans="1:20" hidden="1" x14ac:dyDescent="0.25">
      <c r="A19" s="22" t="s">
        <v>47</v>
      </c>
      <c r="B19" s="23" t="s">
        <v>48</v>
      </c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"/>
    </row>
    <row r="20" spans="1:20" s="1" customFormat="1" x14ac:dyDescent="0.25">
      <c r="A20" s="24" t="s">
        <v>49</v>
      </c>
      <c r="B20" s="25" t="s">
        <v>50</v>
      </c>
      <c r="C20" s="26">
        <f>+C21+C25</f>
        <v>51825631909</v>
      </c>
      <c r="D20" s="26">
        <f>+D21+D25</f>
        <v>-20965710</v>
      </c>
      <c r="E20" s="27">
        <f>+C20+D20</f>
        <v>51804666199</v>
      </c>
      <c r="F20" s="28">
        <f>+F21+F25</f>
        <v>39573355245</v>
      </c>
      <c r="G20" s="27">
        <f t="shared" ref="G20:Q20" si="0">+G21+G25</f>
        <v>1438954751</v>
      </c>
      <c r="H20" s="27">
        <f t="shared" si="0"/>
        <v>2274197609</v>
      </c>
      <c r="I20" s="27">
        <f>+I21+I25</f>
        <v>1070651992</v>
      </c>
      <c r="J20" s="26">
        <f>+J21+J25</f>
        <v>1915250116</v>
      </c>
      <c r="K20" s="26">
        <f t="shared" si="0"/>
        <v>0</v>
      </c>
      <c r="L20" s="26">
        <f t="shared" si="0"/>
        <v>0</v>
      </c>
      <c r="M20" s="26">
        <f t="shared" si="0"/>
        <v>0</v>
      </c>
      <c r="N20" s="26">
        <f t="shared" si="0"/>
        <v>0</v>
      </c>
      <c r="O20" s="26">
        <f t="shared" si="0"/>
        <v>0</v>
      </c>
      <c r="P20" s="26">
        <f t="shared" si="0"/>
        <v>0</v>
      </c>
      <c r="Q20" s="26">
        <f t="shared" si="0"/>
        <v>0</v>
      </c>
      <c r="R20" s="29">
        <f>SUM(F20:Q20)</f>
        <v>46272409713</v>
      </c>
      <c r="S20" s="30">
        <f>+R20/E20*100</f>
        <v>89.320930155695535</v>
      </c>
      <c r="T20" s="31"/>
    </row>
    <row r="21" spans="1:20" x14ac:dyDescent="0.25">
      <c r="A21" s="16" t="s">
        <v>51</v>
      </c>
      <c r="B21" s="17" t="s">
        <v>52</v>
      </c>
      <c r="C21" s="32">
        <f>+C22</f>
        <v>916607906</v>
      </c>
      <c r="D21" s="19">
        <f>+D22</f>
        <v>0</v>
      </c>
      <c r="E21" s="19">
        <f t="shared" ref="E21:E29" si="1">+C21+D21</f>
        <v>916607906</v>
      </c>
      <c r="F21" s="33">
        <f t="shared" ref="F21:Q21" si="2">+F22</f>
        <v>0</v>
      </c>
      <c r="G21" s="19">
        <f t="shared" si="2"/>
        <v>116726361</v>
      </c>
      <c r="H21" s="19">
        <f t="shared" si="2"/>
        <v>116726361</v>
      </c>
      <c r="I21" s="19">
        <f t="shared" si="2"/>
        <v>116726361</v>
      </c>
      <c r="J21" s="32">
        <f t="shared" si="2"/>
        <v>116726361</v>
      </c>
      <c r="K21" s="32">
        <f t="shared" si="2"/>
        <v>0</v>
      </c>
      <c r="L21" s="32">
        <f t="shared" si="2"/>
        <v>0</v>
      </c>
      <c r="M21" s="32">
        <f t="shared" si="2"/>
        <v>0</v>
      </c>
      <c r="N21" s="32">
        <f t="shared" si="2"/>
        <v>0</v>
      </c>
      <c r="O21" s="32">
        <f t="shared" si="2"/>
        <v>0</v>
      </c>
      <c r="P21" s="32">
        <f t="shared" si="2"/>
        <v>0</v>
      </c>
      <c r="Q21" s="32">
        <f t="shared" si="2"/>
        <v>0</v>
      </c>
      <c r="R21" s="34">
        <f t="shared" ref="R21:R24" si="3">SUM(F21:Q21)</f>
        <v>466905444</v>
      </c>
      <c r="S21" s="35">
        <f t="shared" ref="S21:S26" si="4">+R21/E21*100</f>
        <v>50.938404626852517</v>
      </c>
    </row>
    <row r="22" spans="1:20" x14ac:dyDescent="0.25">
      <c r="A22" s="36" t="s">
        <v>53</v>
      </c>
      <c r="B22" s="37" t="s">
        <v>54</v>
      </c>
      <c r="C22" s="38">
        <f>+C23+C24</f>
        <v>916607906</v>
      </c>
      <c r="D22" s="39">
        <f>+D23+D24</f>
        <v>0</v>
      </c>
      <c r="E22" s="39">
        <f t="shared" si="1"/>
        <v>916607906</v>
      </c>
      <c r="F22" s="40">
        <f>+F23+F24</f>
        <v>0</v>
      </c>
      <c r="G22" s="39">
        <f t="shared" ref="G22:Q22" si="5">+G23+G24</f>
        <v>116726361</v>
      </c>
      <c r="H22" s="39">
        <f t="shared" si="5"/>
        <v>116726361</v>
      </c>
      <c r="I22" s="39">
        <f t="shared" si="5"/>
        <v>116726361</v>
      </c>
      <c r="J22" s="38">
        <f t="shared" si="5"/>
        <v>116726361</v>
      </c>
      <c r="K22" s="38">
        <f t="shared" si="5"/>
        <v>0</v>
      </c>
      <c r="L22" s="38">
        <f t="shared" si="5"/>
        <v>0</v>
      </c>
      <c r="M22" s="38">
        <f t="shared" si="5"/>
        <v>0</v>
      </c>
      <c r="N22" s="38">
        <f t="shared" si="5"/>
        <v>0</v>
      </c>
      <c r="O22" s="38">
        <f t="shared" si="5"/>
        <v>0</v>
      </c>
      <c r="P22" s="38">
        <f t="shared" si="5"/>
        <v>0</v>
      </c>
      <c r="Q22" s="38">
        <f t="shared" si="5"/>
        <v>0</v>
      </c>
      <c r="R22" s="41">
        <f t="shared" si="3"/>
        <v>466905444</v>
      </c>
      <c r="S22" s="35">
        <f t="shared" si="4"/>
        <v>50.938404626852517</v>
      </c>
    </row>
    <row r="23" spans="1:20" x14ac:dyDescent="0.25">
      <c r="A23" s="42" t="s">
        <v>55</v>
      </c>
      <c r="B23" s="43" t="s">
        <v>56</v>
      </c>
      <c r="C23" s="44">
        <v>820975406</v>
      </c>
      <c r="D23" s="45"/>
      <c r="E23" s="45">
        <f t="shared" si="1"/>
        <v>820975406</v>
      </c>
      <c r="F23" s="45"/>
      <c r="G23" s="45">
        <v>116726361</v>
      </c>
      <c r="H23" s="45">
        <v>116726361</v>
      </c>
      <c r="I23" s="45">
        <v>116726361</v>
      </c>
      <c r="J23" s="45">
        <v>116726361</v>
      </c>
      <c r="K23" s="45"/>
      <c r="L23" s="45"/>
      <c r="M23" s="45"/>
      <c r="N23" s="45"/>
      <c r="O23" s="45"/>
      <c r="P23" s="45"/>
      <c r="Q23" s="45"/>
      <c r="R23" s="46">
        <f t="shared" si="3"/>
        <v>466905444</v>
      </c>
      <c r="S23" s="35">
        <f t="shared" si="4"/>
        <v>56.87203789390982</v>
      </c>
    </row>
    <row r="24" spans="1:20" x14ac:dyDescent="0.25">
      <c r="A24" s="42" t="s">
        <v>57</v>
      </c>
      <c r="B24" s="43" t="s">
        <v>58</v>
      </c>
      <c r="C24" s="44">
        <v>95632500</v>
      </c>
      <c r="D24" s="47"/>
      <c r="E24" s="45">
        <f t="shared" si="1"/>
        <v>95632500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>
        <f t="shared" si="3"/>
        <v>0</v>
      </c>
      <c r="S24" s="35">
        <f t="shared" si="4"/>
        <v>0</v>
      </c>
    </row>
    <row r="25" spans="1:20" x14ac:dyDescent="0.25">
      <c r="A25" s="42" t="s">
        <v>59</v>
      </c>
      <c r="B25" s="43" t="s">
        <v>60</v>
      </c>
      <c r="C25" s="44">
        <f>+C26+C28</f>
        <v>50909024003</v>
      </c>
      <c r="D25" s="44">
        <f>+D26+D28</f>
        <v>-20965710</v>
      </c>
      <c r="E25" s="45">
        <f t="shared" si="1"/>
        <v>50888058293</v>
      </c>
      <c r="F25" s="45">
        <f>+F26+F28</f>
        <v>39573355245</v>
      </c>
      <c r="G25" s="45">
        <f t="shared" ref="G25:Q25" si="6">+G26+G28</f>
        <v>1322228390</v>
      </c>
      <c r="H25" s="45">
        <f t="shared" si="6"/>
        <v>2157471248</v>
      </c>
      <c r="I25" s="45">
        <f t="shared" si="6"/>
        <v>953925631</v>
      </c>
      <c r="J25" s="45">
        <f t="shared" si="6"/>
        <v>1798523755</v>
      </c>
      <c r="K25" s="45">
        <f t="shared" si="6"/>
        <v>0</v>
      </c>
      <c r="L25" s="45">
        <f>+L26+L28</f>
        <v>0</v>
      </c>
      <c r="M25" s="45">
        <f t="shared" si="6"/>
        <v>0</v>
      </c>
      <c r="N25" s="45">
        <f t="shared" si="6"/>
        <v>0</v>
      </c>
      <c r="O25" s="45">
        <f t="shared" si="6"/>
        <v>0</v>
      </c>
      <c r="P25" s="45">
        <f t="shared" si="6"/>
        <v>0</v>
      </c>
      <c r="Q25" s="45">
        <f t="shared" si="6"/>
        <v>0</v>
      </c>
      <c r="R25" s="45">
        <f>+R26+R28</f>
        <v>45805504269</v>
      </c>
      <c r="S25" s="35">
        <f t="shared" si="4"/>
        <v>90.012285407440785</v>
      </c>
    </row>
    <row r="26" spans="1:20" x14ac:dyDescent="0.25">
      <c r="A26" s="42" t="s">
        <v>61</v>
      </c>
      <c r="B26" s="43" t="s">
        <v>62</v>
      </c>
      <c r="C26" s="44">
        <f>+C27</f>
        <v>43668032187</v>
      </c>
      <c r="D26" s="44">
        <f>+D27</f>
        <v>0</v>
      </c>
      <c r="E26" s="45">
        <f t="shared" si="1"/>
        <v>43668032187</v>
      </c>
      <c r="F26" s="45">
        <f>+F27</f>
        <v>39571037545</v>
      </c>
      <c r="G26" s="45">
        <f t="shared" ref="G26:Q26" si="7">+G27</f>
        <v>662747738</v>
      </c>
      <c r="H26" s="45">
        <f t="shared" si="7"/>
        <v>1222200988</v>
      </c>
      <c r="I26" s="45">
        <f t="shared" si="7"/>
        <v>0</v>
      </c>
      <c r="J26" s="45">
        <f t="shared" si="7"/>
        <v>1112634848</v>
      </c>
      <c r="K26" s="45">
        <f t="shared" si="7"/>
        <v>0</v>
      </c>
      <c r="L26" s="45">
        <f t="shared" si="7"/>
        <v>0</v>
      </c>
      <c r="M26" s="45">
        <f t="shared" si="7"/>
        <v>0</v>
      </c>
      <c r="N26" s="45">
        <f>+N27+N28+N29</f>
        <v>0</v>
      </c>
      <c r="O26" s="45">
        <f>+O27+O28+O29</f>
        <v>0</v>
      </c>
      <c r="P26" s="45">
        <f>+P27+P28+P29</f>
        <v>0</v>
      </c>
      <c r="Q26" s="45">
        <f t="shared" si="7"/>
        <v>0</v>
      </c>
      <c r="R26" s="46">
        <f t="shared" ref="R26:R29" si="8">SUM(F26:Q26)</f>
        <v>42568621119</v>
      </c>
      <c r="S26" s="35">
        <f t="shared" si="4"/>
        <v>97.482343460561765</v>
      </c>
    </row>
    <row r="27" spans="1:20" x14ac:dyDescent="0.25">
      <c r="A27" s="42" t="s">
        <v>63</v>
      </c>
      <c r="B27" s="43" t="s">
        <v>64</v>
      </c>
      <c r="C27" s="44">
        <v>43668032187</v>
      </c>
      <c r="D27" s="45"/>
      <c r="E27" s="45">
        <f t="shared" si="1"/>
        <v>43668032187</v>
      </c>
      <c r="F27" s="45">
        <v>39571037545</v>
      </c>
      <c r="G27" s="45">
        <v>662747738</v>
      </c>
      <c r="H27" s="48">
        <v>1222200988</v>
      </c>
      <c r="I27" s="45"/>
      <c r="J27" s="45">
        <v>1112634848</v>
      </c>
      <c r="K27" s="45"/>
      <c r="L27" s="45"/>
      <c r="M27" s="45"/>
      <c r="N27" s="45"/>
      <c r="O27" s="45"/>
      <c r="P27" s="45"/>
      <c r="Q27" s="45"/>
      <c r="R27" s="46">
        <f t="shared" si="8"/>
        <v>42568621119</v>
      </c>
      <c r="S27" s="35">
        <f>+R27/E27*100</f>
        <v>97.482343460561765</v>
      </c>
    </row>
    <row r="28" spans="1:20" x14ac:dyDescent="0.25">
      <c r="A28" s="42" t="s">
        <v>65</v>
      </c>
      <c r="B28" s="43" t="s">
        <v>66</v>
      </c>
      <c r="C28" s="44">
        <f>+C29</f>
        <v>7240991816</v>
      </c>
      <c r="D28" s="44">
        <f>+D29</f>
        <v>-20965710</v>
      </c>
      <c r="E28" s="45">
        <f t="shared" si="1"/>
        <v>7220026106</v>
      </c>
      <c r="F28" s="45">
        <f>+F29</f>
        <v>2317700</v>
      </c>
      <c r="G28" s="45">
        <f t="shared" ref="G28:L28" si="9">+G29</f>
        <v>659480652</v>
      </c>
      <c r="H28" s="45">
        <f t="shared" si="9"/>
        <v>935270260</v>
      </c>
      <c r="I28" s="45">
        <f t="shared" si="9"/>
        <v>953925631</v>
      </c>
      <c r="J28" s="45">
        <f t="shared" si="9"/>
        <v>685888907</v>
      </c>
      <c r="K28" s="45">
        <f t="shared" si="9"/>
        <v>0</v>
      </c>
      <c r="L28" s="45">
        <f t="shared" si="9"/>
        <v>0</v>
      </c>
      <c r="M28" s="45">
        <f>+M29</f>
        <v>0</v>
      </c>
      <c r="N28" s="45"/>
      <c r="O28" s="45"/>
      <c r="P28" s="45"/>
      <c r="Q28" s="45">
        <f>+Q29</f>
        <v>0</v>
      </c>
      <c r="R28" s="46">
        <f t="shared" si="8"/>
        <v>3236883150</v>
      </c>
      <c r="S28" s="35">
        <f>+R28/E28*100</f>
        <v>44.832014489671707</v>
      </c>
    </row>
    <row r="29" spans="1:20" x14ac:dyDescent="0.25">
      <c r="A29" s="42" t="s">
        <v>67</v>
      </c>
      <c r="B29" s="43" t="s">
        <v>68</v>
      </c>
      <c r="C29" s="44">
        <f>998806400+6242185416</f>
        <v>7240991816</v>
      </c>
      <c r="D29" s="44">
        <f>-16389810-4575900</f>
        <v>-20965710</v>
      </c>
      <c r="E29" s="45">
        <f t="shared" si="1"/>
        <v>7220026106</v>
      </c>
      <c r="F29" s="45">
        <v>2317700</v>
      </c>
      <c r="G29" s="45">
        <f>492995852+166484800</f>
        <v>659480652</v>
      </c>
      <c r="H29" s="45">
        <v>935270260</v>
      </c>
      <c r="I29" s="45">
        <v>953925631</v>
      </c>
      <c r="J29" s="45">
        <f>661111307+24777600</f>
        <v>685888907</v>
      </c>
      <c r="K29" s="45"/>
      <c r="L29" s="45"/>
      <c r="M29" s="45"/>
      <c r="N29" s="45"/>
      <c r="O29" s="45"/>
      <c r="P29" s="45"/>
      <c r="Q29" s="45"/>
      <c r="R29" s="46">
        <f t="shared" si="8"/>
        <v>3236883150</v>
      </c>
      <c r="S29" s="35">
        <f>+R29/E29*100</f>
        <v>44.832014489671707</v>
      </c>
    </row>
    <row r="30" spans="1:20" s="1" customFormat="1" x14ac:dyDescent="0.25">
      <c r="A30" s="49" t="s">
        <v>0</v>
      </c>
      <c r="B30" s="50"/>
      <c r="C30" s="51">
        <f>+C20</f>
        <v>51825631909</v>
      </c>
      <c r="D30" s="51">
        <f>+D20</f>
        <v>-20965710</v>
      </c>
      <c r="E30" s="52">
        <f t="shared" ref="E30:Q30" si="10">+E20</f>
        <v>51804666199</v>
      </c>
      <c r="F30" s="52">
        <f t="shared" si="10"/>
        <v>39573355245</v>
      </c>
      <c r="G30" s="52">
        <f t="shared" si="10"/>
        <v>1438954751</v>
      </c>
      <c r="H30" s="52">
        <f>+H20</f>
        <v>2274197609</v>
      </c>
      <c r="I30" s="52">
        <f>+I20</f>
        <v>1070651992</v>
      </c>
      <c r="J30" s="52">
        <f t="shared" si="10"/>
        <v>1915250116</v>
      </c>
      <c r="K30" s="52">
        <f t="shared" si="10"/>
        <v>0</v>
      </c>
      <c r="L30" s="52">
        <f t="shared" si="10"/>
        <v>0</v>
      </c>
      <c r="M30" s="52">
        <f t="shared" si="10"/>
        <v>0</v>
      </c>
      <c r="N30" s="52">
        <f t="shared" si="10"/>
        <v>0</v>
      </c>
      <c r="O30" s="52">
        <f t="shared" si="10"/>
        <v>0</v>
      </c>
      <c r="P30" s="52">
        <f t="shared" si="10"/>
        <v>0</v>
      </c>
      <c r="Q30" s="52">
        <f t="shared" si="10"/>
        <v>0</v>
      </c>
      <c r="R30" s="52">
        <f>+R20</f>
        <v>46272409713</v>
      </c>
      <c r="S30" s="53">
        <f>+R30/E30*100</f>
        <v>89.320930155695535</v>
      </c>
      <c r="T30" s="31"/>
    </row>
    <row r="31" spans="1:20" x14ac:dyDescent="0.25">
      <c r="A31" s="37"/>
      <c r="B31" s="37"/>
      <c r="C31" s="54"/>
      <c r="D31" s="55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56"/>
    </row>
    <row r="32" spans="1:20" s="1" customFormat="1" x14ac:dyDescent="0.25">
      <c r="A32" s="57" t="s">
        <v>69</v>
      </c>
      <c r="B32" s="25"/>
      <c r="C32" s="58">
        <f>+C30</f>
        <v>51825631909</v>
      </c>
      <c r="D32" s="58">
        <f t="shared" ref="D32:Q32" si="11">+D30</f>
        <v>-20965710</v>
      </c>
      <c r="E32" s="27">
        <f t="shared" si="11"/>
        <v>51804666199</v>
      </c>
      <c r="F32" s="27">
        <f t="shared" si="11"/>
        <v>39573355245</v>
      </c>
      <c r="G32" s="27">
        <f t="shared" si="11"/>
        <v>1438954751</v>
      </c>
      <c r="H32" s="27">
        <f t="shared" si="11"/>
        <v>2274197609</v>
      </c>
      <c r="I32" s="27">
        <f t="shared" si="11"/>
        <v>1070651992</v>
      </c>
      <c r="J32" s="27">
        <f t="shared" si="11"/>
        <v>1915250116</v>
      </c>
      <c r="K32" s="27">
        <f t="shared" si="11"/>
        <v>0</v>
      </c>
      <c r="L32" s="27">
        <f t="shared" si="11"/>
        <v>0</v>
      </c>
      <c r="M32" s="27">
        <f t="shared" si="11"/>
        <v>0</v>
      </c>
      <c r="N32" s="27">
        <f t="shared" si="11"/>
        <v>0</v>
      </c>
      <c r="O32" s="27">
        <f t="shared" si="11"/>
        <v>0</v>
      </c>
      <c r="P32" s="27">
        <f t="shared" si="11"/>
        <v>0</v>
      </c>
      <c r="Q32" s="27">
        <f t="shared" si="11"/>
        <v>0</v>
      </c>
      <c r="R32" s="29">
        <f>SUM(F32:Q32)</f>
        <v>46272409713</v>
      </c>
      <c r="S32" s="30">
        <f>+R32/E32*100</f>
        <v>89.320930155695535</v>
      </c>
      <c r="T32" s="31"/>
    </row>
    <row r="33" spans="1:20" x14ac:dyDescent="0.25">
      <c r="A33" s="49"/>
      <c r="B33" s="37"/>
      <c r="C33" s="54"/>
      <c r="D33" s="5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  <c r="S33" s="56"/>
    </row>
    <row r="34" spans="1:20" x14ac:dyDescent="0.25">
      <c r="A34" s="42" t="s">
        <v>70</v>
      </c>
      <c r="B34" s="43" t="s">
        <v>71</v>
      </c>
      <c r="C34" s="44">
        <f>+C35</f>
        <v>57664776962</v>
      </c>
      <c r="D34" s="44">
        <f>+D35</f>
        <v>-217835560</v>
      </c>
      <c r="E34" s="45">
        <f>+C34+D34</f>
        <v>57446941402</v>
      </c>
      <c r="F34" s="45">
        <f>+F35</f>
        <v>29380177280</v>
      </c>
      <c r="G34" s="45">
        <f>+G35</f>
        <v>5708554852</v>
      </c>
      <c r="H34" s="45">
        <f t="shared" ref="G34:R35" si="12">+H35</f>
        <v>3763623700</v>
      </c>
      <c r="I34" s="45">
        <f t="shared" si="12"/>
        <v>3783803540</v>
      </c>
      <c r="J34" s="44">
        <f t="shared" si="12"/>
        <v>1868973228</v>
      </c>
      <c r="K34" s="44">
        <f t="shared" si="12"/>
        <v>0</v>
      </c>
      <c r="L34" s="44">
        <f t="shared" si="12"/>
        <v>0</v>
      </c>
      <c r="M34" s="44">
        <f t="shared" si="12"/>
        <v>0</v>
      </c>
      <c r="N34" s="44">
        <f t="shared" si="12"/>
        <v>0</v>
      </c>
      <c r="O34" s="44">
        <f t="shared" si="12"/>
        <v>0</v>
      </c>
      <c r="P34" s="44">
        <f t="shared" si="12"/>
        <v>0</v>
      </c>
      <c r="Q34" s="44">
        <f t="shared" si="12"/>
        <v>0</v>
      </c>
      <c r="R34" s="45">
        <f t="shared" si="12"/>
        <v>44505132600</v>
      </c>
      <c r="S34" s="60">
        <f t="shared" ref="S34:S37" si="13">+R34/E34*100</f>
        <v>77.471718274022095</v>
      </c>
    </row>
    <row r="35" spans="1:20" x14ac:dyDescent="0.25">
      <c r="A35" s="42" t="s">
        <v>72</v>
      </c>
      <c r="B35" s="43" t="s">
        <v>73</v>
      </c>
      <c r="C35" s="44">
        <f>+C36</f>
        <v>57664776962</v>
      </c>
      <c r="D35" s="44">
        <f>+D36</f>
        <v>-217835560</v>
      </c>
      <c r="E35" s="45">
        <f t="shared" ref="E35:E36" si="14">+C35+D35</f>
        <v>57446941402</v>
      </c>
      <c r="F35" s="45">
        <f>+F36</f>
        <v>29380177280</v>
      </c>
      <c r="G35" s="45">
        <f t="shared" si="12"/>
        <v>5708554852</v>
      </c>
      <c r="H35" s="45">
        <f t="shared" si="12"/>
        <v>3763623700</v>
      </c>
      <c r="I35" s="45">
        <f t="shared" si="12"/>
        <v>3783803540</v>
      </c>
      <c r="J35" s="44">
        <f t="shared" si="12"/>
        <v>1868973228</v>
      </c>
      <c r="K35" s="44">
        <f t="shared" si="12"/>
        <v>0</v>
      </c>
      <c r="L35" s="44">
        <f t="shared" si="12"/>
        <v>0</v>
      </c>
      <c r="M35" s="44">
        <f t="shared" si="12"/>
        <v>0</v>
      </c>
      <c r="N35" s="44">
        <f t="shared" si="12"/>
        <v>0</v>
      </c>
      <c r="O35" s="44">
        <f t="shared" si="12"/>
        <v>0</v>
      </c>
      <c r="P35" s="44">
        <f t="shared" si="12"/>
        <v>0</v>
      </c>
      <c r="Q35" s="44">
        <f t="shared" si="12"/>
        <v>0</v>
      </c>
      <c r="R35" s="45">
        <f t="shared" si="12"/>
        <v>44505132600</v>
      </c>
      <c r="S35" s="60">
        <f t="shared" si="13"/>
        <v>77.471718274022095</v>
      </c>
    </row>
    <row r="36" spans="1:20" ht="15.75" x14ac:dyDescent="0.25">
      <c r="A36" s="42" t="s">
        <v>74</v>
      </c>
      <c r="B36" s="43" t="s">
        <v>75</v>
      </c>
      <c r="C36" s="44">
        <f>4080501820+53584275142</f>
        <v>57664776962</v>
      </c>
      <c r="D36" s="44">
        <f>-185870986-2546700-29417874</f>
        <v>-217835560</v>
      </c>
      <c r="E36" s="45">
        <f t="shared" si="14"/>
        <v>57446941402</v>
      </c>
      <c r="F36" s="45">
        <f>28955510622+424666658</f>
        <v>29380177280</v>
      </c>
      <c r="G36" s="45">
        <f>5153221530+555333322</f>
        <v>5708554852</v>
      </c>
      <c r="H36" s="45">
        <v>3763623700</v>
      </c>
      <c r="I36" s="45">
        <f>3514009679+269793861</f>
        <v>3783803540</v>
      </c>
      <c r="J36" s="45">
        <v>1868973228</v>
      </c>
      <c r="K36" s="61"/>
      <c r="L36" s="45"/>
      <c r="M36" s="45"/>
      <c r="N36" s="45"/>
      <c r="O36" s="45"/>
      <c r="P36" s="45"/>
      <c r="Q36" s="45"/>
      <c r="R36" s="46">
        <f>SUM(F36:Q36)</f>
        <v>44505132600</v>
      </c>
      <c r="S36" s="60">
        <f t="shared" si="13"/>
        <v>77.471718274022095</v>
      </c>
    </row>
    <row r="37" spans="1:20" x14ac:dyDescent="0.25">
      <c r="A37" s="49" t="s">
        <v>0</v>
      </c>
      <c r="B37" s="37"/>
      <c r="C37" s="54">
        <f>+C34</f>
        <v>57664776962</v>
      </c>
      <c r="D37" s="54">
        <f>+D34</f>
        <v>-217835560</v>
      </c>
      <c r="E37" s="39">
        <f t="shared" ref="E37:R37" si="15">+E34</f>
        <v>57446941402</v>
      </c>
      <c r="F37" s="39">
        <f t="shared" si="15"/>
        <v>29380177280</v>
      </c>
      <c r="G37" s="39">
        <f t="shared" si="15"/>
        <v>5708554852</v>
      </c>
      <c r="H37" s="39">
        <f t="shared" si="15"/>
        <v>3763623700</v>
      </c>
      <c r="I37" s="39">
        <f>+I34</f>
        <v>3783803540</v>
      </c>
      <c r="J37" s="54">
        <f t="shared" si="15"/>
        <v>1868973228</v>
      </c>
      <c r="K37" s="54">
        <f t="shared" si="15"/>
        <v>0</v>
      </c>
      <c r="L37" s="54">
        <f t="shared" si="15"/>
        <v>0</v>
      </c>
      <c r="M37" s="54">
        <f t="shared" si="15"/>
        <v>0</v>
      </c>
      <c r="N37" s="54">
        <f t="shared" si="15"/>
        <v>0</v>
      </c>
      <c r="O37" s="54">
        <f t="shared" si="15"/>
        <v>0</v>
      </c>
      <c r="P37" s="54">
        <f t="shared" si="15"/>
        <v>0</v>
      </c>
      <c r="Q37" s="54">
        <f t="shared" si="15"/>
        <v>0</v>
      </c>
      <c r="R37" s="39">
        <f t="shared" si="15"/>
        <v>44505132600</v>
      </c>
      <c r="S37" s="35">
        <f t="shared" si="13"/>
        <v>77.471718274022095</v>
      </c>
      <c r="T37" s="5"/>
    </row>
    <row r="38" spans="1:20" x14ac:dyDescent="0.25">
      <c r="A38" s="37"/>
      <c r="B38" s="37"/>
      <c r="C38" s="55"/>
      <c r="D38" s="55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56"/>
    </row>
    <row r="39" spans="1:20" x14ac:dyDescent="0.25">
      <c r="A39" s="57" t="s">
        <v>76</v>
      </c>
      <c r="B39" s="25"/>
      <c r="C39" s="58">
        <f>+C37</f>
        <v>57664776962</v>
      </c>
      <c r="D39" s="58">
        <f t="shared" ref="D39:R39" si="16">+D37</f>
        <v>-217835560</v>
      </c>
      <c r="E39" s="27">
        <f t="shared" ref="E39" si="17">+C39+D39</f>
        <v>57446941402</v>
      </c>
      <c r="F39" s="27">
        <f t="shared" si="16"/>
        <v>29380177280</v>
      </c>
      <c r="G39" s="27">
        <f t="shared" si="16"/>
        <v>5708554852</v>
      </c>
      <c r="H39" s="27">
        <f t="shared" si="16"/>
        <v>3763623700</v>
      </c>
      <c r="I39" s="27">
        <f t="shared" si="16"/>
        <v>3783803540</v>
      </c>
      <c r="J39" s="27">
        <f t="shared" si="16"/>
        <v>1868973228</v>
      </c>
      <c r="K39" s="27">
        <f t="shared" si="16"/>
        <v>0</v>
      </c>
      <c r="L39" s="27">
        <f t="shared" si="16"/>
        <v>0</v>
      </c>
      <c r="M39" s="27">
        <f t="shared" si="16"/>
        <v>0</v>
      </c>
      <c r="N39" s="27">
        <f t="shared" si="16"/>
        <v>0</v>
      </c>
      <c r="O39" s="27">
        <f t="shared" si="16"/>
        <v>0</v>
      </c>
      <c r="P39" s="27">
        <f t="shared" si="16"/>
        <v>0</v>
      </c>
      <c r="Q39" s="27">
        <f t="shared" si="16"/>
        <v>0</v>
      </c>
      <c r="R39" s="27">
        <f t="shared" si="16"/>
        <v>44505132600</v>
      </c>
      <c r="S39" s="30">
        <f>+R39/E39*100</f>
        <v>77.471718274022095</v>
      </c>
    </row>
    <row r="40" spans="1:20" s="1" customFormat="1" x14ac:dyDescent="0.25">
      <c r="A40" s="57" t="s">
        <v>77</v>
      </c>
      <c r="B40" s="25"/>
      <c r="C40" s="26">
        <f>+C32+C39</f>
        <v>109490408871</v>
      </c>
      <c r="D40" s="26">
        <f>+D32+D39</f>
        <v>-238801270</v>
      </c>
      <c r="E40" s="27">
        <f t="shared" ref="E40:H40" si="18">+E32+E39</f>
        <v>109251607601</v>
      </c>
      <c r="F40" s="26">
        <f t="shared" si="18"/>
        <v>68953532525</v>
      </c>
      <c r="G40" s="27">
        <f t="shared" si="18"/>
        <v>7147509603</v>
      </c>
      <c r="H40" s="27">
        <f t="shared" si="18"/>
        <v>6037821309</v>
      </c>
      <c r="I40" s="27">
        <f>+I32+I39</f>
        <v>4854455532</v>
      </c>
      <c r="J40" s="26">
        <f t="shared" ref="J40:R40" si="19">+J32+J39</f>
        <v>3784223344</v>
      </c>
      <c r="K40" s="26">
        <f t="shared" si="19"/>
        <v>0</v>
      </c>
      <c r="L40" s="26">
        <f t="shared" si="19"/>
        <v>0</v>
      </c>
      <c r="M40" s="26">
        <f t="shared" si="19"/>
        <v>0</v>
      </c>
      <c r="N40" s="26">
        <f t="shared" si="19"/>
        <v>0</v>
      </c>
      <c r="O40" s="26">
        <f t="shared" si="19"/>
        <v>0</v>
      </c>
      <c r="P40" s="26">
        <f t="shared" si="19"/>
        <v>0</v>
      </c>
      <c r="Q40" s="26">
        <f t="shared" si="19"/>
        <v>0</v>
      </c>
      <c r="R40" s="27">
        <f t="shared" si="19"/>
        <v>90777542313</v>
      </c>
      <c r="S40" s="30">
        <f>+R40/E40*100</f>
        <v>83.090349246420686</v>
      </c>
      <c r="T40" s="31"/>
    </row>
    <row r="41" spans="1:20" x14ac:dyDescent="0.25">
      <c r="R41" s="62"/>
    </row>
    <row r="42" spans="1:20" x14ac:dyDescent="0.25">
      <c r="R42" s="62"/>
    </row>
    <row r="43" spans="1:20" x14ac:dyDescent="0.25">
      <c r="R43" s="62"/>
    </row>
    <row r="44" spans="1:20" x14ac:dyDescent="0.25">
      <c r="R44" s="62"/>
    </row>
    <row r="45" spans="1:20" x14ac:dyDescent="0.25">
      <c r="R45" s="62"/>
    </row>
    <row r="46" spans="1:20" x14ac:dyDescent="0.25">
      <c r="R46" s="62"/>
    </row>
    <row r="47" spans="1:20" x14ac:dyDescent="0.25">
      <c r="B47" s="7"/>
      <c r="C47" s="63"/>
      <c r="D47" s="7"/>
    </row>
    <row r="49" spans="2:12" ht="19.5" customHeight="1" x14ac:dyDescent="0.25">
      <c r="B49" s="64"/>
      <c r="C49" s="66" t="s">
        <v>78</v>
      </c>
      <c r="D49" s="66"/>
      <c r="E49" s="66"/>
      <c r="F49" s="66"/>
      <c r="H49" s="67" t="s">
        <v>79</v>
      </c>
      <c r="I49" s="67"/>
      <c r="J49" s="67"/>
    </row>
    <row r="50" spans="2:12" ht="15.4" customHeight="1" x14ac:dyDescent="0.25">
      <c r="B50" s="2"/>
      <c r="C50" s="68" t="s">
        <v>80</v>
      </c>
      <c r="D50" s="68"/>
      <c r="E50" s="68"/>
      <c r="F50" s="68"/>
      <c r="H50" s="67" t="s">
        <v>81</v>
      </c>
      <c r="I50" s="67"/>
      <c r="J50" s="67"/>
      <c r="K50" s="65"/>
      <c r="L50" s="65"/>
    </row>
  </sheetData>
  <mergeCells count="4">
    <mergeCell ref="C49:F49"/>
    <mergeCell ref="H49:J49"/>
    <mergeCell ref="C50:F50"/>
    <mergeCell ref="H50:J50"/>
  </mergeCells>
  <printOptions horizontalCentered="1"/>
  <pageMargins left="0.51181102362204722" right="0.51181102362204722" top="0.74803149606299213" bottom="0.74803149606299213" header="0.31496062992125984" footer="0.31496062992125984"/>
  <pageSetup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A18AC0-A7B4-4236-9B9A-C0A3587EDEF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7158b3-b328-4063-8645-e5db4464334b"/>
    <ds:schemaRef ds:uri="69ac8a4a-1dd1-4bc6-8c3a-56bbaa276f25"/>
  </ds:schemaRefs>
</ds:datastoreItem>
</file>

<file path=customXml/itemProps2.xml><?xml version="1.0" encoding="utf-8"?>
<ds:datastoreItem xmlns:ds="http://schemas.openxmlformats.org/officeDocument/2006/customXml" ds:itemID="{65DCBC40-51B8-4B57-8BAB-D869482D1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8CF29A-C38F-43FE-AFFF-0E19D8A480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 RESERVAS INGRESOS 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Rubiela Ruiz Medellin</dc:creator>
  <cp:lastModifiedBy>Ruben Esteban Buitrago Daza</cp:lastModifiedBy>
  <dcterms:created xsi:type="dcterms:W3CDTF">2024-06-07T20:19:18Z</dcterms:created>
  <dcterms:modified xsi:type="dcterms:W3CDTF">2024-06-13T17:45:32Z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2024-06-07T20:20:52Z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52b9da5e-8960-4ac7-8d02-f16258d7a8b0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0x0101007AA4437172DC254CA7F5DEB6E3BFC98A</vt:lpwstr>
  </property>
  <property fmtid="{D5CDD505-2E9C-101B-9397-08002B2CF9AE}" pid="10" name="MediaServiceImageTags">
    <vt:lpwstr/>
  </property>
</Properties>
</file>