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updateLinks="never" codeName="ThisWorkbook"/>
  <mc:AlternateContent xmlns:mc="http://schemas.openxmlformats.org/markup-compatibility/2006">
    <mc:Choice Requires="x15">
      <x15ac:absPath xmlns:x15ac="http://schemas.microsoft.com/office/spreadsheetml/2010/11/ac" url="E:\"/>
    </mc:Choice>
  </mc:AlternateContent>
  <xr:revisionPtr revIDLastSave="0" documentId="13_ncr:1_{6E0241C6-E7A2-4AC5-B1C6-54E6E217EA95}" xr6:coauthVersionLast="36" xr6:coauthVersionMax="36" xr10:uidLastSave="{00000000-0000-0000-0000-000000000000}"/>
  <bookViews>
    <workbookView xWindow="0" yWindow="0" windowWidth="15780" windowHeight="13110"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state="hidden" r:id="rId4"/>
    <sheet name="ProcesoSO" sheetId="5" state="hidden" r:id="rId5"/>
    <sheet name="TablaRetencion" sheetId="12" state="hidden" r:id="rId6"/>
    <sheet name="Trabajada" sheetId="13" state="hidden" r:id="rId7"/>
    <sheet name="T-Original" sheetId="11" state="hidden" r:id="rId8"/>
    <sheet name="Documentosxproceso" sheetId="1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xlnm._FilterDatabase" localSheetId="8" hidden="1">Documentosxproceso!$A$2:$R$1301</definedName>
    <definedName name="_xlnm._FilterDatabase" localSheetId="1" hidden="1">'Formato Activos Informacion'!$A$8:$AX$648</definedName>
    <definedName name="_xlnm._FilterDatabase" localSheetId="5" hidden="1">TablaRetencion!$A$1:$J$1</definedName>
    <definedName name="_xlnm._FilterDatabase" localSheetId="7" hidden="1">'T-Original'!$A$1:$F$547</definedName>
    <definedName name="_xlnm._FilterDatabase" localSheetId="6" hidden="1">Trabajada!$A$7:$F$213</definedName>
    <definedName name="CALIDAD">TablaRetencion!$C$45:$C$50</definedName>
    <definedName name="Confidencialidad">Variables!$N$1:$O$5</definedName>
    <definedName name="CONTROL_INTERNO_DISCIPLINARIO">TablaRetencion!$C$42:$C$43</definedName>
    <definedName name="ControlInterno">ProcesoSO!$S$2</definedName>
    <definedName name="ControlInternoDisciplinario">ProcesoSO!$T$2</definedName>
    <definedName name="CTROL.INT.DISCIPLINARIO">Documentosxproceso!$K$193:$K$267</definedName>
    <definedName name="D.INSTITUCIONAL">Documentosxproceso!$K$4:$K$13</definedName>
    <definedName name="dd">[1]Variables!$N$1:$O$5</definedName>
    <definedName name="DIR.ADMINISTRATIVA">Documentosxproceso!$K$523:$K$637</definedName>
    <definedName name="DIR.CONTRATACION">Documentosxproceso!$K$747:$K$833</definedName>
    <definedName name="DIR.FINANCIERA">Documentosxproceso!$K$492:$K$522</definedName>
    <definedName name="DIR.SERV.AMBULATORIOS">Documentosxproceso!$K$392:$K$408</definedName>
    <definedName name="DIR.SERV.COMPLEMENTARIOS">Documentosxproceso!$K$411:$K$442</definedName>
    <definedName name="DIR.SERV.RIESGO">Documentosxproceso!$K$443:$K$486</definedName>
    <definedName name="DIR.SERV.URGENCIAS">Documentosxproceso!$K$409:$K$410</definedName>
    <definedName name="DIR.THUMANO">Documentosxproceso!$K$638:$K$746</definedName>
    <definedName name="DIRECCION_ADMINISTRATIVA">TablaRetencion!$C$109:$C$124</definedName>
    <definedName name="DIRECCION_DE_CONTRATACION">TablaRetencion!$C$152:$C$154</definedName>
    <definedName name="DIRECCION_DE_SERVICIOS_AMBULATORIOS">TablaRetencion!$C$67:$C$68</definedName>
    <definedName name="DIRECCION_DE_SERVICIOS_COMPLEMENTARIOS">TablaRetencion!$C$77:$C$85</definedName>
    <definedName name="DIRECCION_DE_SERVICIOS_DE_URGENCIAS">TablaRetencion!$C$75:$C$76</definedName>
    <definedName name="DIRECCION_DE_SERVICIOS_DEL_RIESGO_EN_SALUD">TablaRetencion!$C$86:$C$95</definedName>
    <definedName name="DIRECCION_DE_SERVICIOS_HOSPITALARIOS">TablaRetencion!$C$69:$C$74</definedName>
    <definedName name="DIRECCION_DEL_TALENTO_HUMANO">TablaRetencion!$C$140:$C$148</definedName>
    <definedName name="DIRECCION_FINANCIERA">TablaRetencion!$C$100:$C$106</definedName>
    <definedName name="DireccionamientoEstrategico">ProcesoSO!$C$2:$C$8</definedName>
    <definedName name="Disponibilidad">Variables!$R$1:$S$5</definedName>
    <definedName name="disponible">[2]Variables!$R$1:$S$5</definedName>
    <definedName name="feo">[3]Variables!$R$1:$S$5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cia">#REF!</definedName>
    <definedName name="GE.CALIDAD">Documentosxproceso!$K$268:$K$319</definedName>
    <definedName name="GE.CONOCIMIENTO">Documentosxproceso!$K$157:$K$192</definedName>
    <definedName name="GERENCIA">TablaRetencion!$C$2:$C$5</definedName>
    <definedName name="GESTION_DEL_CONOCIMIENTO">TablaRetencion!$C$33:$C$38</definedName>
    <definedName name="Integridad">Variables!$P$1:$Q$5</definedName>
    <definedName name="OF.COMUNICACIONES">Documentosxproceso!$K$93:$K$99</definedName>
    <definedName name="OF.CONTROLINTERNO">Documentosxproceso!$K$100:$K$143</definedName>
    <definedName name="OF.D.INSTITUCIONAL">Documentosxproceso!$K$62:$K$92</definedName>
    <definedName name="OF.JURIDICA">Documentosxproceso!$K$14:$K$61</definedName>
    <definedName name="OFICINA_ASESORA_DE_COMUNICACIONES">TablaRetencion!$C$20:$C$22</definedName>
    <definedName name="OFICINA_ASESORA_DE_DESARROLLO_INSTITUCIONAL">TablaRetencion!$C$14:$C$17</definedName>
    <definedName name="OFICINA_ASESORA_JURIDICA">TablaRetencion!$C$6:$C$11</definedName>
    <definedName name="OFICINA_DE_CONTROL_INTERNO">TablaRetencion!$C$23:$C$25</definedName>
    <definedName name="PARTIC.CIUDADANA">Documentosxproceso!$K$144:$K$156</definedName>
    <definedName name="PARTICIPACIÓN_COMUNITARIA_Y_SERVICIO_AL_CIUDADANO">TablaRetencion!$C$28:$C$30</definedName>
    <definedName name="ParticipaciónComServCiudadano">ProcesoSO!$G$2:$G$3</definedName>
    <definedName name="SISTEMAS_DE_INFORMACIÓN_TIC">TablaRetencion!$C$54:$C$57</definedName>
    <definedName name="SUBGCIA.CORPORATIVA">Documentosxproceso!$K$487:$K$491</definedName>
    <definedName name="SUBGCIA.P.SERVICIOS">Documentosxproceso!$K$340:$K$391</definedName>
    <definedName name="SUBGERENCIA_CORPORATIVA">TablaRetencion!$C$97</definedName>
    <definedName name="SUBGERENCIA_DE_PRESTACION_DE_SERVICIOS_DE_SALUD">TablaRetencion!$C$61:$C$64</definedName>
    <definedName name="TICS">Documentosxproceso!$K$320:$K$339</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612" i="2" l="1"/>
  <c r="H611" i="2"/>
  <c r="H610" i="2"/>
  <c r="H609" i="2"/>
  <c r="H608" i="2"/>
  <c r="H607" i="2"/>
  <c r="H606" i="2"/>
  <c r="H605" i="2"/>
  <c r="H604" i="2"/>
  <c r="H603" i="2"/>
  <c r="H602" i="2"/>
  <c r="H601" i="2"/>
  <c r="H600" i="2"/>
  <c r="W647" i="2" l="1"/>
  <c r="X647" i="2" s="1"/>
  <c r="H647" i="2"/>
  <c r="F647" i="2"/>
  <c r="W646" i="2"/>
  <c r="X646" i="2" s="1"/>
  <c r="H646" i="2"/>
  <c r="F646" i="2"/>
  <c r="W645" i="2"/>
  <c r="X645" i="2" s="1"/>
  <c r="H645" i="2"/>
  <c r="F645" i="2"/>
  <c r="W644" i="2"/>
  <c r="X644" i="2" s="1"/>
  <c r="H644" i="2"/>
  <c r="F644" i="2"/>
  <c r="W643" i="2"/>
  <c r="X643" i="2" s="1"/>
  <c r="H643" i="2"/>
  <c r="F643" i="2"/>
  <c r="W642" i="2"/>
  <c r="X642" i="2" s="1"/>
  <c r="H642" i="2"/>
  <c r="F642" i="2"/>
  <c r="W641" i="2"/>
  <c r="X641" i="2" s="1"/>
  <c r="H641" i="2"/>
  <c r="F641" i="2"/>
  <c r="W640" i="2"/>
  <c r="X640" i="2" s="1"/>
  <c r="H640" i="2"/>
  <c r="F640" i="2"/>
  <c r="W639" i="2"/>
  <c r="X639" i="2" s="1"/>
  <c r="H639" i="2"/>
  <c r="F639" i="2"/>
  <c r="W638" i="2"/>
  <c r="X638" i="2" s="1"/>
  <c r="H638" i="2"/>
  <c r="F638" i="2"/>
  <c r="W637" i="2"/>
  <c r="X637" i="2" s="1"/>
  <c r="H637" i="2"/>
  <c r="F637" i="2"/>
  <c r="W636" i="2"/>
  <c r="X636" i="2" s="1"/>
  <c r="H636" i="2"/>
  <c r="F636" i="2"/>
  <c r="W635" i="2"/>
  <c r="X635" i="2" s="1"/>
  <c r="H635" i="2"/>
  <c r="F635" i="2"/>
  <c r="W634" i="2"/>
  <c r="X634" i="2" s="1"/>
  <c r="H634" i="2"/>
  <c r="F634" i="2"/>
  <c r="W633" i="2"/>
  <c r="X633" i="2" s="1"/>
  <c r="H633" i="2"/>
  <c r="F633" i="2"/>
  <c r="W632" i="2"/>
  <c r="X632" i="2" s="1"/>
  <c r="H632" i="2"/>
  <c r="F632" i="2"/>
  <c r="W631" i="2"/>
  <c r="X631" i="2" s="1"/>
  <c r="H631" i="2"/>
  <c r="F631" i="2"/>
  <c r="W630" i="2"/>
  <c r="X630" i="2" s="1"/>
  <c r="H630" i="2"/>
  <c r="F630" i="2"/>
  <c r="W629" i="2"/>
  <c r="X629" i="2" s="1"/>
  <c r="H629" i="2"/>
  <c r="F629" i="2"/>
  <c r="W628" i="2"/>
  <c r="X628" i="2" s="1"/>
  <c r="H628" i="2"/>
  <c r="F628" i="2"/>
  <c r="W627" i="2"/>
  <c r="X627" i="2" s="1"/>
  <c r="H627" i="2"/>
  <c r="F627" i="2"/>
  <c r="W626" i="2"/>
  <c r="X626" i="2" s="1"/>
  <c r="H626" i="2"/>
  <c r="F626" i="2"/>
  <c r="W625" i="2"/>
  <c r="X625" i="2" s="1"/>
  <c r="H625" i="2"/>
  <c r="F625" i="2"/>
  <c r="W624" i="2"/>
  <c r="X624" i="2" s="1"/>
  <c r="H624" i="2"/>
  <c r="F624" i="2"/>
  <c r="W623" i="2"/>
  <c r="X623" i="2" s="1"/>
  <c r="H623" i="2"/>
  <c r="F623" i="2"/>
  <c r="W622" i="2"/>
  <c r="X622" i="2" s="1"/>
  <c r="H622" i="2"/>
  <c r="F622" i="2"/>
  <c r="W621" i="2"/>
  <c r="X621" i="2" s="1"/>
  <c r="H621" i="2"/>
  <c r="F621" i="2"/>
  <c r="W620" i="2"/>
  <c r="X620" i="2" s="1"/>
  <c r="H620" i="2"/>
  <c r="F620" i="2"/>
  <c r="W619" i="2"/>
  <c r="X619" i="2" s="1"/>
  <c r="H619" i="2"/>
  <c r="F619" i="2"/>
  <c r="W618" i="2"/>
  <c r="X618" i="2" s="1"/>
  <c r="H618" i="2"/>
  <c r="F618" i="2"/>
  <c r="W617" i="2"/>
  <c r="X617" i="2" s="1"/>
  <c r="H617" i="2"/>
  <c r="F617" i="2"/>
  <c r="W616" i="2"/>
  <c r="X616" i="2" s="1"/>
  <c r="H616" i="2"/>
  <c r="F616" i="2"/>
  <c r="H615" i="2" l="1"/>
  <c r="F615" i="2"/>
  <c r="H614" i="2"/>
  <c r="F614" i="2"/>
  <c r="W613" i="2"/>
  <c r="X613" i="2" s="1"/>
  <c r="H613" i="2"/>
  <c r="F613" i="2"/>
  <c r="F612" i="2"/>
  <c r="F611" i="2"/>
  <c r="F610" i="2"/>
  <c r="F609" i="2"/>
  <c r="F608" i="2"/>
  <c r="F607" i="2"/>
  <c r="F606" i="2"/>
  <c r="F605" i="2"/>
  <c r="F604" i="2"/>
  <c r="F603" i="2"/>
  <c r="F602" i="2"/>
  <c r="F601" i="2"/>
  <c r="F600" i="2"/>
  <c r="X594" i="2"/>
  <c r="X593" i="2"/>
  <c r="X592" i="2"/>
  <c r="H592" i="2"/>
  <c r="F592" i="2"/>
  <c r="X591" i="2"/>
  <c r="H591" i="2"/>
  <c r="F591" i="2"/>
  <c r="X590" i="2"/>
  <c r="H590" i="2"/>
  <c r="F590" i="2"/>
  <c r="W589" i="2"/>
  <c r="X589" i="2" s="1"/>
  <c r="H589" i="2"/>
  <c r="F589" i="2"/>
  <c r="W588" i="2"/>
  <c r="X588" i="2" s="1"/>
  <c r="H588" i="2"/>
  <c r="F588" i="2"/>
  <c r="W587" i="2"/>
  <c r="X587" i="2" s="1"/>
  <c r="H587" i="2"/>
  <c r="F587" i="2"/>
  <c r="W586" i="2"/>
  <c r="X586" i="2" s="1"/>
  <c r="H586" i="2"/>
  <c r="F586" i="2"/>
  <c r="W585" i="2"/>
  <c r="X585" i="2" s="1"/>
  <c r="H585" i="2"/>
  <c r="F585" i="2"/>
  <c r="W584" i="2"/>
  <c r="X584" i="2" s="1"/>
  <c r="H584" i="2"/>
  <c r="F584" i="2"/>
  <c r="W583" i="2"/>
  <c r="X583" i="2" s="1"/>
  <c r="H583" i="2"/>
  <c r="F583" i="2"/>
  <c r="W582" i="2"/>
  <c r="X582" i="2" s="1"/>
  <c r="H582" i="2"/>
  <c r="F582" i="2"/>
  <c r="W581" i="2"/>
  <c r="X581" i="2" s="1"/>
  <c r="H581" i="2"/>
  <c r="F581" i="2"/>
  <c r="W580" i="2"/>
  <c r="X580" i="2" s="1"/>
  <c r="H580" i="2"/>
  <c r="F580" i="2"/>
  <c r="W579" i="2"/>
  <c r="X579" i="2" s="1"/>
  <c r="H579" i="2"/>
  <c r="F579" i="2"/>
  <c r="X578" i="2"/>
  <c r="H578" i="2"/>
  <c r="F578" i="2"/>
  <c r="H577" i="2"/>
  <c r="F577" i="2"/>
  <c r="H576" i="2"/>
  <c r="F576" i="2"/>
  <c r="H575" i="2"/>
  <c r="I575" i="2" s="1"/>
  <c r="F575" i="2"/>
  <c r="H574" i="2"/>
  <c r="F574" i="2"/>
  <c r="H573" i="2"/>
  <c r="F573" i="2"/>
  <c r="H572" i="2"/>
  <c r="F572" i="2"/>
  <c r="W571" i="2"/>
  <c r="X571" i="2" s="1"/>
  <c r="H571" i="2"/>
  <c r="F571" i="2"/>
  <c r="H570" i="2"/>
  <c r="F570" i="2"/>
  <c r="H569" i="2"/>
  <c r="F569" i="2"/>
  <c r="H568" i="2"/>
  <c r="F568" i="2"/>
  <c r="H567" i="2"/>
  <c r="F567" i="2"/>
  <c r="H566" i="2"/>
  <c r="F566" i="2"/>
  <c r="H565" i="2"/>
  <c r="F565" i="2"/>
  <c r="H564" i="2"/>
  <c r="F564" i="2"/>
  <c r="H563" i="2"/>
  <c r="F563" i="2"/>
  <c r="H562" i="2"/>
  <c r="F562" i="2"/>
  <c r="H561" i="2"/>
  <c r="F561" i="2"/>
  <c r="H560" i="2"/>
  <c r="F560" i="2"/>
  <c r="H559" i="2"/>
  <c r="F559" i="2"/>
  <c r="H558" i="2"/>
  <c r="F558" i="2"/>
  <c r="H557" i="2"/>
  <c r="F557" i="2"/>
  <c r="H556" i="2"/>
  <c r="F556" i="2"/>
  <c r="H555" i="2"/>
  <c r="F555" i="2"/>
  <c r="H554" i="2"/>
  <c r="F554" i="2"/>
  <c r="H553" i="2"/>
  <c r="F553" i="2"/>
  <c r="H552" i="2"/>
  <c r="F552" i="2"/>
  <c r="H551" i="2"/>
  <c r="F551" i="2"/>
  <c r="H550" i="2"/>
  <c r="F550" i="2"/>
  <c r="H549" i="2"/>
  <c r="F549" i="2"/>
  <c r="H548" i="2"/>
  <c r="F548" i="2"/>
  <c r="H547" i="2"/>
  <c r="F547" i="2"/>
  <c r="H546" i="2"/>
  <c r="F546" i="2"/>
  <c r="H545" i="2"/>
  <c r="F545" i="2"/>
  <c r="H544" i="2"/>
  <c r="F544" i="2"/>
  <c r="H543" i="2"/>
  <c r="F543" i="2"/>
  <c r="H542" i="2"/>
  <c r="F542" i="2"/>
  <c r="H541" i="2"/>
  <c r="F541" i="2"/>
  <c r="H540" i="2"/>
  <c r="F540" i="2"/>
  <c r="H539" i="2"/>
  <c r="F539" i="2"/>
  <c r="H538" i="2"/>
  <c r="F538" i="2"/>
  <c r="H537" i="2"/>
  <c r="F537" i="2"/>
  <c r="H536" i="2"/>
  <c r="F536" i="2"/>
  <c r="H535" i="2"/>
  <c r="F535" i="2"/>
  <c r="H534" i="2"/>
  <c r="F534" i="2"/>
  <c r="H533" i="2"/>
  <c r="F533" i="2"/>
  <c r="H532" i="2"/>
  <c r="F532" i="2"/>
  <c r="H531" i="2"/>
  <c r="F531" i="2"/>
  <c r="H530" i="2"/>
  <c r="F530" i="2"/>
  <c r="H529" i="2"/>
  <c r="F529" i="2"/>
  <c r="H528" i="2"/>
  <c r="F528" i="2"/>
  <c r="H527" i="2"/>
  <c r="F527" i="2"/>
  <c r="H526" i="2"/>
  <c r="F526" i="2"/>
  <c r="H525" i="2"/>
  <c r="F525" i="2"/>
  <c r="H524" i="2"/>
  <c r="F524" i="2"/>
  <c r="H523" i="2"/>
  <c r="F523" i="2"/>
  <c r="H522" i="2"/>
  <c r="F522" i="2"/>
  <c r="H521" i="2"/>
  <c r="F521" i="2"/>
  <c r="H520" i="2"/>
  <c r="F520" i="2"/>
  <c r="H519" i="2"/>
  <c r="F519" i="2"/>
  <c r="H518" i="2"/>
  <c r="F518" i="2"/>
  <c r="H517" i="2"/>
  <c r="F517" i="2"/>
  <c r="H516" i="2"/>
  <c r="F516" i="2"/>
  <c r="H515" i="2"/>
  <c r="F515" i="2"/>
  <c r="H514" i="2"/>
  <c r="F514" i="2"/>
  <c r="H513" i="2"/>
  <c r="F513" i="2"/>
  <c r="H512" i="2"/>
  <c r="F512" i="2"/>
  <c r="H511" i="2"/>
  <c r="F511" i="2"/>
  <c r="H510" i="2"/>
  <c r="F510" i="2"/>
  <c r="H509" i="2"/>
  <c r="F509" i="2"/>
  <c r="H508" i="2"/>
  <c r="F508" i="2"/>
  <c r="W507" i="2" l="1"/>
  <c r="X507" i="2" s="1"/>
  <c r="H507" i="2"/>
  <c r="F507" i="2"/>
  <c r="W506" i="2"/>
  <c r="X506" i="2" s="1"/>
  <c r="H506" i="2"/>
  <c r="F506" i="2"/>
  <c r="W505" i="2"/>
  <c r="X505" i="2" s="1"/>
  <c r="H505" i="2"/>
  <c r="F505" i="2"/>
  <c r="W504" i="2"/>
  <c r="X504" i="2" s="1"/>
  <c r="H504" i="2"/>
  <c r="F504" i="2"/>
  <c r="W503" i="2"/>
  <c r="X503" i="2" s="1"/>
  <c r="H503" i="2"/>
  <c r="F503" i="2"/>
  <c r="W502" i="2"/>
  <c r="X502" i="2" s="1"/>
  <c r="H502" i="2"/>
  <c r="F502" i="2"/>
  <c r="W501" i="2"/>
  <c r="X501" i="2" s="1"/>
  <c r="H501" i="2"/>
  <c r="F501" i="2"/>
  <c r="W500" i="2"/>
  <c r="X500" i="2" s="1"/>
  <c r="H500" i="2"/>
  <c r="F500" i="2"/>
  <c r="W499" i="2"/>
  <c r="X499" i="2" s="1"/>
  <c r="H499" i="2"/>
  <c r="F499" i="2"/>
  <c r="W498" i="2"/>
  <c r="X498" i="2" s="1"/>
  <c r="H498" i="2"/>
  <c r="F498" i="2"/>
  <c r="W497" i="2"/>
  <c r="X497" i="2" s="1"/>
  <c r="H497" i="2"/>
  <c r="F497" i="2"/>
  <c r="W496" i="2"/>
  <c r="X496" i="2" s="1"/>
  <c r="H496" i="2"/>
  <c r="F496" i="2"/>
  <c r="W495" i="2"/>
  <c r="X495" i="2" s="1"/>
  <c r="H495" i="2"/>
  <c r="F495" i="2"/>
  <c r="W494" i="2"/>
  <c r="X494" i="2" s="1"/>
  <c r="H494" i="2"/>
  <c r="F494" i="2"/>
  <c r="W493" i="2"/>
  <c r="X493" i="2" s="1"/>
  <c r="H493" i="2"/>
  <c r="F493" i="2"/>
  <c r="W492" i="2"/>
  <c r="X492" i="2" s="1"/>
  <c r="H492" i="2"/>
  <c r="F492" i="2"/>
  <c r="W491" i="2"/>
  <c r="X491" i="2" s="1"/>
  <c r="H491" i="2"/>
  <c r="F491" i="2"/>
  <c r="W490" i="2"/>
  <c r="X490" i="2" s="1"/>
  <c r="H490" i="2"/>
  <c r="F490" i="2"/>
  <c r="W489" i="2"/>
  <c r="X489" i="2" s="1"/>
  <c r="H489" i="2"/>
  <c r="F489" i="2"/>
  <c r="W488" i="2"/>
  <c r="X488" i="2" s="1"/>
  <c r="H488" i="2"/>
  <c r="F488" i="2"/>
  <c r="W487" i="2"/>
  <c r="X487" i="2" s="1"/>
  <c r="H487" i="2"/>
  <c r="F487" i="2"/>
  <c r="W486" i="2"/>
  <c r="X486" i="2" s="1"/>
  <c r="H486" i="2"/>
  <c r="F486" i="2"/>
  <c r="W485" i="2"/>
  <c r="X485" i="2" s="1"/>
  <c r="H485" i="2"/>
  <c r="F485" i="2"/>
  <c r="W484" i="2"/>
  <c r="X484" i="2" s="1"/>
  <c r="H484" i="2"/>
  <c r="F484" i="2"/>
  <c r="W483" i="2"/>
  <c r="X483" i="2" s="1"/>
  <c r="H483" i="2"/>
  <c r="F483" i="2"/>
  <c r="W482" i="2"/>
  <c r="X482" i="2" s="1"/>
  <c r="H482" i="2"/>
  <c r="F482" i="2"/>
  <c r="W481" i="2"/>
  <c r="X481" i="2" s="1"/>
  <c r="H481" i="2"/>
  <c r="F481" i="2"/>
  <c r="W480" i="2"/>
  <c r="X480" i="2" s="1"/>
  <c r="H480" i="2"/>
  <c r="F480" i="2"/>
  <c r="W479" i="2"/>
  <c r="X479" i="2" s="1"/>
  <c r="H479" i="2"/>
  <c r="F479" i="2"/>
  <c r="W478" i="2"/>
  <c r="X478" i="2" s="1"/>
  <c r="H478" i="2"/>
  <c r="F478" i="2"/>
  <c r="W477" i="2"/>
  <c r="X477" i="2" s="1"/>
  <c r="H477" i="2"/>
  <c r="F477" i="2"/>
  <c r="W476" i="2"/>
  <c r="X476" i="2" s="1"/>
  <c r="H476" i="2"/>
  <c r="F476" i="2"/>
  <c r="W475" i="2"/>
  <c r="X475" i="2" s="1"/>
  <c r="H475" i="2"/>
  <c r="F475" i="2"/>
  <c r="W474" i="2"/>
  <c r="X474" i="2" s="1"/>
  <c r="H474" i="2"/>
  <c r="F474" i="2"/>
  <c r="W473" i="2"/>
  <c r="X473" i="2" s="1"/>
  <c r="H473" i="2"/>
  <c r="F473" i="2"/>
  <c r="W472" i="2"/>
  <c r="X472" i="2" s="1"/>
  <c r="H472" i="2"/>
  <c r="F472" i="2"/>
  <c r="W471" i="2"/>
  <c r="X471" i="2" s="1"/>
  <c r="W470" i="2"/>
  <c r="X470" i="2" s="1"/>
  <c r="W468" i="2"/>
  <c r="X468" i="2" s="1"/>
  <c r="W467" i="2"/>
  <c r="X467" i="2" s="1"/>
  <c r="H467" i="2"/>
  <c r="F467" i="2"/>
  <c r="W466" i="2"/>
  <c r="X466" i="2" s="1"/>
  <c r="W465" i="2"/>
  <c r="X465" i="2" s="1"/>
  <c r="W464" i="2"/>
  <c r="X464" i="2" s="1"/>
  <c r="W463" i="2"/>
  <c r="X463" i="2" s="1"/>
  <c r="W462" i="2"/>
  <c r="X462" i="2" s="1"/>
  <c r="W461" i="2"/>
  <c r="X461" i="2" s="1"/>
  <c r="H461" i="2"/>
  <c r="X460" i="2"/>
  <c r="W460" i="2"/>
  <c r="H460" i="2"/>
  <c r="W459" i="2"/>
  <c r="X459" i="2" s="1"/>
  <c r="H459" i="2"/>
  <c r="W458" i="2"/>
  <c r="X458" i="2" s="1"/>
  <c r="H458" i="2"/>
  <c r="W457" i="2"/>
  <c r="X457" i="2" s="1"/>
  <c r="H457" i="2"/>
  <c r="H456" i="2"/>
  <c r="H455" i="2"/>
  <c r="W454" i="2"/>
  <c r="X454" i="2" s="1"/>
  <c r="H454" i="2"/>
  <c r="W453" i="2"/>
  <c r="X453" i="2" s="1"/>
  <c r="H453" i="2"/>
  <c r="W452" i="2"/>
  <c r="X452" i="2" s="1"/>
  <c r="H452" i="2"/>
  <c r="F452" i="2"/>
  <c r="W451" i="2"/>
  <c r="X451" i="2" s="1"/>
  <c r="H451" i="2"/>
  <c r="F451" i="2"/>
  <c r="W450" i="2"/>
  <c r="X450" i="2" s="1"/>
  <c r="H450" i="2"/>
  <c r="F450" i="2"/>
  <c r="H449" i="2"/>
  <c r="F449" i="2"/>
  <c r="H448" i="2"/>
  <c r="F448" i="2"/>
  <c r="H447" i="2"/>
  <c r="F447" i="2"/>
  <c r="H446" i="2"/>
  <c r="F446" i="2"/>
  <c r="W445" i="2"/>
  <c r="X445" i="2" s="1"/>
  <c r="H445" i="2"/>
  <c r="F445" i="2"/>
  <c r="W444" i="2"/>
  <c r="X444" i="2" s="1"/>
  <c r="H444" i="2"/>
  <c r="F444" i="2"/>
  <c r="W443" i="2"/>
  <c r="X443" i="2" s="1"/>
  <c r="H443" i="2"/>
  <c r="F443" i="2"/>
  <c r="W442" i="2"/>
  <c r="X442" i="2" s="1"/>
  <c r="H442" i="2"/>
  <c r="F442" i="2"/>
  <c r="W441" i="2"/>
  <c r="X441" i="2" s="1"/>
  <c r="H441" i="2"/>
  <c r="F441" i="2"/>
  <c r="W440" i="2"/>
  <c r="X440" i="2" s="1"/>
  <c r="H440" i="2"/>
  <c r="F440" i="2"/>
  <c r="W439" i="2"/>
  <c r="X439" i="2" s="1"/>
  <c r="H439" i="2"/>
  <c r="F439" i="2"/>
  <c r="W438" i="2"/>
  <c r="X438" i="2" s="1"/>
  <c r="H438" i="2"/>
  <c r="F438" i="2"/>
  <c r="W437" i="2"/>
  <c r="X437" i="2" s="1"/>
  <c r="W436" i="2"/>
  <c r="X436" i="2" s="1"/>
  <c r="H436" i="2"/>
  <c r="F436" i="2"/>
  <c r="W435" i="2"/>
  <c r="X435" i="2" s="1"/>
  <c r="H435" i="2"/>
  <c r="F435" i="2"/>
  <c r="H434" i="2"/>
  <c r="F434" i="2"/>
  <c r="W433" i="2"/>
  <c r="X433" i="2" s="1"/>
  <c r="H433" i="2"/>
  <c r="F433" i="2"/>
  <c r="W432" i="2"/>
  <c r="X432" i="2" s="1"/>
  <c r="H432" i="2"/>
  <c r="F432" i="2"/>
  <c r="W431" i="2"/>
  <c r="X431" i="2" s="1"/>
  <c r="H431" i="2"/>
  <c r="F431" i="2"/>
  <c r="W430" i="2"/>
  <c r="X430" i="2" s="1"/>
  <c r="W429" i="2"/>
  <c r="X429" i="2" s="1"/>
  <c r="W428" i="2"/>
  <c r="X428" i="2" s="1"/>
  <c r="H427" i="2"/>
  <c r="H426" i="2"/>
  <c r="H425" i="2"/>
  <c r="H424" i="2"/>
  <c r="H423" i="2"/>
  <c r="H422" i="2"/>
  <c r="H421" i="2"/>
  <c r="X420" i="2"/>
  <c r="W420" i="2"/>
  <c r="H420" i="2"/>
  <c r="F420" i="2"/>
  <c r="W419" i="2"/>
  <c r="X419" i="2" s="1"/>
  <c r="H419" i="2"/>
  <c r="F419" i="2"/>
  <c r="W418" i="2"/>
  <c r="X418" i="2" s="1"/>
  <c r="H418" i="2"/>
  <c r="F418" i="2"/>
  <c r="W417" i="2"/>
  <c r="X417" i="2" s="1"/>
  <c r="H417" i="2"/>
  <c r="F417" i="2"/>
  <c r="W416" i="2"/>
  <c r="X416" i="2" s="1"/>
  <c r="H416" i="2"/>
  <c r="F416" i="2"/>
  <c r="W415" i="2"/>
  <c r="X415" i="2" s="1"/>
  <c r="H415" i="2"/>
  <c r="F415" i="2"/>
  <c r="W414" i="2"/>
  <c r="X414" i="2" s="1"/>
  <c r="H414" i="2"/>
  <c r="F414" i="2"/>
  <c r="X413" i="2"/>
  <c r="W413" i="2"/>
  <c r="H413" i="2"/>
  <c r="F413" i="2"/>
  <c r="W412" i="2"/>
  <c r="X412" i="2" s="1"/>
  <c r="H412" i="2"/>
  <c r="F412" i="2"/>
  <c r="W411" i="2"/>
  <c r="X411" i="2" s="1"/>
  <c r="H411" i="2"/>
  <c r="F411" i="2"/>
  <c r="W410" i="2"/>
  <c r="X410" i="2" s="1"/>
  <c r="H410" i="2"/>
  <c r="F410" i="2"/>
  <c r="W409" i="2"/>
  <c r="X409" i="2" s="1"/>
  <c r="H409" i="2"/>
  <c r="F409" i="2"/>
  <c r="W408" i="2"/>
  <c r="X408" i="2" s="1"/>
  <c r="H408" i="2"/>
  <c r="F408" i="2"/>
  <c r="W407" i="2"/>
  <c r="X407" i="2" s="1"/>
  <c r="H407" i="2"/>
  <c r="F407" i="2"/>
  <c r="W406" i="2"/>
  <c r="X406" i="2" s="1"/>
  <c r="H406" i="2"/>
  <c r="F406" i="2"/>
  <c r="W405" i="2"/>
  <c r="X405" i="2" s="1"/>
  <c r="H405" i="2"/>
  <c r="F405" i="2"/>
  <c r="W404" i="2"/>
  <c r="X404" i="2" s="1"/>
  <c r="H404" i="2"/>
  <c r="F404" i="2"/>
  <c r="W403" i="2"/>
  <c r="X403" i="2" s="1"/>
  <c r="H403" i="2"/>
  <c r="F403" i="2"/>
  <c r="W402" i="2"/>
  <c r="X402" i="2" s="1"/>
  <c r="H402" i="2"/>
  <c r="F402" i="2"/>
  <c r="W401" i="2"/>
  <c r="X401" i="2" s="1"/>
  <c r="H401" i="2"/>
  <c r="F401" i="2"/>
  <c r="W400" i="2"/>
  <c r="X400" i="2" s="1"/>
  <c r="H400" i="2"/>
  <c r="F400" i="2"/>
  <c r="W399" i="2"/>
  <c r="X399" i="2" s="1"/>
  <c r="H399" i="2"/>
  <c r="F399" i="2"/>
  <c r="W398" i="2"/>
  <c r="X398" i="2" s="1"/>
  <c r="H398" i="2"/>
  <c r="F398" i="2"/>
  <c r="W397" i="2"/>
  <c r="X397" i="2" s="1"/>
  <c r="H397" i="2"/>
  <c r="F397" i="2"/>
  <c r="W396" i="2"/>
  <c r="X396" i="2" s="1"/>
  <c r="H396" i="2"/>
  <c r="F396" i="2"/>
  <c r="W395" i="2"/>
  <c r="X395" i="2" s="1"/>
  <c r="H395" i="2"/>
  <c r="F395" i="2"/>
  <c r="W394" i="2"/>
  <c r="X394" i="2" s="1"/>
  <c r="H394" i="2"/>
  <c r="F394" i="2"/>
  <c r="W393" i="2"/>
  <c r="X393" i="2" s="1"/>
  <c r="H393" i="2"/>
  <c r="F393" i="2"/>
  <c r="W392" i="2"/>
  <c r="X392" i="2" s="1"/>
  <c r="H392" i="2"/>
  <c r="F392" i="2"/>
  <c r="W391" i="2"/>
  <c r="X391" i="2" s="1"/>
  <c r="H391" i="2"/>
  <c r="F391" i="2"/>
  <c r="W390" i="2"/>
  <c r="X390" i="2" s="1"/>
  <c r="H390" i="2"/>
  <c r="F390" i="2"/>
  <c r="W389" i="2"/>
  <c r="X389" i="2" s="1"/>
  <c r="H389" i="2"/>
  <c r="F389" i="2"/>
  <c r="W388" i="2"/>
  <c r="X388" i="2" s="1"/>
  <c r="H388" i="2"/>
  <c r="F388" i="2"/>
  <c r="W387" i="2"/>
  <c r="X387" i="2" s="1"/>
  <c r="H387" i="2"/>
  <c r="F387" i="2"/>
  <c r="W386" i="2"/>
  <c r="X386" i="2" s="1"/>
  <c r="H386" i="2"/>
  <c r="F386" i="2"/>
  <c r="W385" i="2"/>
  <c r="X385" i="2" s="1"/>
  <c r="H385" i="2"/>
  <c r="F385" i="2"/>
  <c r="W384" i="2"/>
  <c r="X384" i="2" s="1"/>
  <c r="H384" i="2"/>
  <c r="F384" i="2"/>
  <c r="W383" i="2"/>
  <c r="X383" i="2" s="1"/>
  <c r="H383" i="2"/>
  <c r="F383" i="2"/>
  <c r="W382" i="2"/>
  <c r="X382" i="2" s="1"/>
  <c r="H382" i="2"/>
  <c r="F382" i="2"/>
  <c r="W381" i="2"/>
  <c r="X381" i="2" s="1"/>
  <c r="F381" i="2"/>
  <c r="W380" i="2"/>
  <c r="X380" i="2" s="1"/>
  <c r="F380" i="2"/>
  <c r="W379" i="2"/>
  <c r="X379" i="2" s="1"/>
  <c r="F379" i="2"/>
  <c r="W378" i="2"/>
  <c r="X378" i="2" s="1"/>
  <c r="F378" i="2"/>
  <c r="W377" i="2"/>
  <c r="X377" i="2" s="1"/>
  <c r="F377" i="2"/>
  <c r="W376" i="2"/>
  <c r="X376" i="2" s="1"/>
  <c r="F376" i="2"/>
  <c r="W375" i="2"/>
  <c r="X375" i="2" s="1"/>
  <c r="F375" i="2"/>
  <c r="W374" i="2"/>
  <c r="X374" i="2" s="1"/>
  <c r="F374" i="2"/>
  <c r="W373" i="2"/>
  <c r="X373" i="2" s="1"/>
  <c r="F373" i="2"/>
  <c r="W372" i="2"/>
  <c r="X372" i="2" s="1"/>
  <c r="F372" i="2"/>
  <c r="W371" i="2"/>
  <c r="X371" i="2" s="1"/>
  <c r="F371" i="2"/>
  <c r="W370" i="2"/>
  <c r="X370" i="2" s="1"/>
  <c r="F370" i="2"/>
  <c r="W369" i="2"/>
  <c r="X369" i="2" s="1"/>
  <c r="F369" i="2"/>
  <c r="W368" i="2"/>
  <c r="X368" i="2" s="1"/>
  <c r="F368" i="2"/>
  <c r="W367" i="2"/>
  <c r="X367" i="2" s="1"/>
  <c r="F367" i="2"/>
  <c r="W366" i="2"/>
  <c r="X366" i="2" s="1"/>
  <c r="F366" i="2"/>
  <c r="W365" i="2"/>
  <c r="X365" i="2" s="1"/>
  <c r="F365" i="2"/>
  <c r="W364" i="2"/>
  <c r="X364" i="2" s="1"/>
  <c r="F364" i="2"/>
  <c r="W363" i="2"/>
  <c r="X363" i="2" s="1"/>
  <c r="F363" i="2"/>
  <c r="W362" i="2"/>
  <c r="X362" i="2" s="1"/>
  <c r="F362" i="2"/>
  <c r="W361" i="2"/>
  <c r="X361" i="2" s="1"/>
  <c r="F361" i="2"/>
  <c r="W360" i="2"/>
  <c r="X360" i="2" s="1"/>
  <c r="F360" i="2"/>
  <c r="W359" i="2"/>
  <c r="X359" i="2" s="1"/>
  <c r="F359" i="2"/>
  <c r="W358" i="2"/>
  <c r="X358" i="2" s="1"/>
  <c r="F358" i="2"/>
  <c r="W357" i="2"/>
  <c r="X357" i="2" s="1"/>
  <c r="F357" i="2"/>
  <c r="W356" i="2"/>
  <c r="X356" i="2" s="1"/>
  <c r="F356" i="2"/>
  <c r="W355" i="2"/>
  <c r="X355" i="2" s="1"/>
  <c r="F355" i="2"/>
  <c r="W354" i="2"/>
  <c r="X354" i="2" s="1"/>
  <c r="F354" i="2"/>
  <c r="W353" i="2"/>
  <c r="X353" i="2" s="1"/>
  <c r="F353" i="2"/>
  <c r="W352" i="2"/>
  <c r="X352" i="2" s="1"/>
  <c r="F352" i="2"/>
  <c r="W351" i="2"/>
  <c r="X351" i="2" s="1"/>
  <c r="F351" i="2"/>
  <c r="W350" i="2"/>
  <c r="X350" i="2" s="1"/>
  <c r="F350" i="2"/>
  <c r="W349" i="2"/>
  <c r="X349" i="2" s="1"/>
  <c r="F349" i="2"/>
  <c r="W348" i="2"/>
  <c r="X348" i="2" s="1"/>
  <c r="F348" i="2"/>
  <c r="W347" i="2"/>
  <c r="X347" i="2" s="1"/>
  <c r="F347" i="2"/>
  <c r="W346" i="2"/>
  <c r="X346" i="2" s="1"/>
  <c r="F346" i="2"/>
  <c r="W345" i="2"/>
  <c r="X345" i="2" s="1"/>
  <c r="F345" i="2"/>
  <c r="W344" i="2"/>
  <c r="X344" i="2" s="1"/>
  <c r="F344" i="2"/>
  <c r="W343" i="2"/>
  <c r="X343" i="2" s="1"/>
  <c r="F343" i="2"/>
  <c r="W342" i="2"/>
  <c r="X342" i="2" s="1"/>
  <c r="F342" i="2"/>
  <c r="W341" i="2"/>
  <c r="X341" i="2" s="1"/>
  <c r="F341" i="2"/>
  <c r="W340" i="2"/>
  <c r="X340" i="2" s="1"/>
  <c r="F340" i="2"/>
  <c r="W339" i="2"/>
  <c r="X339" i="2" s="1"/>
  <c r="F339" i="2"/>
  <c r="W338" i="2"/>
  <c r="X338" i="2" s="1"/>
  <c r="F338" i="2"/>
  <c r="W337" i="2"/>
  <c r="X337" i="2" s="1"/>
  <c r="F337" i="2"/>
  <c r="W336" i="2"/>
  <c r="X336" i="2" s="1"/>
  <c r="F336" i="2"/>
  <c r="W335" i="2"/>
  <c r="X335" i="2" s="1"/>
  <c r="F335" i="2"/>
  <c r="W334" i="2"/>
  <c r="X334" i="2" s="1"/>
  <c r="F334" i="2"/>
  <c r="W333" i="2"/>
  <c r="X333" i="2" s="1"/>
  <c r="F333" i="2"/>
  <c r="W332" i="2"/>
  <c r="X332" i="2" s="1"/>
  <c r="F332" i="2"/>
  <c r="W331" i="2"/>
  <c r="X331" i="2" s="1"/>
  <c r="F331" i="2"/>
  <c r="W330" i="2"/>
  <c r="X330" i="2" s="1"/>
  <c r="F330" i="2"/>
  <c r="W329" i="2"/>
  <c r="X329" i="2" s="1"/>
  <c r="F329" i="2"/>
  <c r="W328" i="2"/>
  <c r="X328" i="2" s="1"/>
  <c r="F328" i="2"/>
  <c r="W327" i="2"/>
  <c r="X327" i="2" s="1"/>
  <c r="F327" i="2"/>
  <c r="W326" i="2"/>
  <c r="X326" i="2" s="1"/>
  <c r="F326" i="2"/>
  <c r="W325" i="2"/>
  <c r="X325" i="2" s="1"/>
  <c r="H325" i="2"/>
  <c r="F325" i="2"/>
  <c r="W324" i="2"/>
  <c r="X324" i="2" s="1"/>
  <c r="H324" i="2"/>
  <c r="F324" i="2"/>
  <c r="W323" i="2"/>
  <c r="X323" i="2" s="1"/>
  <c r="H323" i="2"/>
  <c r="F323" i="2"/>
  <c r="W322" i="2"/>
  <c r="X322" i="2" s="1"/>
  <c r="H322" i="2"/>
  <c r="F322" i="2"/>
  <c r="W321" i="2"/>
  <c r="X321" i="2" s="1"/>
  <c r="H321" i="2"/>
  <c r="F321" i="2"/>
  <c r="W320" i="2"/>
  <c r="X320" i="2" s="1"/>
  <c r="H320" i="2"/>
  <c r="F320" i="2"/>
  <c r="W319" i="2"/>
  <c r="X319" i="2" s="1"/>
  <c r="H319" i="2"/>
  <c r="F319" i="2"/>
  <c r="W318" i="2"/>
  <c r="X318" i="2" s="1"/>
  <c r="H318" i="2"/>
  <c r="F318" i="2"/>
  <c r="W317" i="2"/>
  <c r="X317" i="2" s="1"/>
  <c r="H317" i="2"/>
  <c r="F317" i="2"/>
  <c r="W316" i="2"/>
  <c r="X316" i="2" s="1"/>
  <c r="H316" i="2"/>
  <c r="F316" i="2"/>
  <c r="W315" i="2"/>
  <c r="X315" i="2" s="1"/>
  <c r="H315" i="2"/>
  <c r="F315" i="2"/>
  <c r="W314" i="2"/>
  <c r="X314" i="2" s="1"/>
  <c r="H314" i="2"/>
  <c r="F314" i="2"/>
  <c r="W313" i="2"/>
  <c r="X313" i="2" s="1"/>
  <c r="H313" i="2"/>
  <c r="F313" i="2"/>
  <c r="W312" i="2"/>
  <c r="X312" i="2" s="1"/>
  <c r="F312" i="2"/>
  <c r="W311" i="2"/>
  <c r="X311" i="2" s="1"/>
  <c r="H311" i="2"/>
  <c r="F311" i="2"/>
  <c r="W310" i="2"/>
  <c r="X310" i="2" s="1"/>
  <c r="H310" i="2"/>
  <c r="F310" i="2"/>
  <c r="W309" i="2"/>
  <c r="X309" i="2" s="1"/>
  <c r="H309" i="2"/>
  <c r="F309" i="2"/>
  <c r="W308" i="2"/>
  <c r="X308" i="2" s="1"/>
  <c r="H308" i="2"/>
  <c r="F308" i="2"/>
  <c r="W307" i="2"/>
  <c r="X307" i="2" s="1"/>
  <c r="H307" i="2"/>
  <c r="F307" i="2"/>
  <c r="W306" i="2"/>
  <c r="X306" i="2" s="1"/>
  <c r="H306" i="2"/>
  <c r="F306" i="2"/>
  <c r="W305" i="2"/>
  <c r="X305" i="2" s="1"/>
  <c r="H305" i="2"/>
  <c r="F305" i="2"/>
  <c r="W304" i="2"/>
  <c r="X304" i="2" s="1"/>
  <c r="H304" i="2"/>
  <c r="F304" i="2"/>
  <c r="W303" i="2"/>
  <c r="X303" i="2" s="1"/>
  <c r="F303" i="2"/>
  <c r="W302" i="2"/>
  <c r="X302" i="2" s="1"/>
  <c r="H302" i="2"/>
  <c r="F302" i="2"/>
  <c r="W301" i="2"/>
  <c r="X301" i="2" s="1"/>
  <c r="H301" i="2"/>
  <c r="F301" i="2"/>
  <c r="W300" i="2"/>
  <c r="X300" i="2" s="1"/>
  <c r="H300" i="2"/>
  <c r="F300" i="2"/>
  <c r="W299" i="2"/>
  <c r="X299" i="2" s="1"/>
  <c r="H299" i="2"/>
  <c r="F299" i="2"/>
  <c r="W298" i="2"/>
  <c r="X298" i="2" s="1"/>
  <c r="H298" i="2"/>
  <c r="F298" i="2"/>
  <c r="W297" i="2"/>
  <c r="X297" i="2" s="1"/>
  <c r="H297" i="2"/>
  <c r="F297" i="2"/>
  <c r="W296" i="2"/>
  <c r="X296" i="2" s="1"/>
  <c r="H296" i="2"/>
  <c r="F296" i="2"/>
  <c r="W295" i="2"/>
  <c r="X295" i="2" s="1"/>
  <c r="H295" i="2"/>
  <c r="F295" i="2"/>
  <c r="W294" i="2"/>
  <c r="X294" i="2" s="1"/>
  <c r="H294" i="2"/>
  <c r="F294" i="2"/>
  <c r="W293" i="2"/>
  <c r="X293" i="2" s="1"/>
  <c r="H293" i="2"/>
  <c r="F293" i="2"/>
  <c r="W292" i="2"/>
  <c r="X292" i="2" s="1"/>
  <c r="H292" i="2"/>
  <c r="F292" i="2"/>
  <c r="W291" i="2"/>
  <c r="X291" i="2" s="1"/>
  <c r="H291" i="2"/>
  <c r="F291" i="2"/>
  <c r="W290" i="2"/>
  <c r="X290" i="2" s="1"/>
  <c r="H290" i="2"/>
  <c r="F290" i="2"/>
  <c r="W289" i="2"/>
  <c r="X289" i="2" s="1"/>
  <c r="H289" i="2"/>
  <c r="F289" i="2"/>
  <c r="W288" i="2"/>
  <c r="X288" i="2" s="1"/>
  <c r="H288" i="2"/>
  <c r="F288" i="2"/>
  <c r="W287" i="2"/>
  <c r="X287" i="2" s="1"/>
  <c r="H287" i="2"/>
  <c r="F287" i="2"/>
  <c r="W286" i="2"/>
  <c r="X286" i="2" s="1"/>
  <c r="H286" i="2"/>
  <c r="F286" i="2"/>
  <c r="W285" i="2"/>
  <c r="X285" i="2" s="1"/>
  <c r="H285" i="2"/>
  <c r="F285" i="2"/>
  <c r="W284" i="2"/>
  <c r="X284" i="2" s="1"/>
  <c r="H284" i="2"/>
  <c r="F284" i="2"/>
  <c r="W283" i="2"/>
  <c r="X283" i="2" s="1"/>
  <c r="H283" i="2"/>
  <c r="F283" i="2"/>
  <c r="W282" i="2"/>
  <c r="X282" i="2" s="1"/>
  <c r="H282" i="2"/>
  <c r="F282" i="2"/>
  <c r="W281" i="2"/>
  <c r="X281" i="2" s="1"/>
  <c r="H281" i="2"/>
  <c r="F281" i="2"/>
  <c r="W280" i="2"/>
  <c r="X280" i="2" s="1"/>
  <c r="H280" i="2"/>
  <c r="F280" i="2"/>
  <c r="W279" i="2"/>
  <c r="X279" i="2" s="1"/>
  <c r="H279" i="2"/>
  <c r="F279" i="2"/>
  <c r="W278" i="2"/>
  <c r="X278" i="2" s="1"/>
  <c r="H278" i="2"/>
  <c r="F278" i="2"/>
  <c r="W277" i="2"/>
  <c r="X277" i="2" s="1"/>
  <c r="H277" i="2"/>
  <c r="F277" i="2"/>
  <c r="W276" i="2"/>
  <c r="X276" i="2" s="1"/>
  <c r="H276" i="2"/>
  <c r="F276" i="2"/>
  <c r="W275" i="2"/>
  <c r="X275" i="2" s="1"/>
  <c r="H275" i="2"/>
  <c r="F275" i="2"/>
  <c r="W274" i="2"/>
  <c r="X274" i="2" s="1"/>
  <c r="H274" i="2"/>
  <c r="F274" i="2"/>
  <c r="W273" i="2"/>
  <c r="X273" i="2" s="1"/>
  <c r="H273" i="2"/>
  <c r="F273" i="2"/>
  <c r="W272" i="2"/>
  <c r="X272" i="2" s="1"/>
  <c r="H272" i="2"/>
  <c r="F272" i="2"/>
  <c r="W271" i="2" l="1"/>
  <c r="X271" i="2" s="1"/>
  <c r="H271" i="2"/>
  <c r="F271" i="2"/>
  <c r="W270" i="2"/>
  <c r="X270" i="2" s="1"/>
  <c r="H270" i="2"/>
  <c r="F270" i="2"/>
  <c r="W269" i="2"/>
  <c r="X269" i="2" s="1"/>
  <c r="H269" i="2"/>
  <c r="F269" i="2"/>
  <c r="W268" i="2"/>
  <c r="X268" i="2" s="1"/>
  <c r="H268" i="2"/>
  <c r="F268" i="2"/>
  <c r="W267" i="2"/>
  <c r="X267" i="2" s="1"/>
  <c r="H267" i="2"/>
  <c r="F267" i="2"/>
  <c r="W266" i="2"/>
  <c r="X266" i="2" s="1"/>
  <c r="H266" i="2"/>
  <c r="F266" i="2"/>
  <c r="W265" i="2"/>
  <c r="X265" i="2" s="1"/>
  <c r="H265" i="2"/>
  <c r="F265" i="2"/>
  <c r="W264" i="2"/>
  <c r="X264" i="2" s="1"/>
  <c r="H264" i="2"/>
  <c r="F264" i="2"/>
  <c r="W263" i="2"/>
  <c r="X263" i="2" s="1"/>
  <c r="H263" i="2"/>
  <c r="F263" i="2"/>
  <c r="W262" i="2"/>
  <c r="X262" i="2" s="1"/>
  <c r="H262" i="2"/>
  <c r="F262" i="2"/>
  <c r="W261" i="2"/>
  <c r="X261" i="2" s="1"/>
  <c r="H261" i="2"/>
  <c r="F261" i="2"/>
  <c r="W260" i="2"/>
  <c r="X260" i="2" s="1"/>
  <c r="H260" i="2"/>
  <c r="F260" i="2"/>
  <c r="W259" i="2"/>
  <c r="X259" i="2" s="1"/>
  <c r="H259" i="2"/>
  <c r="F259" i="2"/>
  <c r="W258" i="2"/>
  <c r="X258" i="2" s="1"/>
  <c r="H258" i="2"/>
  <c r="F258" i="2"/>
  <c r="W257" i="2"/>
  <c r="X257" i="2" s="1"/>
  <c r="H257" i="2"/>
  <c r="F257" i="2"/>
  <c r="W256" i="2"/>
  <c r="X256" i="2" s="1"/>
  <c r="H256" i="2"/>
  <c r="F256" i="2"/>
  <c r="W255" i="2"/>
  <c r="X255" i="2" s="1"/>
  <c r="H255" i="2"/>
  <c r="F255" i="2"/>
  <c r="W254" i="2"/>
  <c r="X254" i="2" s="1"/>
  <c r="H254" i="2"/>
  <c r="F254" i="2"/>
  <c r="W253" i="2"/>
  <c r="X253" i="2" s="1"/>
  <c r="H253" i="2"/>
  <c r="F253" i="2"/>
  <c r="W252" i="2"/>
  <c r="X252" i="2" s="1"/>
  <c r="H252" i="2"/>
  <c r="F252" i="2"/>
  <c r="W251" i="2"/>
  <c r="X251" i="2" s="1"/>
  <c r="H251" i="2"/>
  <c r="F251" i="2"/>
  <c r="W250" i="2"/>
  <c r="X250" i="2" s="1"/>
  <c r="H250" i="2"/>
  <c r="F250" i="2"/>
  <c r="W249" i="2"/>
  <c r="X249" i="2" s="1"/>
  <c r="H249" i="2"/>
  <c r="F249" i="2"/>
  <c r="W248" i="2"/>
  <c r="X248" i="2" s="1"/>
  <c r="H248" i="2"/>
  <c r="F248" i="2"/>
  <c r="W247" i="2"/>
  <c r="X247" i="2" s="1"/>
  <c r="H247" i="2"/>
  <c r="F247" i="2"/>
  <c r="W246" i="2"/>
  <c r="X246" i="2" s="1"/>
  <c r="H246" i="2"/>
  <c r="F246" i="2"/>
  <c r="W245" i="2"/>
  <c r="X245" i="2" s="1"/>
  <c r="H245" i="2"/>
  <c r="F245" i="2"/>
  <c r="W244" i="2"/>
  <c r="X244" i="2" s="1"/>
  <c r="H244" i="2"/>
  <c r="F244" i="2"/>
  <c r="W243" i="2"/>
  <c r="X243" i="2" s="1"/>
  <c r="H243" i="2"/>
  <c r="F243" i="2"/>
  <c r="W242" i="2"/>
  <c r="X242" i="2" s="1"/>
  <c r="H242" i="2"/>
  <c r="F242" i="2"/>
  <c r="W241" i="2"/>
  <c r="X241" i="2" s="1"/>
  <c r="H241" i="2"/>
  <c r="F241" i="2"/>
  <c r="W240" i="2"/>
  <c r="X240" i="2" s="1"/>
  <c r="H240" i="2"/>
  <c r="F240" i="2"/>
  <c r="W239" i="2"/>
  <c r="X239" i="2" s="1"/>
  <c r="H239" i="2"/>
  <c r="F239" i="2"/>
  <c r="W238" i="2"/>
  <c r="X238" i="2" s="1"/>
  <c r="H238" i="2"/>
  <c r="F238" i="2"/>
  <c r="W237" i="2"/>
  <c r="X237" i="2" s="1"/>
  <c r="H237" i="2"/>
  <c r="F237" i="2"/>
  <c r="W236" i="2"/>
  <c r="X236" i="2" s="1"/>
  <c r="H236" i="2"/>
  <c r="F236" i="2"/>
  <c r="W235" i="2"/>
  <c r="X235" i="2" s="1"/>
  <c r="H235" i="2"/>
  <c r="F235" i="2"/>
  <c r="W234" i="2"/>
  <c r="X234" i="2" s="1"/>
  <c r="H234" i="2"/>
  <c r="F234" i="2"/>
  <c r="W233" i="2"/>
  <c r="X233" i="2" s="1"/>
  <c r="H233" i="2"/>
  <c r="F233" i="2"/>
  <c r="W232" i="2"/>
  <c r="X232" i="2" s="1"/>
  <c r="H232" i="2"/>
  <c r="F232" i="2"/>
  <c r="W231" i="2"/>
  <c r="X231" i="2" s="1"/>
  <c r="H231" i="2"/>
  <c r="F231" i="2"/>
  <c r="W230" i="2"/>
  <c r="X230" i="2" s="1"/>
  <c r="H230" i="2"/>
  <c r="F230" i="2"/>
  <c r="W229" i="2"/>
  <c r="X229" i="2" s="1"/>
  <c r="H229" i="2"/>
  <c r="F229" i="2"/>
  <c r="W228" i="2"/>
  <c r="X228" i="2" s="1"/>
  <c r="H228" i="2"/>
  <c r="F228" i="2"/>
  <c r="W227" i="2"/>
  <c r="X227" i="2" s="1"/>
  <c r="H227" i="2"/>
  <c r="F227" i="2"/>
  <c r="W226" i="2"/>
  <c r="X226" i="2" s="1"/>
  <c r="H226" i="2"/>
  <c r="F226" i="2"/>
  <c r="W225" i="2"/>
  <c r="X225" i="2" s="1"/>
  <c r="H225" i="2"/>
  <c r="F225" i="2"/>
  <c r="W224" i="2"/>
  <c r="X224" i="2" s="1"/>
  <c r="H224" i="2"/>
  <c r="F224" i="2"/>
  <c r="W223" i="2"/>
  <c r="X223" i="2" s="1"/>
  <c r="H223" i="2"/>
  <c r="F223" i="2"/>
  <c r="W222" i="2"/>
  <c r="X222" i="2" s="1"/>
  <c r="H222" i="2"/>
  <c r="F222" i="2"/>
  <c r="W221" i="2"/>
  <c r="X221" i="2" s="1"/>
  <c r="H221" i="2"/>
  <c r="F221" i="2"/>
  <c r="W220" i="2"/>
  <c r="X220" i="2" s="1"/>
  <c r="H220" i="2"/>
  <c r="F220" i="2"/>
  <c r="W219" i="2"/>
  <c r="X219" i="2" s="1"/>
  <c r="H219" i="2"/>
  <c r="F219" i="2"/>
  <c r="W218" i="2"/>
  <c r="X218" i="2" s="1"/>
  <c r="H218" i="2"/>
  <c r="F218" i="2"/>
  <c r="W217" i="2"/>
  <c r="X217" i="2" s="1"/>
  <c r="H217" i="2"/>
  <c r="F217" i="2"/>
  <c r="W216" i="2"/>
  <c r="X216" i="2" s="1"/>
  <c r="H216" i="2"/>
  <c r="F216" i="2"/>
  <c r="W215" i="2"/>
  <c r="X215" i="2" s="1"/>
  <c r="H215" i="2"/>
  <c r="F215" i="2"/>
  <c r="W214" i="2"/>
  <c r="X214" i="2" s="1"/>
  <c r="H214" i="2"/>
  <c r="F214" i="2"/>
  <c r="W213" i="2"/>
  <c r="X213" i="2" s="1"/>
  <c r="H213" i="2"/>
  <c r="F213" i="2"/>
  <c r="W212" i="2"/>
  <c r="X212" i="2" s="1"/>
  <c r="H212" i="2"/>
  <c r="F212" i="2"/>
  <c r="W211" i="2"/>
  <c r="X211" i="2" s="1"/>
  <c r="H211" i="2"/>
  <c r="F211" i="2"/>
  <c r="W210" i="2"/>
  <c r="X210" i="2" s="1"/>
  <c r="H210" i="2"/>
  <c r="F210" i="2"/>
  <c r="W209" i="2"/>
  <c r="X209" i="2" s="1"/>
  <c r="H209" i="2"/>
  <c r="F209" i="2"/>
  <c r="W208" i="2"/>
  <c r="X208" i="2" s="1"/>
  <c r="H208" i="2"/>
  <c r="F208" i="2"/>
  <c r="W207" i="2"/>
  <c r="X207" i="2" s="1"/>
  <c r="H207" i="2"/>
  <c r="F207" i="2"/>
  <c r="W206" i="2"/>
  <c r="X206" i="2" s="1"/>
  <c r="H206" i="2"/>
  <c r="F206" i="2"/>
  <c r="W205" i="2"/>
  <c r="X205" i="2" s="1"/>
  <c r="H205" i="2"/>
  <c r="F205" i="2"/>
  <c r="W204" i="2"/>
  <c r="X204" i="2" s="1"/>
  <c r="H204" i="2"/>
  <c r="F204" i="2"/>
  <c r="W203" i="2"/>
  <c r="X203" i="2" s="1"/>
  <c r="H203" i="2"/>
  <c r="F203" i="2"/>
  <c r="W202" i="2"/>
  <c r="X202" i="2" s="1"/>
  <c r="H202" i="2"/>
  <c r="F202" i="2"/>
  <c r="W201" i="2"/>
  <c r="X201" i="2" s="1"/>
  <c r="H201" i="2"/>
  <c r="F201" i="2"/>
  <c r="W200" i="2"/>
  <c r="X200" i="2" s="1"/>
  <c r="H200" i="2"/>
  <c r="F200" i="2"/>
  <c r="W199" i="2"/>
  <c r="X199" i="2" s="1"/>
  <c r="H199" i="2"/>
  <c r="F199" i="2"/>
  <c r="W198" i="2"/>
  <c r="X198" i="2" s="1"/>
  <c r="H198" i="2"/>
  <c r="F198" i="2"/>
  <c r="W197" i="2"/>
  <c r="X197" i="2" s="1"/>
  <c r="H197" i="2"/>
  <c r="F197" i="2"/>
  <c r="W196" i="2"/>
  <c r="X196" i="2" s="1"/>
  <c r="H196" i="2"/>
  <c r="F196" i="2"/>
  <c r="W195" i="2"/>
  <c r="X195" i="2" s="1"/>
  <c r="H195" i="2"/>
  <c r="F195" i="2"/>
  <c r="W194" i="2"/>
  <c r="X194" i="2" s="1"/>
  <c r="H194" i="2"/>
  <c r="F194" i="2"/>
  <c r="W193" i="2"/>
  <c r="X193" i="2" s="1"/>
  <c r="H193" i="2"/>
  <c r="F193" i="2"/>
  <c r="W192" i="2"/>
  <c r="X192" i="2" s="1"/>
  <c r="H192" i="2"/>
  <c r="F192" i="2"/>
  <c r="W191" i="2"/>
  <c r="X191" i="2" s="1"/>
  <c r="H191" i="2"/>
  <c r="F191" i="2"/>
  <c r="W190" i="2"/>
  <c r="X190" i="2" s="1"/>
  <c r="H190" i="2"/>
  <c r="F190" i="2"/>
  <c r="W189" i="2"/>
  <c r="X189" i="2" s="1"/>
  <c r="H189" i="2"/>
  <c r="F189" i="2"/>
  <c r="W188" i="2"/>
  <c r="X188" i="2" s="1"/>
  <c r="H188" i="2"/>
  <c r="F188" i="2"/>
  <c r="W187" i="2"/>
  <c r="X187" i="2" s="1"/>
  <c r="H187" i="2"/>
  <c r="F187" i="2"/>
  <c r="W186" i="2"/>
  <c r="X186" i="2" s="1"/>
  <c r="H186" i="2"/>
  <c r="F186" i="2"/>
  <c r="W185" i="2"/>
  <c r="X185" i="2" s="1"/>
  <c r="H185" i="2"/>
  <c r="F185" i="2"/>
  <c r="W184" i="2"/>
  <c r="X184" i="2" s="1"/>
  <c r="H184" i="2"/>
  <c r="F184" i="2"/>
  <c r="W183" i="2"/>
  <c r="X183" i="2" s="1"/>
  <c r="H183" i="2"/>
  <c r="F183" i="2"/>
  <c r="W182" i="2"/>
  <c r="X182" i="2" s="1"/>
  <c r="H182" i="2"/>
  <c r="F182" i="2"/>
  <c r="W181" i="2"/>
  <c r="X181" i="2" s="1"/>
  <c r="H181" i="2"/>
  <c r="F181" i="2"/>
  <c r="W180" i="2"/>
  <c r="X180" i="2" s="1"/>
  <c r="H180" i="2"/>
  <c r="F180" i="2"/>
  <c r="W179" i="2"/>
  <c r="X179" i="2" s="1"/>
  <c r="H179" i="2"/>
  <c r="F179" i="2"/>
  <c r="W178" i="2"/>
  <c r="X178" i="2" s="1"/>
  <c r="H178" i="2"/>
  <c r="F178" i="2"/>
  <c r="W177" i="2"/>
  <c r="X177" i="2" s="1"/>
  <c r="H177" i="2"/>
  <c r="F177" i="2"/>
  <c r="W176" i="2"/>
  <c r="X176" i="2" s="1"/>
  <c r="H176" i="2"/>
  <c r="F176" i="2"/>
  <c r="W175" i="2"/>
  <c r="X175" i="2" s="1"/>
  <c r="H175" i="2"/>
  <c r="F175" i="2"/>
  <c r="W174" i="2"/>
  <c r="X174" i="2" s="1"/>
  <c r="H174" i="2"/>
  <c r="F174" i="2"/>
  <c r="W173" i="2"/>
  <c r="X173" i="2" s="1"/>
  <c r="H173" i="2"/>
  <c r="F173" i="2"/>
  <c r="W172" i="2"/>
  <c r="X172" i="2" s="1"/>
  <c r="H172" i="2"/>
  <c r="F172" i="2"/>
  <c r="W171" i="2"/>
  <c r="X171" i="2" s="1"/>
  <c r="H171" i="2"/>
  <c r="F171" i="2"/>
  <c r="W170" i="2"/>
  <c r="X170" i="2" s="1"/>
  <c r="H170" i="2"/>
  <c r="F170" i="2"/>
  <c r="W169" i="2"/>
  <c r="X169" i="2" s="1"/>
  <c r="H169" i="2"/>
  <c r="F169" i="2"/>
  <c r="W168" i="2"/>
  <c r="X168" i="2" s="1"/>
  <c r="H168" i="2"/>
  <c r="F168" i="2"/>
  <c r="W167" i="2"/>
  <c r="X167" i="2" s="1"/>
  <c r="H167" i="2"/>
  <c r="F167" i="2"/>
  <c r="W166" i="2"/>
  <c r="X166" i="2" s="1"/>
  <c r="H166" i="2"/>
  <c r="F166" i="2"/>
  <c r="W165" i="2"/>
  <c r="X165" i="2" s="1"/>
  <c r="H165" i="2"/>
  <c r="F165" i="2"/>
  <c r="W164" i="2"/>
  <c r="X164" i="2" s="1"/>
  <c r="H164" i="2"/>
  <c r="F164" i="2"/>
  <c r="W163" i="2"/>
  <c r="X163" i="2" s="1"/>
  <c r="H163" i="2"/>
  <c r="F163" i="2"/>
  <c r="W162" i="2"/>
  <c r="X162" i="2" s="1"/>
  <c r="H162" i="2"/>
  <c r="F162" i="2"/>
  <c r="W161" i="2"/>
  <c r="X161" i="2" s="1"/>
  <c r="H161" i="2"/>
  <c r="F161" i="2"/>
  <c r="W160" i="2"/>
  <c r="X160" i="2" s="1"/>
  <c r="H160" i="2"/>
  <c r="F160" i="2"/>
  <c r="W159" i="2"/>
  <c r="X159" i="2" s="1"/>
  <c r="H159" i="2"/>
  <c r="F159" i="2"/>
  <c r="W158" i="2"/>
  <c r="X158" i="2" s="1"/>
  <c r="H158" i="2"/>
  <c r="F158" i="2"/>
  <c r="W157" i="2"/>
  <c r="X157" i="2" s="1"/>
  <c r="H157" i="2"/>
  <c r="F157" i="2"/>
  <c r="W156" i="2"/>
  <c r="X156" i="2" s="1"/>
  <c r="H156" i="2"/>
  <c r="F156" i="2"/>
  <c r="W155" i="2"/>
  <c r="X155" i="2" s="1"/>
  <c r="H155" i="2"/>
  <c r="F155" i="2"/>
  <c r="W154" i="2"/>
  <c r="X154" i="2" s="1"/>
  <c r="H154" i="2"/>
  <c r="F154" i="2"/>
  <c r="W153" i="2"/>
  <c r="X153" i="2" s="1"/>
  <c r="H153" i="2"/>
  <c r="F153" i="2"/>
  <c r="W152" i="2"/>
  <c r="X152" i="2" s="1"/>
  <c r="H152" i="2"/>
  <c r="F152" i="2"/>
  <c r="W151" i="2"/>
  <c r="X151" i="2" s="1"/>
  <c r="H151" i="2"/>
  <c r="F151" i="2"/>
  <c r="W150" i="2"/>
  <c r="X150" i="2" s="1"/>
  <c r="H150" i="2"/>
  <c r="F150" i="2"/>
  <c r="W149" i="2"/>
  <c r="X149" i="2" s="1"/>
  <c r="H149" i="2"/>
  <c r="F149" i="2"/>
  <c r="W148" i="2"/>
  <c r="X148" i="2" s="1"/>
  <c r="H148" i="2"/>
  <c r="F148" i="2"/>
  <c r="W147" i="2"/>
  <c r="X147" i="2" s="1"/>
  <c r="H147" i="2"/>
  <c r="F147" i="2"/>
  <c r="W146" i="2"/>
  <c r="X146" i="2" s="1"/>
  <c r="H146" i="2"/>
  <c r="F146" i="2"/>
  <c r="W145" i="2"/>
  <c r="X145" i="2" s="1"/>
  <c r="H145" i="2"/>
  <c r="F145" i="2"/>
  <c r="W144" i="2"/>
  <c r="X144" i="2" s="1"/>
  <c r="H144" i="2"/>
  <c r="F144" i="2"/>
  <c r="W143" i="2"/>
  <c r="X143" i="2" s="1"/>
  <c r="H143" i="2"/>
  <c r="F143" i="2"/>
  <c r="W142" i="2"/>
  <c r="X142" i="2" s="1"/>
  <c r="H142" i="2"/>
  <c r="F142" i="2"/>
  <c r="W141" i="2"/>
  <c r="X141" i="2" s="1"/>
  <c r="H141" i="2"/>
  <c r="F141" i="2"/>
  <c r="W140" i="2"/>
  <c r="X140" i="2" s="1"/>
  <c r="H140" i="2"/>
  <c r="F140" i="2"/>
  <c r="W139" i="2"/>
  <c r="X139" i="2" s="1"/>
  <c r="H139" i="2"/>
  <c r="F139" i="2"/>
  <c r="W138" i="2"/>
  <c r="X138" i="2" s="1"/>
  <c r="H138" i="2"/>
  <c r="F138" i="2"/>
  <c r="W137" i="2"/>
  <c r="X137" i="2" s="1"/>
  <c r="H137" i="2"/>
  <c r="F137" i="2"/>
  <c r="W136" i="2"/>
  <c r="X136" i="2" s="1"/>
  <c r="H136" i="2"/>
  <c r="F136" i="2"/>
  <c r="W135" i="2"/>
  <c r="X135" i="2" s="1"/>
  <c r="H135" i="2"/>
  <c r="F135" i="2"/>
  <c r="W134" i="2"/>
  <c r="X134" i="2" s="1"/>
  <c r="H134" i="2"/>
  <c r="F134" i="2"/>
  <c r="W133" i="2"/>
  <c r="X133" i="2" s="1"/>
  <c r="H133" i="2"/>
  <c r="F133" i="2"/>
  <c r="W132" i="2"/>
  <c r="X132" i="2" s="1"/>
  <c r="H132" i="2"/>
  <c r="F132" i="2"/>
  <c r="W131" i="2"/>
  <c r="X131" i="2" s="1"/>
  <c r="H131" i="2"/>
  <c r="F131" i="2"/>
  <c r="W130" i="2"/>
  <c r="X130" i="2" s="1"/>
  <c r="H130" i="2"/>
  <c r="F130" i="2"/>
  <c r="W129" i="2"/>
  <c r="X129" i="2" s="1"/>
  <c r="H129" i="2"/>
  <c r="F129" i="2"/>
  <c r="W128" i="2"/>
  <c r="X128" i="2" s="1"/>
  <c r="H128" i="2"/>
  <c r="F128" i="2"/>
  <c r="W127" i="2"/>
  <c r="X127" i="2" s="1"/>
  <c r="H127" i="2"/>
  <c r="F127" i="2"/>
  <c r="W126" i="2"/>
  <c r="X126" i="2" s="1"/>
  <c r="H126" i="2"/>
  <c r="F126" i="2"/>
  <c r="W125" i="2"/>
  <c r="X125" i="2" s="1"/>
  <c r="H125" i="2"/>
  <c r="F125" i="2"/>
  <c r="W124" i="2"/>
  <c r="X124" i="2" s="1"/>
  <c r="H124" i="2"/>
  <c r="F124" i="2"/>
  <c r="W123" i="2"/>
  <c r="X123" i="2" s="1"/>
  <c r="H123" i="2"/>
  <c r="F123" i="2"/>
  <c r="W122" i="2"/>
  <c r="X122" i="2" s="1"/>
  <c r="H122" i="2"/>
  <c r="F122" i="2"/>
  <c r="W121" i="2"/>
  <c r="X121" i="2" s="1"/>
  <c r="H121" i="2"/>
  <c r="F121" i="2"/>
  <c r="W120" i="2"/>
  <c r="X120" i="2" s="1"/>
  <c r="H120" i="2"/>
  <c r="F120" i="2"/>
  <c r="W119" i="2"/>
  <c r="X119" i="2" s="1"/>
  <c r="H119" i="2"/>
  <c r="F119" i="2"/>
  <c r="W118" i="2"/>
  <c r="X118" i="2" s="1"/>
  <c r="H118" i="2"/>
  <c r="F118" i="2"/>
  <c r="W117" i="2"/>
  <c r="X117" i="2" s="1"/>
  <c r="H117" i="2"/>
  <c r="F117" i="2"/>
  <c r="W116" i="2"/>
  <c r="X116" i="2" s="1"/>
  <c r="H116" i="2"/>
  <c r="F116" i="2"/>
  <c r="W115" i="2"/>
  <c r="X115" i="2" s="1"/>
  <c r="H115" i="2"/>
  <c r="F115" i="2"/>
  <c r="W114" i="2"/>
  <c r="X114" i="2" s="1"/>
  <c r="H114" i="2"/>
  <c r="F114" i="2"/>
  <c r="W113" i="2"/>
  <c r="X113" i="2" s="1"/>
  <c r="H113" i="2"/>
  <c r="F113" i="2"/>
  <c r="W112" i="2"/>
  <c r="X112" i="2" s="1"/>
  <c r="H112" i="2"/>
  <c r="F112" i="2"/>
  <c r="W111" i="2"/>
  <c r="X111" i="2" s="1"/>
  <c r="H111" i="2"/>
  <c r="F111" i="2"/>
  <c r="W110" i="2"/>
  <c r="X110" i="2" s="1"/>
  <c r="H110" i="2"/>
  <c r="F110" i="2"/>
  <c r="W109" i="2"/>
  <c r="X109" i="2" s="1"/>
  <c r="H109" i="2"/>
  <c r="F109" i="2"/>
  <c r="W108" i="2"/>
  <c r="X108" i="2" s="1"/>
  <c r="H108" i="2"/>
  <c r="F108" i="2"/>
  <c r="W107" i="2"/>
  <c r="X107" i="2" s="1"/>
  <c r="H107" i="2"/>
  <c r="F107" i="2"/>
  <c r="W106" i="2" l="1"/>
  <c r="X106" i="2" s="1"/>
  <c r="H106" i="2"/>
  <c r="F106" i="2"/>
  <c r="W105" i="2"/>
  <c r="X105" i="2" s="1"/>
  <c r="H105" i="2"/>
  <c r="F105" i="2"/>
  <c r="W104" i="2"/>
  <c r="X104" i="2" s="1"/>
  <c r="H104" i="2"/>
  <c r="F104" i="2"/>
  <c r="W103" i="2"/>
  <c r="X103" i="2" s="1"/>
  <c r="H103" i="2"/>
  <c r="F103" i="2"/>
  <c r="W102" i="2"/>
  <c r="X102" i="2" s="1"/>
  <c r="H102" i="2"/>
  <c r="F102" i="2"/>
  <c r="W101" i="2"/>
  <c r="X101" i="2" s="1"/>
  <c r="H101" i="2"/>
  <c r="F101" i="2"/>
  <c r="H100" i="2"/>
  <c r="F100" i="2"/>
  <c r="H99" i="2"/>
  <c r="F99" i="2"/>
  <c r="H98" i="2"/>
  <c r="F98" i="2"/>
  <c r="W69" i="2" l="1"/>
  <c r="X69" i="2" s="1"/>
  <c r="H69" i="2"/>
  <c r="F69" i="2"/>
  <c r="W68" i="2"/>
  <c r="X68" i="2" s="1"/>
  <c r="H68" i="2"/>
  <c r="F68" i="2"/>
  <c r="H67" i="2" l="1"/>
  <c r="F67" i="2"/>
  <c r="H55" i="2" l="1"/>
  <c r="W14" i="2" l="1"/>
  <c r="X14" i="2" s="1"/>
  <c r="H14" i="2"/>
  <c r="F14" i="2"/>
  <c r="W13" i="2"/>
  <c r="X13" i="2" s="1"/>
  <c r="H13" i="2"/>
  <c r="F13" i="2"/>
  <c r="W12" i="2"/>
  <c r="X12" i="2" s="1"/>
  <c r="H12" i="2"/>
  <c r="F12" i="2"/>
  <c r="W11" i="2"/>
  <c r="X11" i="2" s="1"/>
  <c r="H11" i="2"/>
  <c r="F11" i="2"/>
  <c r="W10" i="2"/>
  <c r="X10" i="2" s="1"/>
  <c r="H10" i="2"/>
  <c r="F10" i="2"/>
  <c r="W9" i="2"/>
  <c r="X9" i="2" s="1"/>
  <c r="H9" i="2"/>
  <c r="I29" i="16" l="1"/>
  <c r="I30" i="16"/>
  <c r="I31" i="16"/>
  <c r="I32" i="16"/>
  <c r="I33" i="16"/>
  <c r="I5" i="16"/>
  <c r="I6" i="16"/>
  <c r="I7" i="16"/>
  <c r="I8" i="16"/>
  <c r="I10" i="16"/>
  <c r="I11" i="16"/>
  <c r="I12" i="16"/>
  <c r="I14" i="16"/>
  <c r="I16" i="16"/>
  <c r="I17" i="16"/>
  <c r="I20" i="16"/>
  <c r="I21" i="16"/>
  <c r="I22" i="16"/>
  <c r="I23" i="16"/>
  <c r="I24" i="16"/>
  <c r="I25" i="16"/>
  <c r="I26" i="16"/>
  <c r="I27" i="16"/>
  <c r="I28" i="16"/>
  <c r="I58" i="16"/>
  <c r="I63" i="16"/>
  <c r="I64" i="16"/>
  <c r="I67" i="16"/>
  <c r="I68" i="16"/>
  <c r="I69" i="16"/>
  <c r="I72" i="16"/>
  <c r="I73" i="16"/>
  <c r="I74" i="16"/>
  <c r="I84" i="16"/>
  <c r="I85" i="16"/>
  <c r="I86" i="16"/>
  <c r="I87" i="16"/>
  <c r="I88" i="16"/>
  <c r="I89" i="16"/>
  <c r="I90" i="16"/>
  <c r="I91" i="16"/>
  <c r="I92" i="16"/>
  <c r="I93" i="16"/>
  <c r="I95" i="16"/>
  <c r="I96" i="16"/>
  <c r="I97" i="16"/>
  <c r="I98" i="16"/>
  <c r="I99" i="16"/>
  <c r="I102" i="16"/>
  <c r="I103" i="16"/>
  <c r="I104" i="16"/>
  <c r="I105" i="16"/>
  <c r="I106" i="16"/>
  <c r="I107" i="16"/>
  <c r="I108" i="16"/>
  <c r="I109" i="16"/>
  <c r="I110" i="16"/>
  <c r="I111" i="16"/>
  <c r="I146" i="16"/>
  <c r="I147" i="16"/>
  <c r="I148" i="16"/>
  <c r="I151" i="16"/>
  <c r="I152" i="16"/>
  <c r="I153" i="16"/>
  <c r="I164" i="16"/>
  <c r="I165" i="16"/>
  <c r="I166" i="16"/>
  <c r="I167" i="16"/>
  <c r="I168" i="16"/>
  <c r="I169" i="16"/>
  <c r="I170" i="16"/>
  <c r="I171" i="16"/>
  <c r="I172" i="16"/>
  <c r="I173" i="16"/>
  <c r="I176" i="16"/>
  <c r="I177" i="16"/>
  <c r="I178" i="16"/>
  <c r="I179" i="16"/>
  <c r="I180" i="16"/>
  <c r="I181" i="16"/>
  <c r="I182" i="16"/>
  <c r="I183" i="16"/>
  <c r="I184" i="16"/>
  <c r="I185" i="16"/>
  <c r="I186" i="16"/>
  <c r="I187" i="16"/>
  <c r="I188" i="16"/>
  <c r="I189" i="16"/>
  <c r="I190" i="16"/>
  <c r="I192" i="16"/>
  <c r="I193" i="16"/>
  <c r="I194" i="16"/>
  <c r="I197" i="16"/>
  <c r="I198" i="16"/>
  <c r="I199" i="16"/>
  <c r="I201" i="16"/>
  <c r="I204" i="16"/>
  <c r="I205" i="16"/>
  <c r="I206" i="16"/>
  <c r="I207" i="16"/>
  <c r="I210" i="16"/>
  <c r="I211" i="16"/>
  <c r="I212" i="16"/>
  <c r="I213" i="16"/>
  <c r="I215" i="16"/>
  <c r="I216" i="16"/>
  <c r="I217" i="16"/>
  <c r="I218" i="16"/>
  <c r="I220" i="16"/>
  <c r="I221" i="16"/>
  <c r="I222" i="16"/>
  <c r="I223" i="16"/>
  <c r="I225" i="16"/>
  <c r="I226" i="16"/>
  <c r="I227" i="16"/>
  <c r="I228" i="16"/>
  <c r="I231" i="16"/>
  <c r="I232" i="16"/>
  <c r="I233" i="16"/>
  <c r="I234" i="16"/>
  <c r="I235" i="16"/>
  <c r="I236" i="16"/>
  <c r="I237" i="16"/>
  <c r="I239" i="16"/>
  <c r="I240" i="16"/>
  <c r="I241" i="16"/>
  <c r="I242" i="16"/>
  <c r="I243" i="16"/>
  <c r="I244" i="16"/>
  <c r="I245" i="16"/>
  <c r="I246" i="16"/>
  <c r="I247" i="16"/>
  <c r="I248" i="16"/>
  <c r="I249" i="16"/>
  <c r="I250" i="16"/>
  <c r="I251" i="16"/>
  <c r="I252" i="16"/>
  <c r="I253" i="16"/>
  <c r="I254" i="16"/>
  <c r="I255" i="16"/>
  <c r="I258" i="16"/>
  <c r="I259" i="16"/>
  <c r="I260" i="16"/>
  <c r="I262" i="16"/>
  <c r="I263" i="16"/>
  <c r="I264" i="16"/>
  <c r="I267" i="16"/>
  <c r="I268" i="16"/>
  <c r="I269" i="16"/>
  <c r="I272" i="16"/>
  <c r="I276" i="16"/>
  <c r="I279" i="16"/>
  <c r="I280" i="16"/>
  <c r="I283" i="16"/>
  <c r="I284" i="16"/>
  <c r="I285" i="16"/>
  <c r="I286" i="16"/>
  <c r="I293" i="16"/>
  <c r="I294" i="16"/>
  <c r="I295" i="16"/>
  <c r="I296" i="16"/>
  <c r="I297" i="16"/>
  <c r="I298" i="16"/>
  <c r="I299" i="16"/>
  <c r="I300" i="16"/>
  <c r="I301" i="16"/>
  <c r="I302" i="16"/>
  <c r="I303" i="16"/>
  <c r="I304" i="16"/>
  <c r="I307" i="16"/>
  <c r="I308" i="16"/>
  <c r="I309" i="16"/>
  <c r="I310" i="16"/>
  <c r="I311" i="16"/>
  <c r="I326" i="16"/>
  <c r="I329" i="16"/>
  <c r="I330" i="16"/>
  <c r="I331" i="16"/>
  <c r="I332" i="16"/>
  <c r="I335" i="16"/>
  <c r="I336" i="16"/>
  <c r="I337" i="16"/>
  <c r="I338" i="16"/>
  <c r="I339" i="16"/>
  <c r="I341" i="16"/>
  <c r="I342" i="16"/>
  <c r="I343" i="16"/>
  <c r="I344" i="16"/>
  <c r="I345" i="16"/>
  <c r="I348" i="16"/>
  <c r="I349" i="16"/>
  <c r="I350" i="16"/>
  <c r="I351" i="16"/>
  <c r="I352" i="16"/>
  <c r="I366" i="16"/>
  <c r="I367" i="16"/>
  <c r="I368" i="16"/>
  <c r="I369" i="16"/>
  <c r="I370" i="16"/>
  <c r="I371" i="16"/>
  <c r="I372" i="16"/>
  <c r="I373" i="16"/>
  <c r="I374" i="16"/>
  <c r="I375" i="16"/>
  <c r="I376" i="16"/>
  <c r="I377" i="16"/>
  <c r="I378" i="16"/>
  <c r="I379" i="16"/>
  <c r="I380" i="16"/>
  <c r="I381" i="16"/>
  <c r="I382" i="16"/>
  <c r="I383" i="16"/>
  <c r="I384" i="16"/>
  <c r="I385" i="16"/>
  <c r="I386" i="16"/>
  <c r="I387" i="16"/>
  <c r="I390" i="16"/>
  <c r="I391" i="16"/>
  <c r="I392" i="16"/>
  <c r="I393" i="16"/>
  <c r="I394" i="16"/>
  <c r="I395" i="16"/>
  <c r="I396" i="16"/>
  <c r="I397" i="16"/>
  <c r="I398" i="16"/>
  <c r="I399" i="16"/>
  <c r="I400" i="16"/>
  <c r="I401" i="16"/>
  <c r="I402" i="16"/>
  <c r="I403" i="16"/>
  <c r="I404" i="16"/>
  <c r="I405" i="16"/>
  <c r="I406" i="16"/>
  <c r="I407" i="16"/>
  <c r="I408" i="16"/>
  <c r="I409" i="16"/>
  <c r="I410" i="16"/>
  <c r="I411" i="16"/>
  <c r="I412" i="16"/>
  <c r="I413" i="16"/>
  <c r="I414" i="16"/>
  <c r="I415" i="16"/>
  <c r="I416" i="16"/>
  <c r="I417" i="16"/>
  <c r="I418" i="16"/>
  <c r="I419" i="16"/>
  <c r="I420" i="16"/>
  <c r="I421" i="16"/>
  <c r="I422" i="16"/>
  <c r="I423" i="16"/>
  <c r="I424" i="16"/>
  <c r="I425" i="16"/>
  <c r="I426" i="16"/>
  <c r="I427" i="16"/>
  <c r="I428" i="16"/>
  <c r="I429" i="16"/>
  <c r="I430" i="16"/>
  <c r="I431" i="16"/>
  <c r="I432" i="16"/>
  <c r="I433" i="16"/>
  <c r="I434" i="16"/>
  <c r="I435" i="16"/>
  <c r="I436" i="16"/>
  <c r="I437" i="16"/>
  <c r="I440" i="16"/>
  <c r="I441" i="16"/>
  <c r="I442" i="16"/>
  <c r="I443" i="16"/>
  <c r="I445" i="16"/>
  <c r="I446" i="16"/>
  <c r="I447" i="16"/>
  <c r="I448" i="16"/>
  <c r="I451" i="16"/>
  <c r="I452" i="16"/>
  <c r="I454" i="16"/>
  <c r="I455" i="16"/>
  <c r="I456" i="16"/>
  <c r="I457" i="16"/>
  <c r="I458" i="16"/>
  <c r="I460" i="16"/>
  <c r="I461" i="16"/>
  <c r="I462" i="16"/>
  <c r="I463" i="16"/>
  <c r="I464" i="16"/>
  <c r="I465" i="16"/>
  <c r="I466" i="16"/>
  <c r="I467" i="16"/>
  <c r="I470" i="16"/>
  <c r="I471" i="16"/>
  <c r="I472" i="16"/>
  <c r="I473" i="16"/>
  <c r="I475" i="16"/>
  <c r="I476" i="16"/>
  <c r="I477" i="16"/>
  <c r="I479" i="16"/>
  <c r="I480" i="16"/>
  <c r="I481" i="16"/>
  <c r="I482" i="16"/>
  <c r="I483" i="16"/>
  <c r="I484" i="16"/>
  <c r="I485" i="16"/>
  <c r="I487" i="16"/>
  <c r="I488" i="16"/>
  <c r="I489" i="16"/>
  <c r="I492" i="16"/>
  <c r="I493" i="16"/>
  <c r="I494" i="16"/>
  <c r="I495" i="16"/>
  <c r="I496" i="16"/>
  <c r="I497" i="16"/>
  <c r="I499" i="16"/>
  <c r="I500" i="16"/>
  <c r="I501" i="16"/>
  <c r="I502" i="16"/>
  <c r="I503" i="16"/>
  <c r="I504" i="16"/>
  <c r="I507" i="16"/>
  <c r="I508" i="16"/>
  <c r="I509" i="16"/>
  <c r="I510" i="16"/>
  <c r="I512" i="16"/>
  <c r="I513" i="16"/>
  <c r="I514" i="16"/>
  <c r="I515" i="16"/>
  <c r="I517" i="16"/>
  <c r="I518" i="16"/>
  <c r="I519" i="16"/>
  <c r="I520" i="16"/>
  <c r="I523" i="16"/>
  <c r="I524" i="16"/>
  <c r="I525" i="16"/>
  <c r="I526" i="16"/>
  <c r="I529" i="16"/>
  <c r="I530" i="16"/>
  <c r="I531" i="16"/>
  <c r="I532" i="16"/>
  <c r="I534" i="16"/>
  <c r="I535" i="16"/>
  <c r="I536" i="16"/>
  <c r="I537" i="16"/>
  <c r="I540" i="16"/>
  <c r="I541" i="16"/>
  <c r="I542" i="16"/>
  <c r="I543" i="16"/>
  <c r="I546" i="16"/>
  <c r="I548" i="16"/>
  <c r="I550" i="16"/>
  <c r="I551" i="16"/>
  <c r="I552" i="16"/>
  <c r="I553" i="16"/>
  <c r="I554" i="16"/>
  <c r="I555" i="16"/>
  <c r="I556" i="16"/>
  <c r="I557" i="16"/>
  <c r="I558" i="16"/>
  <c r="I559" i="16"/>
  <c r="I560" i="16"/>
  <c r="I561" i="16"/>
  <c r="I562" i="16"/>
  <c r="I563" i="16"/>
  <c r="I564" i="16"/>
  <c r="I565" i="16"/>
  <c r="I566" i="16"/>
  <c r="I567" i="16"/>
  <c r="I568" i="16"/>
  <c r="I569" i="16"/>
  <c r="I570" i="16"/>
  <c r="I571" i="16"/>
  <c r="I572" i="16"/>
  <c r="I573" i="16"/>
  <c r="I574" i="16"/>
  <c r="I575" i="16"/>
  <c r="I576" i="16"/>
  <c r="I577" i="16"/>
  <c r="I578" i="16"/>
  <c r="I579" i="16"/>
  <c r="I580" i="16"/>
  <c r="I581" i="16"/>
  <c r="I582" i="16"/>
  <c r="I583" i="16"/>
  <c r="I584" i="16"/>
  <c r="I585" i="16"/>
  <c r="I586" i="16"/>
  <c r="I587" i="16"/>
  <c r="I588" i="16"/>
  <c r="I589" i="16"/>
  <c r="I590" i="16"/>
  <c r="I591" i="16"/>
  <c r="I592" i="16"/>
  <c r="I593" i="16"/>
  <c r="I596" i="16"/>
  <c r="I597" i="16"/>
  <c r="I598" i="16"/>
  <c r="I601" i="16"/>
  <c r="I605" i="16"/>
  <c r="I609" i="16"/>
  <c r="I612" i="16"/>
  <c r="I614" i="16"/>
  <c r="I617" i="16"/>
  <c r="I618" i="16"/>
  <c r="I619" i="16"/>
  <c r="I620" i="16"/>
  <c r="I623" i="16"/>
  <c r="I624" i="16"/>
  <c r="I625" i="16"/>
  <c r="I626" i="16"/>
  <c r="I627" i="16"/>
  <c r="I629" i="16"/>
  <c r="I630" i="16"/>
  <c r="I632" i="16"/>
  <c r="I634" i="16"/>
  <c r="I636" i="16"/>
  <c r="I637" i="16"/>
  <c r="I639" i="16"/>
  <c r="I641" i="16"/>
  <c r="I644" i="16"/>
  <c r="I645" i="16"/>
  <c r="I646" i="16"/>
  <c r="I653" i="16"/>
  <c r="I654" i="16"/>
  <c r="I655" i="16"/>
  <c r="I658" i="16"/>
  <c r="I662" i="16"/>
  <c r="I665" i="16"/>
  <c r="I667" i="16"/>
  <c r="I668" i="16"/>
  <c r="I670" i="16"/>
  <c r="I673" i="16"/>
  <c r="I674" i="16"/>
  <c r="I676" i="16"/>
  <c r="I677" i="16"/>
  <c r="I679" i="16"/>
  <c r="I680" i="16"/>
  <c r="I682" i="16"/>
  <c r="I683" i="16"/>
  <c r="I684" i="16"/>
  <c r="I685" i="16"/>
  <c r="I686" i="16"/>
  <c r="I687" i="16"/>
  <c r="I688" i="16"/>
  <c r="I697" i="16"/>
  <c r="I699" i="16"/>
  <c r="I701" i="16"/>
  <c r="I703" i="16"/>
  <c r="I705" i="16"/>
  <c r="I707" i="16"/>
  <c r="I709" i="16"/>
  <c r="I712" i="16"/>
  <c r="I713" i="16"/>
  <c r="I714" i="16"/>
  <c r="I717" i="16"/>
  <c r="I719" i="16"/>
  <c r="I721" i="16"/>
  <c r="I722" i="16"/>
  <c r="I723" i="16"/>
  <c r="I724" i="16"/>
  <c r="I725" i="16"/>
  <c r="I727" i="16"/>
  <c r="I728" i="16"/>
  <c r="I729" i="16"/>
  <c r="I730" i="16"/>
  <c r="I731" i="16"/>
  <c r="I732" i="16"/>
  <c r="I733" i="16"/>
  <c r="I734" i="16"/>
  <c r="I737" i="16"/>
  <c r="I738" i="16"/>
  <c r="I739" i="16"/>
  <c r="I749" i="16"/>
  <c r="I750" i="16"/>
  <c r="I751" i="16"/>
  <c r="I752" i="16"/>
  <c r="I753" i="16"/>
  <c r="I754" i="16"/>
  <c r="I757" i="16"/>
  <c r="I758" i="16"/>
  <c r="I759" i="16"/>
  <c r="I760" i="16"/>
  <c r="I763" i="16"/>
  <c r="I764" i="16"/>
  <c r="I765" i="16"/>
  <c r="I766" i="16"/>
  <c r="I767" i="16"/>
  <c r="I768" i="16"/>
  <c r="I769" i="16"/>
  <c r="I770" i="16"/>
  <c r="I772" i="16"/>
  <c r="I773" i="16"/>
  <c r="I774" i="16"/>
  <c r="I796" i="16"/>
  <c r="I797" i="16"/>
  <c r="I800" i="16"/>
  <c r="I801" i="16"/>
  <c r="I802" i="16"/>
  <c r="I805" i="16"/>
  <c r="I809" i="16"/>
  <c r="I813" i="16"/>
  <c r="I814" i="16"/>
  <c r="I815" i="16"/>
  <c r="I821" i="16"/>
  <c r="I822" i="16"/>
  <c r="I823" i="16"/>
  <c r="I824" i="16"/>
  <c r="I825" i="16"/>
  <c r="I826" i="16"/>
  <c r="I828" i="16"/>
  <c r="I831" i="16"/>
  <c r="I832" i="16"/>
  <c r="I833" i="16"/>
  <c r="I844" i="16"/>
  <c r="I846" i="16"/>
  <c r="I847" i="16"/>
  <c r="I848" i="16"/>
  <c r="I851" i="16"/>
  <c r="I854" i="16"/>
  <c r="I855" i="16"/>
  <c r="I856" i="16"/>
  <c r="I857" i="16"/>
  <c r="I858" i="16"/>
  <c r="I859" i="16"/>
  <c r="I860" i="16"/>
  <c r="I861" i="16"/>
  <c r="I862" i="16"/>
  <c r="I863" i="16"/>
  <c r="I864" i="16"/>
  <c r="I865" i="16"/>
  <c r="I868" i="16"/>
  <c r="I871" i="16"/>
  <c r="I872" i="16"/>
  <c r="I873" i="16"/>
  <c r="I874" i="16"/>
  <c r="I877" i="16"/>
  <c r="I884" i="16"/>
  <c r="I907" i="16"/>
  <c r="I910" i="16"/>
  <c r="I911" i="16"/>
  <c r="I912" i="16"/>
  <c r="I913" i="16"/>
  <c r="I914" i="16"/>
  <c r="I915" i="16"/>
  <c r="I917" i="16"/>
  <c r="I918" i="16"/>
  <c r="I919" i="16"/>
  <c r="I920" i="16"/>
  <c r="I921" i="16"/>
  <c r="I922" i="16"/>
  <c r="I923" i="16"/>
  <c r="I925" i="16"/>
  <c r="I926" i="16"/>
  <c r="I927" i="16"/>
  <c r="I928" i="16"/>
  <c r="I929" i="16"/>
  <c r="I930" i="16"/>
  <c r="I932" i="16"/>
  <c r="I933" i="16"/>
  <c r="I934" i="16"/>
  <c r="I935" i="16"/>
  <c r="I936" i="16"/>
  <c r="I938" i="16"/>
  <c r="I940" i="16"/>
  <c r="I941" i="16"/>
  <c r="I942" i="16"/>
  <c r="I943" i="16"/>
  <c r="I945" i="16"/>
  <c r="I946" i="16"/>
  <c r="I947" i="16"/>
  <c r="I948" i="16"/>
  <c r="I949" i="16"/>
  <c r="I951" i="16"/>
  <c r="I952" i="16"/>
  <c r="I953" i="16"/>
  <c r="I954" i="16"/>
  <c r="I955" i="16"/>
  <c r="I957" i="16"/>
  <c r="I958" i="16"/>
  <c r="I959" i="16"/>
  <c r="I960" i="16"/>
  <c r="I961" i="16"/>
  <c r="I962" i="16"/>
  <c r="I965" i="16"/>
  <c r="I966" i="16"/>
  <c r="I967" i="16"/>
  <c r="I969" i="16"/>
  <c r="I970" i="16"/>
  <c r="I971" i="16"/>
  <c r="I973" i="16"/>
  <c r="I974" i="16"/>
  <c r="I975" i="16"/>
  <c r="I978" i="16"/>
  <c r="I980" i="16"/>
  <c r="I981" i="16"/>
  <c r="I982" i="16"/>
  <c r="I983" i="16"/>
  <c r="I984" i="16"/>
  <c r="I985" i="16"/>
  <c r="I986" i="16"/>
  <c r="I987" i="16"/>
  <c r="I989" i="16"/>
  <c r="I990" i="16"/>
  <c r="I991" i="16"/>
  <c r="I992" i="16"/>
  <c r="I993" i="16"/>
  <c r="I994" i="16"/>
  <c r="I997" i="16"/>
  <c r="I998" i="16"/>
  <c r="I999" i="16"/>
  <c r="I1000" i="16"/>
  <c r="I1001" i="16"/>
  <c r="I1003" i="16"/>
  <c r="I1004" i="16"/>
  <c r="I1005" i="16"/>
  <c r="I1006" i="16"/>
  <c r="I1007" i="16"/>
  <c r="I1009" i="16"/>
  <c r="I1010" i="16"/>
  <c r="I1011" i="16"/>
  <c r="I1012" i="16"/>
  <c r="I1015" i="16"/>
  <c r="I1016" i="16"/>
  <c r="I1017" i="16"/>
  <c r="I1018" i="16"/>
  <c r="I1019" i="16"/>
  <c r="I1021" i="16"/>
  <c r="I1022" i="16"/>
  <c r="I1023" i="16"/>
  <c r="I1024" i="16"/>
  <c r="I1026" i="16"/>
  <c r="I1027" i="16"/>
  <c r="I1028" i="16"/>
  <c r="I1030" i="16"/>
  <c r="I1031" i="16"/>
  <c r="I1032" i="16"/>
  <c r="I1033" i="16"/>
  <c r="I1035" i="16"/>
  <c r="I1036" i="16"/>
  <c r="I1037" i="16"/>
  <c r="I1038" i="16"/>
  <c r="I1041" i="16"/>
  <c r="I1042" i="16"/>
  <c r="I1043" i="16"/>
  <c r="I1044" i="16"/>
  <c r="I1046" i="16"/>
  <c r="I1047" i="16"/>
  <c r="I1048" i="16"/>
  <c r="I1049" i="16"/>
  <c r="I1050" i="16"/>
  <c r="I1051" i="16"/>
  <c r="I1054" i="16"/>
  <c r="I1056" i="16"/>
  <c r="I1058" i="16"/>
  <c r="I1060" i="16"/>
  <c r="I1063" i="16"/>
  <c r="I1064" i="16"/>
  <c r="I1065" i="16"/>
  <c r="I1067" i="16"/>
  <c r="I1068" i="16"/>
  <c r="I1069" i="16"/>
  <c r="I1071" i="16"/>
  <c r="I1072" i="16"/>
  <c r="I1073" i="16"/>
  <c r="I1075" i="16"/>
  <c r="I1076" i="16"/>
  <c r="I1077" i="16"/>
  <c r="I1079" i="16"/>
  <c r="I1081" i="16"/>
  <c r="I1082" i="16"/>
  <c r="I1083" i="16"/>
  <c r="I1084" i="16"/>
  <c r="I1086" i="16"/>
  <c r="I1087" i="16"/>
  <c r="I1088" i="16"/>
  <c r="I1089" i="16"/>
  <c r="I1090" i="16"/>
  <c r="I1091" i="16"/>
  <c r="I1092" i="16"/>
  <c r="I1093" i="16"/>
  <c r="I1094" i="16"/>
  <c r="I1095" i="16"/>
  <c r="I1096" i="16"/>
  <c r="I1097" i="16"/>
  <c r="I1098" i="16"/>
  <c r="I1099" i="16"/>
  <c r="I1100" i="16"/>
  <c r="I1101" i="16"/>
  <c r="I1104" i="16"/>
  <c r="I1105" i="16"/>
  <c r="I1106" i="16"/>
  <c r="I1108" i="16"/>
  <c r="I1109" i="16"/>
  <c r="I1110" i="16"/>
  <c r="I1112" i="16"/>
  <c r="I1113" i="16"/>
  <c r="I1114" i="16"/>
  <c r="I1116" i="16"/>
  <c r="I1117" i="16"/>
  <c r="I1118" i="16"/>
  <c r="I1119" i="16"/>
  <c r="I1120" i="16"/>
  <c r="I1121" i="16"/>
  <c r="I1122" i="16"/>
  <c r="I1123" i="16"/>
  <c r="I1124" i="16"/>
  <c r="I1125" i="16"/>
  <c r="I1128" i="16"/>
  <c r="I1129" i="16"/>
  <c r="I1130" i="16"/>
  <c r="I1131" i="16"/>
  <c r="I1132" i="16"/>
  <c r="I1133" i="16"/>
  <c r="I1134" i="16"/>
  <c r="I1135" i="16"/>
  <c r="I1136" i="16"/>
  <c r="I1138" i="16"/>
  <c r="I1139" i="16"/>
  <c r="I1140" i="16"/>
  <c r="I1141" i="16"/>
  <c r="I1142" i="16"/>
  <c r="I1143" i="16"/>
  <c r="I1144" i="16"/>
  <c r="I1145" i="16"/>
  <c r="I1146" i="16"/>
  <c r="I1147" i="16"/>
  <c r="I1148" i="16"/>
  <c r="I1149" i="16"/>
  <c r="I1150" i="16"/>
  <c r="I1151" i="16"/>
  <c r="I1152" i="16"/>
  <c r="I1153" i="16"/>
  <c r="I1155" i="16"/>
  <c r="I1156" i="16"/>
  <c r="I1157" i="16"/>
  <c r="I1158" i="16"/>
  <c r="I1159" i="16"/>
  <c r="I1160" i="16"/>
  <c r="I1161" i="16"/>
  <c r="I1162" i="16"/>
  <c r="I1163" i="16"/>
  <c r="I1165" i="16"/>
  <c r="I1166" i="16"/>
  <c r="I1167" i="16"/>
  <c r="I1168" i="16"/>
  <c r="I1169" i="16"/>
  <c r="I1170" i="16"/>
  <c r="I1171" i="16"/>
  <c r="I1172" i="16"/>
  <c r="I1173" i="16"/>
  <c r="I1174" i="16"/>
  <c r="I1175" i="16"/>
  <c r="I1176" i="16"/>
  <c r="I1177" i="16"/>
  <c r="I1178" i="16"/>
  <c r="I1179" i="16"/>
  <c r="I1180" i="16"/>
  <c r="I1182" i="16"/>
  <c r="I1185" i="16"/>
  <c r="I1186" i="16"/>
  <c r="I1187" i="16"/>
  <c r="I1188" i="16"/>
  <c r="I1189" i="16"/>
  <c r="I1190" i="16"/>
  <c r="I1191" i="16"/>
  <c r="I1192" i="16"/>
  <c r="I1193" i="16"/>
  <c r="I1194" i="16"/>
  <c r="I1195" i="16"/>
  <c r="I1196" i="16"/>
  <c r="I1197" i="16"/>
  <c r="I1198" i="16"/>
  <c r="I1199" i="16"/>
  <c r="I1200" i="16"/>
  <c r="I1203" i="16"/>
  <c r="I1204" i="16"/>
  <c r="I1205" i="16"/>
  <c r="I1208" i="16"/>
  <c r="I1209" i="16"/>
  <c r="I1210" i="16"/>
  <c r="I1211" i="16"/>
  <c r="I1212" i="16"/>
  <c r="I1213" i="16"/>
  <c r="I1214" i="16"/>
  <c r="I1215" i="16"/>
  <c r="I1216" i="16"/>
  <c r="I1217" i="16"/>
  <c r="I1218" i="16"/>
  <c r="I1219" i="16"/>
  <c r="I1220" i="16"/>
  <c r="I1221" i="16"/>
  <c r="I1222" i="16"/>
  <c r="I1223" i="16"/>
  <c r="I1224" i="16"/>
  <c r="I1225" i="16"/>
  <c r="I1226" i="16"/>
  <c r="I1227" i="16"/>
  <c r="I1228" i="16"/>
  <c r="I1229" i="16"/>
  <c r="I1230" i="16"/>
  <c r="I1231" i="16"/>
  <c r="I1232" i="16"/>
  <c r="I1233" i="16"/>
  <c r="I1235" i="16"/>
  <c r="I1236" i="16"/>
  <c r="I1237" i="16"/>
  <c r="I1238" i="16"/>
  <c r="I1239" i="16"/>
  <c r="I1240" i="16"/>
  <c r="I1241" i="16"/>
  <c r="I1242" i="16"/>
  <c r="I1243" i="16"/>
  <c r="I1244" i="16"/>
  <c r="I1245" i="16"/>
  <c r="I1246" i="16"/>
  <c r="I1247" i="16"/>
  <c r="I1248" i="16"/>
  <c r="I1249" i="16"/>
  <c r="I1250" i="16"/>
  <c r="I1251" i="16"/>
  <c r="I1252" i="16"/>
  <c r="I1253" i="16"/>
  <c r="I1254" i="16"/>
  <c r="I1255" i="16"/>
  <c r="I1256" i="16"/>
  <c r="I1257" i="16"/>
  <c r="I1258" i="16"/>
  <c r="I1259" i="16"/>
  <c r="I1260" i="16"/>
  <c r="I1261" i="16"/>
  <c r="I1263" i="16"/>
  <c r="I1264" i="16"/>
  <c r="I1265" i="16"/>
  <c r="I1266" i="16"/>
  <c r="I1267" i="16"/>
  <c r="I1268" i="16"/>
  <c r="I1269" i="16"/>
  <c r="I1270" i="16"/>
  <c r="I1271" i="16"/>
  <c r="I1272" i="16"/>
  <c r="I1273" i="16"/>
  <c r="I1274" i="16"/>
  <c r="I1275" i="16"/>
  <c r="I1276" i="16"/>
  <c r="I1277" i="16"/>
  <c r="I1278" i="16"/>
  <c r="I1279" i="16"/>
  <c r="I1280" i="16"/>
  <c r="I1281" i="16"/>
  <c r="I1282" i="16"/>
  <c r="I1283" i="16"/>
  <c r="I1284" i="16"/>
  <c r="I1285" i="16"/>
  <c r="I1286" i="16"/>
  <c r="I1287" i="16"/>
  <c r="I1288" i="16"/>
  <c r="I1291" i="16"/>
  <c r="I1292" i="16"/>
  <c r="I1293" i="16"/>
  <c r="I1296" i="16"/>
  <c r="I1300" i="16"/>
  <c r="G9" i="13" l="1"/>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sharedStrings.xml><?xml version="1.0" encoding="utf-8"?>
<sst xmlns="http://schemas.openxmlformats.org/spreadsheetml/2006/main" count="35151" uniqueCount="3184">
  <si>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</si>
  <si>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</si>
  <si>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</si>
  <si>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</si>
  <si>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</si>
  <si>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</si>
  <si>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</si>
  <si>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</si>
  <si>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</si>
  <si>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</si>
  <si>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</si>
  <si>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</si>
  <si>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</si>
  <si>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</si>
  <si>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</si>
  <si>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</si>
  <si>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</si>
  <si>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</si>
  <si>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</si>
  <si>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</si>
  <si>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</si>
  <si>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</si>
  <si>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</si>
  <si>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</si>
  <si>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</si>
  <si>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</si>
  <si>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</si>
  <si>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</si>
  <si>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</si>
  <si>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</si>
  <si>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</si>
  <si>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</si>
  <si>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</si>
  <si>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</si>
  <si>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</si>
  <si>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</si>
  <si>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</si>
  <si>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</si>
  <si>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</si>
  <si>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</si>
  <si>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</si>
  <si>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</si>
  <si>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</si>
  <si>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</si>
  <si>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</si>
  <si>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</si>
  <si>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</si>
  <si>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</si>
  <si>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</si>
  <si>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</si>
  <si>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</si>
  <si>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</si>
  <si>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</si>
  <si>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</si>
  <si>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</si>
  <si>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</si>
  <si>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</si>
  <si>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</si>
  <si>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</si>
  <si>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</si>
  <si>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</si>
  <si>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</si>
  <si>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</si>
  <si>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</si>
  <si>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</si>
  <si>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</si>
  <si>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</si>
  <si>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</si>
  <si>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</si>
  <si>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</si>
  <si>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</si>
  <si>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</si>
  <si>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</si>
  <si>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</si>
  <si>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</si>
  <si>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</si>
  <si>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</si>
  <si>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</si>
  <si>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</si>
  <si>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</si>
  <si>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</si>
  <si>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</si>
  <si>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</si>
  <si>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</si>
  <si>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</si>
  <si>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</si>
  <si>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</si>
  <si>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</si>
  <si>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</si>
  <si>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</si>
  <si>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</si>
  <si>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</si>
  <si>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</si>
  <si>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</si>
  <si>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</si>
  <si>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</si>
  <si>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</si>
  <si>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</si>
  <si>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</si>
  <si>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</si>
  <si>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</si>
  <si>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</si>
  <si>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</si>
  <si>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</si>
  <si>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</si>
  <si>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</si>
  <si>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</si>
  <si>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</si>
  <si>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</si>
  <si>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</si>
  <si>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</si>
  <si>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</si>
  <si>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</si>
  <si>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</si>
  <si>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</si>
  <si>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</si>
  <si>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</si>
  <si>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</si>
  <si>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</si>
  <si>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</si>
  <si>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</si>
  <si>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</si>
  <si>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</si>
  <si>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</si>
  <si>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</si>
  <si>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</si>
  <si>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</si>
  <si>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</si>
  <si>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</si>
  <si>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</si>
  <si>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</si>
  <si>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</si>
  <si>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</si>
  <si>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</si>
  <si>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</si>
  <si>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</si>
  <si>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</si>
  <si>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</si>
  <si>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</si>
  <si>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</si>
  <si>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</si>
  <si>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</si>
  <si>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</si>
  <si>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</si>
  <si>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</si>
  <si>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</si>
  <si>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</si>
  <si>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</si>
  <si>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</si>
  <si>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</si>
  <si>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</si>
  <si>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</si>
  <si>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</si>
  <si>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</si>
  <si>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</si>
  <si>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</si>
  <si>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</si>
  <si>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</si>
  <si>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</si>
  <si>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</si>
  <si>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</si>
  <si>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</si>
  <si>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</si>
  <si>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</si>
  <si>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</si>
  <si>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</si>
  <si>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</si>
  <si>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</si>
  <si>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</si>
  <si>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</si>
  <si>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</si>
  <si>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</si>
  <si>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</si>
  <si>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</si>
  <si>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</si>
  <si>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</si>
  <si>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</si>
  <si>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</si>
  <si>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</si>
  <si>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</si>
  <si>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</si>
  <si>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</si>
  <si>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</si>
  <si>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</si>
  <si>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</si>
  <si>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</si>
  <si>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</si>
  <si>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</si>
  <si>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</si>
  <si>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</si>
  <si>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</si>
  <si>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</si>
  <si>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</si>
  <si>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</si>
  <si>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</si>
  <si>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</si>
  <si>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</si>
  <si>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</si>
  <si>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</si>
  <si>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</si>
  <si>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</si>
  <si>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</si>
  <si>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</si>
  <si>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</si>
  <si>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</si>
  <si>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</si>
  <si>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</si>
  <si>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</si>
  <si>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</si>
  <si>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</si>
  <si>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</si>
  <si>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</si>
  <si>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</si>
  <si>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</si>
  <si>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</si>
  <si>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</si>
  <si>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</si>
  <si>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</si>
  <si>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</si>
  <si>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</si>
  <si>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</si>
  <si>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</si>
  <si>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</si>
  <si>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</si>
  <si>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</si>
  <si>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</si>
  <si>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</si>
  <si>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</si>
  <si>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</si>
  <si>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</si>
  <si>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</si>
  <si>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</si>
  <si>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</si>
  <si>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</si>
  <si>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</si>
  <si>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</si>
  <si>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</si>
  <si>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</si>
  <si>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</si>
  <si>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</si>
  <si>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</si>
  <si>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</si>
  <si>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</si>
  <si>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</si>
  <si>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</si>
  <si>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</si>
  <si>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</si>
  <si>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</si>
  <si>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</si>
  <si>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</si>
  <si>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</si>
  <si>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</si>
  <si>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</si>
  <si>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</si>
  <si>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</si>
  <si>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</si>
  <si>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</si>
  <si>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</si>
  <si>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</si>
  <si>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</si>
  <si>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</si>
  <si>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</si>
  <si>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</si>
  <si>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</si>
  <si>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</si>
  <si>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</si>
  <si>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</si>
  <si>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</si>
  <si>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</si>
  <si>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</si>
  <si>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</si>
  <si>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</si>
  <si>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</si>
  <si>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</si>
  <si>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</si>
  <si>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</si>
  <si>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</si>
  <si>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</si>
  <si>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</si>
  <si>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</si>
  <si>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</si>
  <si>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</si>
  <si>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</si>
  <si>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</si>
  <si>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</si>
  <si>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</si>
  <si>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</si>
  <si>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</si>
  <si>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</si>
  <si>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</si>
  <si>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</si>
  <si>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</si>
  <si>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</si>
  <si>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</si>
  <si>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</si>
  <si>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</si>
  <si>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</si>
  <si>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</si>
  <si>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</si>
  <si>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</si>
  <si>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Tecnología</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</si>
  <si>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</si>
  <si>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</si>
  <si>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</si>
  <si>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</si>
  <si>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desarrollo de las actividades de la planeación del sistema Dinamica</t>
  </si>
  <si>
    <t>Identificación de la Información</t>
  </si>
  <si>
    <t>Coordinador Sistemas de Información</t>
  </si>
  <si>
    <t>Descripción del Activo/Información</t>
  </si>
  <si>
    <t>Subserie</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</si>
  <si>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</si>
  <si>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</si>
  <si>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</si>
  <si>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</si>
  <si>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</si>
  <si>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</si>
  <si>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</si>
  <si>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</si>
  <si>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</si>
  <si>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</si>
  <si>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</si>
  <si>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</si>
  <si>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</si>
  <si>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G.Tecnología</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</si>
  <si>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</si>
  <si>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</si>
  <si>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</si>
  <si>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</si>
  <si>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</si>
  <si>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</si>
  <si>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</si>
  <si>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</si>
  <si>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</si>
  <si>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</si>
  <si>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</si>
  <si>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</si>
  <si>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</si>
  <si>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</si>
  <si>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</si>
  <si>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</si>
  <si>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</si>
  <si>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</si>
  <si>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</si>
  <si>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</si>
  <si>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</si>
  <si>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</si>
  <si>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</si>
  <si>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</si>
  <si>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</si>
  <si>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</si>
  <si>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</si>
  <si>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</si>
  <si>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</si>
  <si>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</si>
  <si>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</si>
  <si>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</si>
  <si>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</si>
  <si>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</si>
  <si>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</si>
  <si>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</si>
  <si>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</si>
  <si>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</si>
  <si>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</si>
  <si>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</si>
  <si>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</si>
  <si>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</si>
  <si>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</si>
  <si>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</si>
  <si>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</si>
  <si>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</si>
  <si>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</si>
  <si>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</si>
  <si>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</si>
  <si>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</si>
  <si>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</si>
  <si>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</si>
  <si>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</si>
  <si>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</si>
  <si>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</si>
  <si>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</si>
  <si>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</si>
  <si>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</si>
  <si>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</si>
  <si>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</si>
  <si>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</si>
  <si>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</si>
  <si>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</si>
  <si>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</si>
  <si>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</si>
  <si>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</si>
  <si>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</si>
  <si>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</si>
  <si>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</si>
  <si>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</si>
  <si>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</si>
  <si>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</si>
  <si>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</si>
  <si>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</si>
  <si>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</si>
  <si>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</si>
  <si>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</si>
  <si>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CIRCULARES</t>
  </si>
  <si>
    <t>INFORMES</t>
  </si>
  <si>
    <t>Informe de Gestión</t>
  </si>
  <si>
    <t>PLANES</t>
  </si>
  <si>
    <t>RESOLUCIONES</t>
  </si>
  <si>
    <t>OFICINA ASESORA JURIDICA</t>
  </si>
  <si>
    <t>ACCIONES CONSTITUCIONALES</t>
  </si>
  <si>
    <t>Acciones de Tutela</t>
  </si>
  <si>
    <t>OFICINA ASESORA DE DESARROLLO INSTITUCIONAL</t>
  </si>
  <si>
    <t>PROYECTOS</t>
  </si>
  <si>
    <t>Proyectos de Inversión</t>
  </si>
  <si>
    <t>OFICINA ASESORA DE COMUNICACIONES</t>
  </si>
  <si>
    <t>MANUALES</t>
  </si>
  <si>
    <t>PIEZAS COMUNICATIVAS</t>
  </si>
  <si>
    <t>OFICINA DE CONTROL INTERNO</t>
  </si>
  <si>
    <t>PROGRAMAS</t>
  </si>
  <si>
    <t xml:space="preserve">PQRS, PETICIONES, QUEJAS, RECLAMOS Y SOLUCIONES </t>
  </si>
  <si>
    <t>Actas Comité de Docencia Servicio</t>
  </si>
  <si>
    <t>Programas de Docencia - Asistencial</t>
  </si>
  <si>
    <t>PROCESOS DISCIPLINARIOS</t>
  </si>
  <si>
    <t>CALIDAD</t>
  </si>
  <si>
    <t>Actas Comité de Infecciones</t>
  </si>
  <si>
    <t>Actas Comité de Seguridad del Paciente</t>
  </si>
  <si>
    <t>AUTORIZACIONES PARA ESTERILIZACIÓN DE CANINOS Y FELINOS</t>
  </si>
  <si>
    <t>Programas de Promoción y Prevención</t>
  </si>
  <si>
    <t>ANTEPROYECTO DE PRESUPUESTO</t>
  </si>
  <si>
    <t>COMPROBANTE CONTABLE</t>
  </si>
  <si>
    <t>LIBROS CONTABLES</t>
  </si>
  <si>
    <t>MODIFICACIONES PRESUPUESTALES</t>
  </si>
  <si>
    <t>Tabla de Retención Documental</t>
  </si>
  <si>
    <t>Tabla de Valoración Documental</t>
  </si>
  <si>
    <t>INVENTARIOS</t>
  </si>
  <si>
    <t>Plan Institucional de Archivos - PINAR</t>
  </si>
  <si>
    <t>Programa de Gestión Documental - PGD</t>
  </si>
  <si>
    <t>Programa de Tecnovigilancia</t>
  </si>
  <si>
    <t>Actas Comité de Convivencia y Conciliación Laboral</t>
  </si>
  <si>
    <t>HISTORIAS LABORALES</t>
  </si>
  <si>
    <t>CONTRATOS</t>
  </si>
  <si>
    <t>CODIGO DE LA DEPENDENCIA</t>
  </si>
  <si>
    <t>DEPENDENCIA</t>
  </si>
  <si>
    <t>CODIGO DE LA SERIE</t>
  </si>
  <si>
    <t>SERIE DOCUMENTAL</t>
  </si>
  <si>
    <t>CODIGO DE LA SUBSERIE</t>
  </si>
  <si>
    <t>SUBSERIE DOCUMENTAL</t>
  </si>
  <si>
    <t>OFICINA_ASESORA_JURIDICA</t>
  </si>
  <si>
    <t>OFICINA_ASESORA_DE_DESARROLLO_INSTITUCIONAL</t>
  </si>
  <si>
    <t>GESTION_DEL_CONOCIMIENTO</t>
  </si>
  <si>
    <t>OFICINA_DE_CONTROL_INTERNO</t>
  </si>
  <si>
    <t>PARTICIPACIÓN_COMUNITARIA_Y_SERVICIO_AL_CIUDADANO</t>
  </si>
  <si>
    <t>CONTROL_INTERNO_DISCIPLINARIO</t>
  </si>
  <si>
    <t>SISTEMAS_DE_INFORMACIÓN_TIC</t>
  </si>
  <si>
    <t>SUBRED INTEGRADA DE SERVICIOS DE SALUD SUR OCCIDENTE E.S.E.</t>
  </si>
  <si>
    <t>SUBGERENCIA COSPORATIVA - DIRECCION ADMINISTRATIVA - GESTION DOCUMENTAL</t>
  </si>
  <si>
    <t>CUADRO DE CLASIFICACION DOCUMENTAL</t>
  </si>
  <si>
    <t>Subserie2</t>
  </si>
  <si>
    <t>Serie 1</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</si>
  <si>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</si>
  <si>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</si>
  <si>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</si>
  <si>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</si>
  <si>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</si>
  <si>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</si>
  <si>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</si>
  <si>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</si>
  <si>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</si>
  <si>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</si>
  <si>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</si>
  <si>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</si>
  <si>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</si>
  <si>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</si>
  <si>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</si>
  <si>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</si>
  <si>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</si>
  <si>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</si>
  <si>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</si>
  <si>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</si>
  <si>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</si>
  <si>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</si>
  <si>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</si>
  <si>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</si>
  <si>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</si>
  <si>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</si>
  <si>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</si>
  <si>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</si>
  <si>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</si>
  <si>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</si>
  <si>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</si>
  <si>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</si>
  <si>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</si>
  <si>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</si>
  <si>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</si>
  <si>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</si>
  <si>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</si>
  <si>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</si>
  <si>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</si>
  <si>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</si>
  <si>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</si>
  <si>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</si>
  <si>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</si>
  <si>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</si>
  <si>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</si>
  <si>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</si>
  <si>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</si>
  <si>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</si>
  <si>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</si>
  <si>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</si>
  <si>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</si>
  <si>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</si>
  <si>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13-04-FO-0001</t>
  </si>
  <si>
    <t>Oficios de Invitación a la Junta Directiva</t>
  </si>
  <si>
    <t>Informes para la Junta Directiva</t>
  </si>
  <si>
    <t>Lista de asistencia a la reunión</t>
  </si>
  <si>
    <t>Acta de la Junta Directiva</t>
  </si>
  <si>
    <t>Acuerdo</t>
  </si>
  <si>
    <t>Circular</t>
  </si>
  <si>
    <t>Listado de Resoluciones</t>
  </si>
  <si>
    <t>Demanda</t>
  </si>
  <si>
    <t>Auto admisorio de la demanda</t>
  </si>
  <si>
    <t>Notificación de la demanda</t>
  </si>
  <si>
    <t>Oficio de traslado al competente</t>
  </si>
  <si>
    <t>Solicitud de antecedentes</t>
  </si>
  <si>
    <t>Antecedentes de la acción</t>
  </si>
  <si>
    <t>Contestación de la demanda</t>
  </si>
  <si>
    <t>Fallo de primera instancia</t>
  </si>
  <si>
    <t>Recurso de apelación</t>
  </si>
  <si>
    <t>Fallo de segunda instancia</t>
  </si>
  <si>
    <t>Oficio de traslado de fallo al competente</t>
  </si>
  <si>
    <t>Resolución que ordena el cumplimiento del fallo</t>
  </si>
  <si>
    <t>Comunicación de cumplimiento del fallo al demandante</t>
  </si>
  <si>
    <t>Comunicación de cumplimiento</t>
  </si>
  <si>
    <t>Comunicación de cumplimiento del fallo</t>
  </si>
  <si>
    <t>Comunicación de fallo</t>
  </si>
  <si>
    <t>Comunicación al demandante</t>
  </si>
  <si>
    <t>Comunicación del cumplimiento del fallo</t>
  </si>
  <si>
    <t>Acta de comité</t>
  </si>
  <si>
    <t>Oficio de invitación al comité</t>
  </si>
  <si>
    <t>Listado de asistencia al comité</t>
  </si>
  <si>
    <t>Requerimiento del Informe</t>
  </si>
  <si>
    <t>Informe a la entidad</t>
  </si>
  <si>
    <t>Oficios de remisión de informe</t>
  </si>
  <si>
    <t>INVESTIGACIONES ADMINISTRATIVAS DE ORGANISMOS Y ENTES DE CONTROL Y VIGILANCIA</t>
  </si>
  <si>
    <t>Informes de Gestión</t>
  </si>
  <si>
    <t>Informe de gestión</t>
  </si>
  <si>
    <t>Citación para notificación personal</t>
  </si>
  <si>
    <t>Aviso de notificación</t>
  </si>
  <si>
    <t>Pliego de cargos</t>
  </si>
  <si>
    <t>Solicitud de conceptos y/o prueba</t>
  </si>
  <si>
    <t>Respuesta al pliego</t>
  </si>
  <si>
    <t>Impugnación de la primera instancia</t>
  </si>
  <si>
    <t>Impugnación del fallo</t>
  </si>
  <si>
    <t>Fallo definitivo</t>
  </si>
  <si>
    <t>PROCESOS EXTRAJUDICIALES</t>
  </si>
  <si>
    <t>Solicitud de conciliación</t>
  </si>
  <si>
    <t>Ficha de conciliación</t>
  </si>
  <si>
    <t>Acta del comité de Conciliación interno</t>
  </si>
  <si>
    <t>Poder</t>
  </si>
  <si>
    <t>Acta de conciliación externa</t>
  </si>
  <si>
    <t>PROCESOS JUDICIALES</t>
  </si>
  <si>
    <t>Auto de notificación ó aviso de notificación</t>
  </si>
  <si>
    <t>Requerimiento probatorio a las diferentes dependencias o entidades</t>
  </si>
  <si>
    <t>Contestación</t>
  </si>
  <si>
    <t>Fallo de la primera instancia</t>
  </si>
  <si>
    <t>Impugnación</t>
  </si>
  <si>
    <t>Escritos o memoriales</t>
  </si>
  <si>
    <t>Fallo de la segunda instancia</t>
  </si>
  <si>
    <t xml:space="preserve">Resolución a través de la cual se da cumplimiento a lo ordenado </t>
  </si>
  <si>
    <t>Procesos Civiles</t>
  </si>
  <si>
    <t>Fallo de la Segunda instancia</t>
  </si>
  <si>
    <t>Resolución a través de la cual se da cumplimiento a lo ordenado</t>
  </si>
  <si>
    <t xml:space="preserve">Impugnación </t>
  </si>
  <si>
    <t>Actas de la Junta Directiva</t>
  </si>
  <si>
    <t>ACUERDOS DE LA JUNTA DIRECTIVA</t>
  </si>
  <si>
    <t>DESPACHO DEL GERENTE</t>
  </si>
  <si>
    <t>Acciones de Grupo</t>
  </si>
  <si>
    <t>Acciones Populares</t>
  </si>
  <si>
    <t>Actas del Comité de Conciliación y Defensa Judicial</t>
  </si>
  <si>
    <t>Informes a Organismos de Control y Vigilancia</t>
  </si>
  <si>
    <t>Informes a Otros Organismos</t>
  </si>
  <si>
    <t>Procesos Ante el Tribunal de Arbitramiento</t>
  </si>
  <si>
    <t>Procesos Contenciosos Administrativos</t>
  </si>
  <si>
    <t>Procesos Laborales</t>
  </si>
  <si>
    <t>Actas del Comité Directivo</t>
  </si>
  <si>
    <t>Informes a organismos de Control y Vigilancia</t>
  </si>
  <si>
    <t>Planes de Desarrollo Institucional</t>
  </si>
  <si>
    <t>Planes de Comunicaciones</t>
  </si>
  <si>
    <t>PUBLICACIONES INSTITUCIONALES</t>
  </si>
  <si>
    <t>Actas Comité Institucional de Coordinación del Sistema de Control Interno</t>
  </si>
  <si>
    <t>Informes de auditoría de Control Interno</t>
  </si>
  <si>
    <t>Planes Anuales de Auditoría</t>
  </si>
  <si>
    <t>Planes de Manejo de Riesgos</t>
  </si>
  <si>
    <t>OFICINA DE PARTICIPACIÓN COMUNITARIA Y SERVICIO AL CIUDADANO</t>
  </si>
  <si>
    <t>Actas del Comité de Ética Hospitalaria</t>
  </si>
  <si>
    <t>Actas Juntas Asesoras Comunitarias</t>
  </si>
  <si>
    <t>PQRS, PETICIONES, QUEJAS, RECLAMOS Y SUGERENCIAS</t>
  </si>
  <si>
    <t>OFICINA GESTION DEL CONOCIMIENTO</t>
  </si>
  <si>
    <t>Actas Comité de Ética en Investigación</t>
  </si>
  <si>
    <t>HISTORIALES ACADEMICOS</t>
  </si>
  <si>
    <t>Inventarios de la Biblioteca y Centros de Documentación e Información</t>
  </si>
  <si>
    <t>Proyectos de Investigación Académica</t>
  </si>
  <si>
    <t>Proyectos de Investigación Médica</t>
  </si>
  <si>
    <t>OFICINA DE CONTROL INTERNO DISCIPLINARIO</t>
  </si>
  <si>
    <t>OFICINA DE CALIDAD</t>
  </si>
  <si>
    <t>Actas del Comité de Seguridad del Paciente</t>
  </si>
  <si>
    <t>GUÍAS</t>
  </si>
  <si>
    <t>Guías de Manejo de Infecciones Intrahospitalarias</t>
  </si>
  <si>
    <t>HISTORIALES DE ACREDITACIÓN INSTITUCIONAL</t>
  </si>
  <si>
    <t>HISTORIALES DE HABILITACION DE SERVICIOS</t>
  </si>
  <si>
    <t>INSTRUMENTOS DEL SISTEMA DE GESTION DE CALIDAD</t>
  </si>
  <si>
    <t>Cuadros de Caracterización Documental</t>
  </si>
  <si>
    <t>Listados Maestro de Documentos</t>
  </si>
  <si>
    <t>Manuales de Calidad</t>
  </si>
  <si>
    <t>Manuales de Procedimientos</t>
  </si>
  <si>
    <t>Programas de Auditorías para el Mejoramiento de la Calidad en Salud - PAMEC</t>
  </si>
  <si>
    <t>Programas de Seguridad del Paciente</t>
  </si>
  <si>
    <t>OFICINA DE SISTEMAS DE INFORMACIÓN - TIC</t>
  </si>
  <si>
    <t>Manuales de Aplicativos y Soluciones Informáticas</t>
  </si>
  <si>
    <t>Planes de Contingencia de Tecnologías de la Información</t>
  </si>
  <si>
    <t>Planes Estratégicos de Tecnologías de Información y las Comunicaciones - PETIC</t>
  </si>
  <si>
    <t>Proyectos de Diseño, Desarrollo e Implementación de Soluciones Informáticas</t>
  </si>
  <si>
    <t>SUBGERENCIA DE PRESTACION DE SERVICIOS DE SALUD</t>
  </si>
  <si>
    <t>GUIAS</t>
  </si>
  <si>
    <t>Guías de Manejo Hospitalario</t>
  </si>
  <si>
    <t>Guías de Transfusión Sanguínea</t>
  </si>
  <si>
    <t>HISTORIAS CLÍNICAS</t>
  </si>
  <si>
    <t>PROTOCOLOS</t>
  </si>
  <si>
    <t>Protocolos de Atención</t>
  </si>
  <si>
    <t>DIRECCION DE SERVICIOS AMBULATORIOS</t>
  </si>
  <si>
    <t>Planes de Contingencia de Mantenimiento de la Cadena de Frío</t>
  </si>
  <si>
    <t>REGISTROS DE ESTERILIZACION DE EQUIPOS E INSTRUMENTAL</t>
  </si>
  <si>
    <t>DIRECCION DE SERVICIOS HOSPITALARIOS</t>
  </si>
  <si>
    <t xml:space="preserve">ACTAS </t>
  </si>
  <si>
    <t>Actas del Comité Científico Interdisciplinario para el derecho a morir con Dignidad</t>
  </si>
  <si>
    <t>ESTUDIOS</t>
  </si>
  <si>
    <t>Estudios de Brotes Intrahospitalarios</t>
  </si>
  <si>
    <t>LIBROS O BITACORAS DE CIRUGIA</t>
  </si>
  <si>
    <t>LIBROS RADICADORES DE CERTIFICADOS DE DEFUNCIÓN</t>
  </si>
  <si>
    <t>LIBROS RADICADORES DE REGISTROS DE NACIDO VIVO</t>
  </si>
  <si>
    <t>DIRECCION DE SERVICIOS DE URGENCIAS</t>
  </si>
  <si>
    <t>LIBROS DE REGISTRO DE ENTREGA DE CADÁVERES</t>
  </si>
  <si>
    <t>REGISTROS MEDICOS DE SELECCIÓN Y CLASIFICACION DE PACIENTES - TRIAGE</t>
  </si>
  <si>
    <t>DIRECCION DE SERVICIOS COMPLEMENTARIOS</t>
  </si>
  <si>
    <t>Actas del Comité de Farmacia y Terapéutica</t>
  </si>
  <si>
    <t>Actas del Comité de Transfusión Sanguínea</t>
  </si>
  <si>
    <t>INFORMES DE RESULTADOS DE EXAMENES DE LABORATORIO CLÍNICO</t>
  </si>
  <si>
    <t>LÁMINAS HISTOLÓGICAS Y CITOLÓGICAS</t>
  </si>
  <si>
    <t>Programas de Divulgación y Capacitación de Farmacovigilancia</t>
  </si>
  <si>
    <t>Programas de Farmacovigilancia</t>
  </si>
  <si>
    <t>Programas de Uso Adecuado de Antibióticos</t>
  </si>
  <si>
    <t>REGISTROS DE LABORATORIO CLÍNICO</t>
  </si>
  <si>
    <t>REGISTROS DE PRUEBAS PRETRANSFUSIONALES</t>
  </si>
  <si>
    <t>REGISTROS DEL SERVICIO DE FARMACIA</t>
  </si>
  <si>
    <t>Registros de Medicamentos Controlados</t>
  </si>
  <si>
    <t>Registros de Devolución de Medicamentos</t>
  </si>
  <si>
    <t>Registros de Elaboración de Mezclas de Alimentación Parenteral</t>
  </si>
  <si>
    <t>Registros de Elaboración de Mezclas de Medicamentos Oncológicos</t>
  </si>
  <si>
    <t>Registros de Mediciones de Temperatura y Humedad de Almacenamiento de Medicamentos</t>
  </si>
  <si>
    <t>Registros del Servicio de Atención Farmacéutica</t>
  </si>
  <si>
    <t>Registros de Elaboración de Preparaciones Magistrales</t>
  </si>
  <si>
    <t>DIRECCION DE GESTION DEL RIESGO EN SALUD</t>
  </si>
  <si>
    <t>Actas del Comité de Gestión del Riesgo</t>
  </si>
  <si>
    <t>AUTORIZACIONES PARA ESTERILIZACION DE CANINOS Y FELINOS</t>
  </si>
  <si>
    <t>BOLETINES EPIDEMIOLÓGICOS</t>
  </si>
  <si>
    <t>DIAGNÓSTICOS LOCALES DE SALUD</t>
  </si>
  <si>
    <t>HISTORIALES DE INSPECCIÓN, VIGILANCIA Y CONTROL SANITARIO DE ESTABLECIMIENTOS INDUSTRIALES Y COMERCIALES</t>
  </si>
  <si>
    <t>INVESTIGACIONES EPIDEMIOLÓGICAS DE CAMPO</t>
  </si>
  <si>
    <t>Planes de Intervención Colectiva - PIC</t>
  </si>
  <si>
    <t>Programas Ampliados de Inmunización - PAI</t>
  </si>
  <si>
    <t>Programas de Control de Roedores y Vectores</t>
  </si>
  <si>
    <t>Programas de Esterilización Canina y Felina</t>
  </si>
  <si>
    <t>Programas de Evaluación de Tenencia Inadecuada de Animales</t>
  </si>
  <si>
    <t>Programas de Seguimiento a Animales Mordedores (Potencialmente transmisores de enfermedades a humanos)</t>
  </si>
  <si>
    <t>Programas de Vacunación Antirrábica Canina y Felina</t>
  </si>
  <si>
    <t>REGISTROS DE VACUNACION ANTIRRABICA DE CANINOS Y FELINOS</t>
  </si>
  <si>
    <t>SUBGERENCIA CORPORATIVA</t>
  </si>
  <si>
    <t>DIRECCIÓN FINANCIERA</t>
  </si>
  <si>
    <t>Actas del Comité de Gestión de Ingresos</t>
  </si>
  <si>
    <t>Actas de Comité Técnico de Sostenibilidad del sistema de  Contabilidad Pública</t>
  </si>
  <si>
    <t>COMPROBANTES CONTABLES</t>
  </si>
  <si>
    <t>Libros Auxiliares</t>
  </si>
  <si>
    <t>Libros de Diario</t>
  </si>
  <si>
    <t>Libros Mayores</t>
  </si>
  <si>
    <t>Programas Anuales Mensualizados de Caja</t>
  </si>
  <si>
    <t>DIRECCION ADMINISTRATIVA</t>
  </si>
  <si>
    <t>Actas de Destrucción y/o Desnaturalización de Medicamentos y Dispositivos Médicos</t>
  </si>
  <si>
    <t>Actas de Eliminación de Documentos</t>
  </si>
  <si>
    <t>Actas de Reprografía</t>
  </si>
  <si>
    <t>Actas del Comité de Coordinación del Plan Institucional de Gestión Ambiental - PIGA</t>
  </si>
  <si>
    <t>Actas del Comité de Historias Clínicas</t>
  </si>
  <si>
    <t>Actas del Comité de Inventarios</t>
  </si>
  <si>
    <t>Actas del Comité de Seguridad Vial</t>
  </si>
  <si>
    <t>Actas del Comité de Tecnología</t>
  </si>
  <si>
    <t>Actas del Comité Interno de Archivo</t>
  </si>
  <si>
    <t>CERTIFICACIONES DE ALMACENAMIENTO, APROVECHAMIENTO, TRATAMIENTO O DISPOSICION FINAL DE RESIDUOS</t>
  </si>
  <si>
    <t>COMPROBANTES DE ALMACEN</t>
  </si>
  <si>
    <t>Comprobantes de Baja de Bienes</t>
  </si>
  <si>
    <t>Comprobantes de Ingreso de Bienes</t>
  </si>
  <si>
    <t>Comprobantes de Reintegro de Bienes</t>
  </si>
  <si>
    <t>Comprobantes de Salida de Bienes</t>
  </si>
  <si>
    <t>CONSECUTIVO DE COMUNICACIONES OFICIALES</t>
  </si>
  <si>
    <t>CUENTAS MENSUALES DE ALMACEN</t>
  </si>
  <si>
    <t>HISTORIALES DE BIENES INMUEBLES</t>
  </si>
  <si>
    <t>HISTORIALES DE EQUIPO Y MAQUINARIA</t>
  </si>
  <si>
    <t>HISTORIALES DE VEHÍCULOS</t>
  </si>
  <si>
    <t>INSTRUMENTOS ARCHIVÍSITICOS</t>
  </si>
  <si>
    <t>Instrumentos de Descripción de Archivos</t>
  </si>
  <si>
    <t>Tablas de Retención Documental - TRD</t>
  </si>
  <si>
    <t>Tablas de Valoración Documental - TVD</t>
  </si>
  <si>
    <t>Inventarios de Bienes Inmuebles</t>
  </si>
  <si>
    <t>Inventarios de Bienes Muebles</t>
  </si>
  <si>
    <t>LIBROS AUXILIARES DE CAJA MENOR</t>
  </si>
  <si>
    <t>DIRECCIÓN DE CONTRATACIÓN</t>
  </si>
  <si>
    <t>Planes Anuales de Adquisiciones</t>
  </si>
  <si>
    <t>Planes de Gestión Integral de Residuos</t>
  </si>
  <si>
    <t>Planes de Mantenimiento Hospitalario</t>
  </si>
  <si>
    <t>Planes Institucionales de Archivos - PINAR</t>
  </si>
  <si>
    <t>Planes Institucionales de Gestión Ambiental PIGA</t>
  </si>
  <si>
    <t>Programas de Gestión Documental - PGD</t>
  </si>
  <si>
    <t>Programas Institucionales de Tecnovigilancia</t>
  </si>
  <si>
    <t>REGISTROS DE COMUNICACIONES OFICIALES</t>
  </si>
  <si>
    <t>Registros de Comunicaciones Oficiales Enviadas</t>
  </si>
  <si>
    <t>Registros de Comunicaciones Oficiales Internas</t>
  </si>
  <si>
    <t>Registros de Comunicaciones Oficiales Recibidas</t>
  </si>
  <si>
    <t>REGISTROS DEL SERVICIO DE TRANSPORTE</t>
  </si>
  <si>
    <t>DIRECCION DE GESTION DEL TALENTO HUMANO</t>
  </si>
  <si>
    <t>Actas de la Comisión de Personal</t>
  </si>
  <si>
    <t>Actas del Comité de Bienestar Social e Incentivos</t>
  </si>
  <si>
    <t>Actas del Comité Paritario de Seguridad y Salud en el Trabajo</t>
  </si>
  <si>
    <t>AUTOLIQUIDACIONES DE APORTES AL SISTEMA DE SEGURIDAD SOCIAL</t>
  </si>
  <si>
    <t>HISTORIAS CLÍNICAS OCUPACIONALES</t>
  </si>
  <si>
    <t>NÓMINAS</t>
  </si>
  <si>
    <t>Planes de Bienestar del personal</t>
  </si>
  <si>
    <t>Planes de Evacuación y Emergencias</t>
  </si>
  <si>
    <t>Planes Estratégicos de Recursos Humanos</t>
  </si>
  <si>
    <t>Planes Institucionales de Capacitación del Personal</t>
  </si>
  <si>
    <t>PROGRAMACIONES DE TURNOS EN LOS SERVICIOS</t>
  </si>
  <si>
    <t xml:space="preserve">Programas del Sistema de Gestión de la Seguridad y Salud en el Trabajo </t>
  </si>
  <si>
    <t>Actas Comité Evaluador de Contratación</t>
  </si>
  <si>
    <t>Contratos por Contratación Directa</t>
  </si>
  <si>
    <t>Contratos por Licitación Pública</t>
  </si>
  <si>
    <t>Contratos por Selección Abreviada</t>
  </si>
  <si>
    <t>CUADRO DE CLASIFICACIÓN DOCUMENTAL</t>
  </si>
  <si>
    <t xml:space="preserve">Versión: </t>
  </si>
  <si>
    <t>14-06-FO-0014</t>
  </si>
  <si>
    <t>NORMATIVIDAD</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</si>
  <si>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 del Acuerdo 015 de 2017, por el cual se establece la estructura organizacional de la Subred Integrada de Servicios de Salud Sur Occidente E.S.E.</t>
  </si>
  <si>
    <t>Artículo 17 del Acuerdo 17 de 1997 por el cual se transforman los Establecimientos Públicos Distritales Prestadores de Servicios de Salud como Empresa Social del Estado, artículo 2 del Acuerdo 015 de 2017, por el cual se establece la estructura organizacional de la Subred Integrada de Servicios de Salud Sur Occidente E.S.E.</t>
  </si>
  <si>
    <t>Ley 100 de 1993, Por la cual se crea el sistema de seguridad social integral y se dictan otras disposiciones, Ley 594 de 2000 “Ley General de Archivos” expedida por el Archivo General de la Nación, Ley 397 de 1997 Ley general de cultura Art.1 de la Ley 1185 de 2008 (modifica Ley 397 de 1997) y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</si>
  <si>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21 del Acuerdo 17 de 1991, Acuerdo 641 de 2016 y el numeral 11 del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</si>
  <si>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</si>
  <si>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
  </si>
  <si>
    <t>Artículo 86 de la Constitución Política de Colombia, Artículo 1 del Decreto 2591 de 1991, Acuerdo 015 de 2017, artículo 3 del Acuerdo 015 de 2017, por el cual se establece la estructura organizacional de la Subred Integrada de Servicios de Salud Sur Occidente E.S.E.</t>
  </si>
  <si>
    <t>Artículo 8 de la Constitución Política de Colombia,  Artículo 2 de la Ley 472 de 1998, artículo 3 del Acuerdo 015 de 2017, por el cual se establece la estructura organizacional de la Subred Integrada de Servicios de Salud Sur Occidente E.S.E.</t>
  </si>
  <si>
    <t>Artículo 75 de la Ley 448 de 1998, Artículo 13 de la Ley 1285 de 2009 el cual incluyó el artículo 42A de la Ley 270 de 1996, artículos 2.2.4.3.1.2.15 al 2.2.4.3.1.2.20 del Único del sector justicia 1069 de 2015 y la Resolución 1346 de 2018 mediante la cual se adopta el reglamento interno del Comité de Conciliación y Defensa Judicial de la Subred Sur Occidente E.S.E., Resolución 346 de 2018, artículo 3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</si>
  <si>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 Numeral 10 del artículo 3 del acuerdo 015 de 2017.</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</si>
  <si>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t>
  </si>
  <si>
    <t>Ley 87 de 1993 Por la cual se establecen normas para el ejercicio del control interno, Ley 734 de 2002, por la cual se expide el Código Disciplinario Único, Ley 1437 de 2011 Por la cual se expide el Código de Procedimiento Administrativo y de lo Contencioso Administrativo, Decreto 1537 de 2001 Por el cual se reglamenta parcialmente la Ley 87 de 1993 en cuanto a elementos técnicos y administrativos que fortalezcan el sistema de control interno de las entidades y organismos del Estado, 
Decreto 507 de 2013 Por el cual se modifica la Estructura Organizacional de la Secretaría Distrital de Salud de Bogotá, D.C., Decreto 780 de 2016 Por medio del cual se expide el Decreto Único Reglamentario del Sector Salud y Protección Social, Numeral 3 del artículo 3 del acuerdo 015 de 2017.</t>
  </si>
  <si>
    <t>Ley 87 de 1993 "Por la cual se establecen normas para el ejercicio del control interno"
Ley 446 de 1998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Ley 599 de 2000 "Por la cual se expide el Código Penal"
Ley 640 de 2001 "Por la cual se modifican normas relativas a la conciliación y se dictan otras disposiciones"
Ley 890 de 2004 "Por la cual se modifica y adiciona el Código Penal."
Artículo 613 de la Ley 1564 de 2012 " Código General del Proceso"
Decreto 1537 de 2001 "Por el cual se reglamenta parcialmente la Ley 87 de 1993 en cuanto a elementos técnicos y administrativos que fortalezcan el sistema de control interno de las entidades y organismos del Estado."
Decreto 1829 de 2013 "Por el cual se reglamentan algunas disposiciones de las Leyes 23 de 1991, 446 de 1998, 640 de 2001 y 1563 de 2012"
Ley 1437 de 2011 "Código de Procedimiento Administrativo y de lo Contencioso Administrativo"
artículo 3 del Acuerdo 015 de 2017, por el cual se establece la estructura organizacional de la Subred Integrada de Servicios de Salud Sur Occidente E.S.E.,</t>
  </si>
  <si>
    <t>Ley 1564 de 2012, “Por medio de la cual se expide el Código General del Proceso y se dictan otras disposiciones”.</t>
  </si>
  <si>
    <t>Artículo 12 del Título II de la Ley 1563 de 2012</t>
  </si>
  <si>
    <t>Ley 1437 de 2011, Por la cual se expide el Código de Procedimiento Administrativo y de lo Contencioso Administrativo</t>
  </si>
  <si>
    <t xml:space="preserve">
Artículos 25 y 100 del Código Procedimiento Laboral y de la Seguridad Social, Decreto-Ley 2158 de 1948 y Ley 1564 de 2012 Código General del Proceso</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</si>
  <si>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</si>
  <si>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</si>
  <si>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t>
  </si>
  <si>
    <t>Ley 152 de 1994, Ley Orgánica del Plan de Desarrollo</t>
  </si>
  <si>
    <t>Ley 152 de 1994, Ley Orgánica del Plan de Desarrollo, Artículo 12 del Acuerdo 17 de 1997</t>
  </si>
  <si>
    <t>Ley 152 de 1994, Capítulo VI, Resolución 146 de 2010 Secretaría General del Distrito, establece que los Gerentes son los responsables de los proyectos de inversión.</t>
  </si>
  <si>
    <t>Acuerdo 641 de 2016 por le cual se reorganiza el sector salud de Bogotá D.C., Artículo 5 del Acuerdo 015 de 2017 mediante el cual se establece la estructura organizacional de la Subred integrada de Servicios la Salud Sur Occidente ESE, Manual de Imagen Institucional</t>
  </si>
  <si>
    <t>Ley 1341 de 2009 "Por la cual se definen principios y conceptos sobre la sociedad de la información y la organización de las Tecnologías de la Información y las Comunicaciones –TIC–, se crea la Agencia Nacional de Espectro y se dictan otras disposiciones."
Ley 1712 de 2014 "Por medio de la cual se crea la Ley de Transparencia y del Derecho de Acceso a la Información Pública Nacional y se dictan otras disposiciones"
Decreto 943 de 2014 "Por el cual se actualiza el Modelo Estándar de Control Interno (MECI)"
Decreto 103 de 2015 "Por el cual se reglamenta parcialmente la Ley 1712 de 2014 y se dictan otras disposiciones"
Acuerdo 15 de 2017, "Por medio del cual se establece la estructura organizacional de la Subred Integrada de Servicios de Salud Sur Occidente E.S.E"
Resolución 3066 de 2011. Comisión de Regulación de Comunicaciones "Por la cual se establece el Régimen Integral de Protección de los Derechos de los Usuarios de los Servicios de Comunicaciones."</t>
  </si>
  <si>
    <t>Artículo 5 del Acuerdo 015 de 2017 mediante el cual se establece la estructura organizacional de la Subred integrada de Servicios la Salud Sur Occidente ESE, Manual de Imagen Institucional</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</si>
  <si>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t>
  </si>
  <si>
    <t>Ley 87 de 1993 Articulo 13, Decreto 2145 de 1999 Articulo 5d, Decreto 648 de 2017. Art. 2.2.21.1.5, artículo 6 del  Acuerdo 015 de 2016 y Resolución 0270 de 2018.</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</si>
  <si>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t>
  </si>
  <si>
    <t>Art 269 de la Constitución Política, Artículos 12,14, Ley 87 de 1993, artículo 6 del Acuerdo 015 de 2017, Resolución 790 de 2017.</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</si>
  <si>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 Resolución 790 de 2017</t>
  </si>
  <si>
    <t>Artículo 1 de la Ley 87 de 1993, planes de control interno</t>
  </si>
  <si>
    <t>Artículo 12 de la Ley 87 de 1993, Ley 489 de 1998, Ley 1474 de 2011, Decreto 1599 de 2005, artículo 6 del Acuerdo 015 de 2017 y resolución 790 de 2017.</t>
  </si>
  <si>
    <t>Artículo 12 de la Ley 87 de 1993, Ley 489 de 1998, Ley 1474 de 2011, Decreto 1599 de 2005, Artículo 4 del Decreto 1537 de 2001, artículo 6 del Acuerdo 015 de 2017 y resolución 790 de 2017..</t>
  </si>
  <si>
    <t>Artículos 15 y 16 del Decreto 1757 de 1994, artículo 7 del Acuerdo 015 de 2017, La Resolución 740 de 2018 mediante la cual se conforma el Comité de Ética Hospitalaria de la Subred integrada de Servicios de Salud Sur Occidente ESE.</t>
  </si>
  <si>
    <t>Acuerdo 641 de 2016, Literal e del artículo 6 del Decreto 475 de 2016,artículo 7 del Acuerdo 015 de 2017,  Resoluciónes 483 y 567 de 2018</t>
  </si>
  <si>
    <t>Art 269 de la Constitución Política, Ley 87 de 1993, Ley 190 de 1995; Ley 489 de 1998; Decreto 2145 de 1999, Decreto 1537 de 2001, Decreto 1599 de 2005, Decreto 2913 de 2007, artículo 7 del Acuerdo 015 de 2017, por el cual se establece la estructura organizacional de la Subred Integrada de Servicios de Salud Sur Occidente E.S.E.</t>
  </si>
  <si>
    <t>Ley 100 de 1993; Artículos 7, 13 y 22 de la Ley 1437 de 2011, Ley 1755 de 2015, Art. 13; Artículos 3 y 4 del Decreto 1757 de 1994, artículo 7 del Acuerdo 015 de 2017, por el cual se establece la estructura organizacional de la Subred Integrada de Servicios de Salud Sur Occidente E.S.E.</t>
  </si>
  <si>
    <t xml:space="preserve">Ley 84 de 1979, Declaración del Helsinki de la Asamblea Médica Mundial, Ley 1164 de 20017, la Resolución No. 008430 de 1993, artículo 8 del Acuerdo 015 de 2017, por el cual se establece la estructura organizacional de la Subred Integrada de Servicios de Salud Sur Occidente E.S.E. y la Resolución 438 de 2017. </t>
  </si>
  <si>
    <t xml:space="preserve">Parágrafo 1 del Artículo 12 del Decreto 2376 de 2010, Artículo 52 del Acuerdo 19 de 1991, Numeral 2.1.1 de la Resolución 2003 de 2014 del Ministerio de Salud y Protección Social, artículo 8 del Acuerdo 015 de 2017, por el cual se establece la estructura organizacional de la Subred Integrada de Servicios de Salud Sur Occidente E.S.E. y la Resolución 538 de 2017. </t>
  </si>
  <si>
    <t>Parágrafo 2 del Art. 12 del decreto 2376 de 2010, Resolución 2003 de 2014 del Ministerio de Salud y Protección Social.</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</si>
  <si>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</si>
  <si>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Resolución Distrital 01 de 2001</t>
  </si>
  <si>
    <t>resolución Distrital 01 de 2001, Acuerdo 015 de 2017 Mediante el cual la Junta Directiva de la Subred Integrada de Servicios de Salud establece la Estructura Orgánica</t>
  </si>
  <si>
    <t>Decreto 2376 de 2010, Acuerdo 015 de 2017</t>
  </si>
  <si>
    <t>Acuerdo 19 de 1991, Art. 4, literal A, Numeral B; Literal A, del Art. 20 del Decreto 2376 de 2010, Resolución 2003 de 2014 Minprotección Social, numeral 2.1.1., Artículo 8 del Acuerdo 015 de 2017</t>
  </si>
  <si>
    <t>Decreto 2376 de 2010, Acuerdo 19 de 1991, Art. 4 Numeral f, artículo 8 del Acuerdo de 015 de 2017</t>
  </si>
  <si>
    <t>Acuerdo 19 de 1991, Art. 4 Numeral f, artículo 8 del Acuerdo de 015 de 2017</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</si>
  <si>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</si>
  <si>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Artículos 30, 66, 67, 68, 96 y 98 de la Ley 734 de 2002, Artículos 57, 58, 59 y 132 de la Ley 1474 de 2011, Artículos 11 y 12 de la Ley 1952 de 2019</t>
  </si>
  <si>
    <t>Literal b del artículo 37 del Decreto 3518 de 2006, Decreto Único Reglamentario del sector Salud 780 de 2016, Sistema Obligatorio de Garantía de la Calidad en salud, Resolución 2003 de 2014 del Ministerio de Salud y Protección Social, Por la cual se definen los procedimientos y condiciones de inscripción de los Prestadores de Servicios de Salud y de habilitación de servicios de salud, Resolución 073 de 2008 de la Secretaría Distrital de Salud y la Resolución 541 de 2017 por la cual se crea el Comité de Infecciones Asociadas a la Atención en Salud de la Subred integrada de Servicios de Salud Sur Occidente ESE</t>
  </si>
  <si>
    <t>Estatutos de la Subred Integrada de Servicios de Salud Sur Occidente E.S.E.</t>
  </si>
  <si>
    <t>Decreto 1011 de 2006, Decreto 780 de 2016, resolución 2003 de 2014</t>
  </si>
  <si>
    <t>Decreto 1072 de 2015 y Resolución 2003 de 2014, artículo 9 del Acuerdo 015 de 2017</t>
  </si>
  <si>
    <t>​​​​​Parte 5, Titulo 1, Capitulo 1 del Decreto 780 de 2016, Sistema Obligatorio de Garantía de la Calidad, artículo 12 de la Resolución 2082 de 2014, artículo 9 del Acuerdo 015 de 2017.</t>
  </si>
  <si>
    <t>​​​​​Parte 5, Titulo 1, Capitulo 1 del Decreto 780 de 2016, Sistema Obligatorio de Garantía de la Calidad, Resolución 2003 de 2014 Por la cual se definen los procedimientos y condiciones de inscripción de los Prestadores de Servicios de Salud y de habilitación de servicios de salud, artículo 9 del Acuerdo 015 de 2017.</t>
  </si>
  <si>
    <t>Ley 1712 de 2014, Ley 1474 de 2011, Decreto 1499 de 2017, Decreto 612 de 2018, artículo 9 del Acuerdo 015 de 2017</t>
  </si>
  <si>
    <t>Ley 594 de 2000 Ley General de Archivos, Decreto 2609 de 2012 2 “Por el cual se reglamenta el título V de la Ley 594 de 2000 y parcialmente los artículos 58 y 59 de la Ley 1437 de 2011 y se dictan otras disposiciones en materia de Gestión Documental para todas las entidades del Estado”,  Acuerdo  004  de  2013  “Por  el  cual  se reglamentan parcialmente los decreto 2578 y 2609 de 2012 y se modifica el procedimiento para la elaboración, presentación, evaluación, aprobación e implementación de las Tablas de Retención Documental y las Tablas de Valoración Documental”, artículo 9 del Acuerdo 015 de 2017</t>
  </si>
  <si>
    <t>Artículos 1 y 2 del Decreto 1537 de 2001, Decreto Distrital 652 de 2011 NTD SIG, artículo 9 del Acuerdo 015 de 2017</t>
  </si>
  <si>
    <t>Decreto Único del sector Salud 780 de 2016 compila el Sistema Obligatorio de Garantía de la Calidad contenido en el Decreto 1011 de 2006, artículo 9 del Acuerdo 015 de 2017</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</si>
  <si>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 artículo 10 del Acuerdo 015 de 2017</t>
  </si>
  <si>
    <t>Acuerdo 015 de 2017, por el cual se establece la estructura organizacional de la Subred Integrada de Servicios de Salud Sur Occidente E.S.E., artículo 10 del Acuerdo 015 de 2017</t>
  </si>
  <si>
    <t>Artículo 18 de la Resolución 305 de 2008 de la comisión Distrital de Sistemas, artículo 10 del Acuerdo 015 de 2017</t>
  </si>
  <si>
    <t xml:space="preserve">Decreto Nacional 1151 de 2008, Acuerdo Distrital 257 de 2006, Acuerdo Distrital 308 de 2008, Directiva 05 de 2005 expedida por el Alcalde Mayor, resoluciones 185 y 355 de 2007 la Comisión Distrital de Sistemas estableció dos políticas específicas de Tecnologías de Información y Comunicaciones (TIC) relacionadas con Conectividad e Infraestructura Integrada de Datos Espaciales y Artículo 2 de la Resolución 305 de 2008 de la comisión Distrital de Sistemas, artículo 10 del Acuerdo 015 de 2017.  </t>
  </si>
  <si>
    <t>Artículo 2 de la Resolución 305 de 2008, Comisión Distrital de Sistemas</t>
  </si>
  <si>
    <t>Resolución 305 de 2008 Comisión Distrital de Sistemas, Acuerdo 015 de 2017, por el cual se establece la estructura organizacional de la Subred Integrada de Servicios de Salud Sur Occidente E.S.E.</t>
  </si>
  <si>
    <t>Decreto 780 de 2016, Resolución 2003 de 2014.</t>
  </si>
  <si>
    <t>Decreto 780 de 2016, Resolución 2003 de 2014. Resolución 2003 de 2014, artículo 12 del Acuerdo 015 de 2017</t>
  </si>
  <si>
    <t>Literal b del Artículo 53 del Decreto 1751 de 1993, Artículo 35 del acuerdo 019 de 1991, Decreto 780 de 2016, Resolución 2003 de 2014. Resolución 2003 de 2014, artículo 12 del Acuerdo 015 de 2017</t>
  </si>
  <si>
    <t>Ley 23 de 1981; Ley 1995 de 1999; Resolución 839 de 2017, artículo 12 del Acuerdo 015 de 2017</t>
  </si>
  <si>
    <t>Art 269 de la Constitución Política, Ley 87 de 1993, Ley 190 de 1995; Ley 489 de 1998; Decreto 2145 de 1999, Decreto 1537 de 2001, Decreto 1599 de 2005, Decreto 2913 de 2007,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</si>
  <si>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</si>
  <si>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t>
  </si>
  <si>
    <t xml:space="preserve"> Numeral 2.3.2.1 de la Resolución 2003 de 2014, artículo 13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</si>
  <si>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14 del Acuerdo 015 de 2017, por el cual se establece la estructura organizacional de la Subred Integrada de Servicios de Salud Sur Occidente E.S.E.</t>
  </si>
  <si>
    <t>Resolución 1216 de 2011 del Ministerio de Salud y protección Social, artículo 14 del Acuerdo 015 de 2017, Resolución 314 de 2018 - Comité para el Derecho a Morir con Dignidad Niños, Resolución 485 de 2017 - Comité para el Derecho a Morir con Dignidad Adultos, artículo 14 del Acuerdo 015 de 2017, por el cual se establece la estructura organizacional de la Subred Integrada de Servicios de Salud Sur Occidente E.S.E.</t>
  </si>
  <si>
    <t>Literal c del artículo 4 del Decreto 3518 de 2006, artículo 14 del Acuerdo 015 de 2017, por el cual se establece la estructura organizacional de la Subred Integrada de Servicios de Salud Sur Occidente E.S.E.</t>
  </si>
  <si>
    <t>Numeral 2.3.2.7 de la Resolución 2003 de 2014, artículo 14 del Acuerdo 015 de 2017, por el cual se establece la estructura organizacional de la Subred Integrada de Servicios de Salud Sur Occidente E.S.E.</t>
  </si>
  <si>
    <t>Artículo 76 del decreto 1270 de 1970, Artículo 1 de la resolución 1346 de 1997, artículo 14 del Acuerdo 015 de 2017, por el cual se establece la estructura organizacional de la Subred Integrada de Servicios de Salud Sur Occidente E.S.E.</t>
  </si>
  <si>
    <t>Artículo 49 del Decreto 1270 de 1970, Artículo 1 de la Resolución 1346 de 1997, artículo 14 del Acuerdo 015 de 2017, por el cual se establece la estructura organizacional de la Subred Integrada de Servicios de Salud Sur Occidente E.S.E.</t>
  </si>
  <si>
    <t>Decreto 780 de 2016, Resolución 2003 de 2014, artículo 14 del Acuerdo 015 de 2017, por el cual se establece la estructura organizacional de la Subred Integrada de Servicios de Salud Sur Occidente E.S.E.</t>
  </si>
  <si>
    <t>Acuerdo 419 de 2009 del Concejo de Bogotá, artículo 15 del Acuerdo 015 de 2017, por el cual se establece la estructura organizacional de la Subred Integrada de Servicios de Salud Sur Occidente E.S.E.</t>
  </si>
  <si>
    <t>Artículo 10 del Decreto 4747 de 2007. Numeral 2.3.2.4 de Resolución 2003 de 2014, artículo 15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</si>
  <si>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16 del Acuerdo 015 de 2017, por el cual se establece la estructura organizacional de la Subred Integrada de Servicios de Salud Sur Occidente E.S.E.</t>
  </si>
  <si>
    <t>Numeral 4 del Manual de condiciones esenciales y procedimientos del servicio farmacéutico de la Resolución 1403 de 20017, Artículos 22 y 23 del Capítulo VI del Decreto 2200 del 2005, Artículo 16 del Acuerdo 015 de 2017, por el cual se establece la estructura organizacional de la Subred Integrada de Servicios de Salud Sur Occidente E.S.E., Resolución 436 de 2017.</t>
  </si>
  <si>
    <t>Decreto 1571 de 1993, Resolución 2003 de 2014, Artículo 16 del Acuerdo 015 de 2017, por el cual se establece la estructura organizacional de la Subred Integrada de Servicios de Salud Sur Occidente E.S.E., Resolución 435 de 2017</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</si>
  <si>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</si>
  <si>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</si>
  <si>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2014, Artículo 16 del Acuerdo 015 de 2017, por el cual se establece la estructura organizacional de la Subred Integrada de Servicios de Salud Sur Occidente E.S.E.</t>
  </si>
  <si>
    <t>Artículo 34 del Acuerdo del Concejo de Bogotá 019 de 1991, Numeral 8 del Artículo 18 del Decreto 2323 de 2006, Resolución 2003 de 2014, Artículo 16 del Acuerdo 015 de 2017, por el cual se establece la estructura organizacional de la Subred Integrada de Servicios de Salud Sur Occidente E.S.E.</t>
  </si>
  <si>
    <t>Artículo 36 del Acuerdo del Concejo de Bogotá 019 de 1991, Resolución 2003 de 2014, Artículo 16 del Acuerdo 015 de 2017, por el cual se establece la estructura organizacional de la Subred Integrada de Servicios de Salud Sur Occidente E.S.E.</t>
  </si>
  <si>
    <t>Acuerdo 419 de 2009 del Concejo de Bogotá, Artículo 16 del Acuerdo 015 de 2017, por el cual se establece la estructura organizacional de la Subred Integrada de Servicios de Salud Sur Occidente E.S.E.</t>
  </si>
  <si>
    <t>Numeral 6 del Artículo 7 del Decreto 2200 de 2005, Decreto Único Reglamentario del Sector Salud 780 de 2016 y resolución 2003 de 2014</t>
  </si>
  <si>
    <t>Numeral 6 del Artículo 7 del Decreto 2200 de 2005, Decreto Único Reglamentario del Sector Salud 780 de 2016, resolución 2003 de 2014 y Artículo 16 del Acuerdo 015 de 2017, por el cual se establece la estructura organizacional de la Subred Integrada de Servicios de Salud Sur Occidente E.S.E.</t>
  </si>
  <si>
    <t>Numeral 6 del Artículo 7 del Decreto 2200 de 2005, Decreto Único Reglamentario del Sector Salud 780 de 2016, resolución 2003 de 2014 y Artículo 16 del Acuerdo 015 de 2017, por el cual se establece la estructura organizacional de la Subred Integrada de Ser</t>
  </si>
  <si>
    <t>Artículo 34 del Acuerdo 019 de 1991 del Concejo de Bogotá, Decreto Único reglamentario del sector salud 780 de 2016, Resolución 2003 de 2014 y Artículo 16 del Acuerdo 015 de 2017, por el cual se establece la estructura organizacional de la Subred Integrada de Servicios de Salud Sur Occidente E.S.E.</t>
  </si>
  <si>
    <t>Artículos 68 y 71 del Decreto 1751 de 1993, Artículo 35 del Acuerdo 019 de 1991 y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</si>
  <si>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t>
  </si>
  <si>
    <t>Artículos 7 y 15 del Decreto 2200 del 2005 y Numerales 2.3.2.1 y  2.3.2.5 de la Resolución 2003 de 2014, Artículo 16 del Acuerdo 015 de 2017, por el cual se establece la estructura organizacional de la Subred Integrada de Servicios de Salud Sur Occidente E.S.E.</t>
  </si>
  <si>
    <t>Numeral 3.5.3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</si>
  <si>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</si>
  <si>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2014,Artículo 16 del Acuerdo 015 de 2017, por el cual se establece la estructura organizacional de la Subred Integrada de Servicios de Salud Sur Occidente E.S.E.</t>
  </si>
  <si>
    <t>Numerales 3.2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</si>
  <si>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1.4 del capítulo 3 del título 3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</si>
  <si>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</si>
  <si>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Acuerdo 641 de 2016, Acuerdo 015 de 2017, Resolución 2003 de 2014, Artículo 16 del Acuerdo 015 de 2017, por el cual se establece la estructura organizacional de la Subred Integrada de Servicios de Salud Sur Occidente E.S.E. y Resolución 656 de 2017.</t>
  </si>
  <si>
    <t>Acuerdo 19 de 1991, Art. 42 y 47; Resolución 1311 de 2010; Acuerdo 531 de 2013; Resolución 0240 de 2014, Artículo 17 del Acuerdo 015 de 2017, por el cual se establece la estructura organizacional de la Subred Integrada de Servicios de Salud Sur Occidente E.S.E.</t>
  </si>
  <si>
    <t>Artículo 24 del Decreto 3518 de 2006, Artículo 17 del Acuerdo 015 de 2017, por el cual se establece la estructura organizacional de la Subred Integrada de Servicios de Salud Sur Occidente E.S.E.</t>
  </si>
  <si>
    <t>Numeral 2 del artículo 2 del decreto 4107 de 2011, Resolución 1841 de 2013 y resolución 1536 de 2015, Artículo 17 del Acuerdo 015 de 2017, por el cual se establece la estructura organizacional de la Subred Integrada de Servicios de Salud Sur Occidente E.S.E.</t>
  </si>
  <si>
    <t>Literal c del artículo 44 del Acuerdo 019 de 1991, 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</si>
  <si>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17 del Acuerdo 015 de 2017, por el cual se establece la estructura organizacional de la Subred Integrada de Servicios de Salud Sur Occidente E.S.E.</t>
  </si>
  <si>
    <t>Ley 1122 de 2007, Decreto 3518 de 2006, Artículo 17 del Acuerdo 015 de 2017, por el cual se establece la estructura organizacional de la Subred Integrada de Servicios de Salud Sur Occidente E.S.E.</t>
  </si>
  <si>
    <t>Artículos 154 y 165 de la Ley 100 de 1993. el Decreto - Ley 4107 de 2011 yen desarrollo del artículo 46 de la ley 715 de 2001 y de la Resolución 1841 de 2013 y resolución 518 de 2015</t>
  </si>
  <si>
    <t>Literal h del artículo 32 del Capítulo VI de la Ley 1122 de 2007, Resolución 518 de 2015, Artículo 17 del Acuerdo 015 de 2017, por el cual se establece la estructura organizacional de la Subred Integrada de Servicios de Salud Sur Occidente E.S.E.</t>
  </si>
  <si>
    <t>Ley 100 de 1993, Ley 1122 de 20016, Resolución 518 de 2015</t>
  </si>
  <si>
    <t>Artículo 11 y 43 de la Ley 1438 de 2011,Artículo 17 del Acuerdo 015 de 2017, por el cual se establece la estructura organizacional de la Subred Integrada de Servicios de Salud Sur Occidente E.S.E.</t>
  </si>
  <si>
    <t>Artículo 42 y 47 del Acuerdo 019 de 1991, Artículo 17 del Acuerdo 015 de 2017, por el cual se establece la estructura organizacional de la Subred Integrada de Servicios de Salud Sur Occidente E.S.E.</t>
  </si>
  <si>
    <t>Acuerdo 19 de 1991, Art. 42 y 47; Resolución 240 de 2014, Artículo 17 del Acuerdo 015 de 2017, por el cual se establece la estructura organizacional de la Subred Integrada de Servicios de Salud Sur Occidente E.S.E.</t>
  </si>
  <si>
    <t>Ley 84 de 1989, Por la cual se adopta el Estatuto Nacional de Protección de los Animales y
se crean unas contravenciones y se regula lo referente a su procedimiento y competencia, Artículo 42 y 47 del Acuerdo 019 de 1991, Artículo 17 del Acuerdo 015 de 2017, por el cual se establece la estructura organizacional de la Subred Integrada de Servicios de Salud Sur Occidente E.S.E.</t>
  </si>
  <si>
    <t>Artículo 11 y 43 de la Ley 1438 de 2011 y la Ley 1562 de 2012, Artículo 17 del Acuerdo 015 de 2017, por el cual se establece la estructura organizacional de la Subred Integrada de Servicios de Salud Sur Occidente E.S.E.</t>
  </si>
  <si>
    <t>Artículos 41, 42 y 43 del decreto 3518 de 2006, Ley 9 de 1979, artículos 49, 55, 56, 57,58, 59 y 60 de la Ley 84 de 1989, Decreto 2257 de 1986, Artículo 17 del Acuerdo 015 de 2017, por el cual se establece la estructura organizacional de la Subred Integrada de Servicios de Salud Sur Occidente E.S.E.</t>
  </si>
  <si>
    <t>Artículos 42 y 47 del Acuerdo 019 de 1991, Ley 84 de 1989 y Resolución 240 de 2014, Artículo 17 del Acuerdo 015 de 2017, por el cual se establece la estructura organizacional de la Subred Integrada de Servicios de Salud Sur Occidente E.S.E.</t>
  </si>
  <si>
    <t>Ley 84 de 1989, Artículo 42 y 47 del Acuerdo 019 de 1991, Resolución 240 de 2014,Artículo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</si>
  <si>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18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</si>
  <si>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20 del Acuerdo 015 de 2017, por el cual se establece la estructura organizacional de la Subred Integrada de Servicios de Salud Sur Occidente E.S.E.</t>
  </si>
  <si>
    <t>Acuerdo 107 de 2018 de la Junta Directiva de la Subred Integrada de Servicios de Salud Sur Occidente E.S.E., Artículo 20 del Acuerdo 015 de 2017, por el cual se establece la estructura organizacional de la Subred Integrada de Servicios de Salud Sur Occidente E.S.E.</t>
  </si>
  <si>
    <t>Artículo 2 de la Resolución DDC-000001 DE 2010 de la Secretaría de Hacienda Distrital, Artículo 20 del Acuerdo 015 de 2017, por el cual se establece la estructura organizacional de la Subred Integrada de Servicios de Salud Sur Occidente E.S.E.</t>
  </si>
  <si>
    <t>Decreto 111 de 1996; Ley 38 de 1989; Ley 179 de 1994; Ley 225 de 1995, Artículo 63 del Decreto Distrital 714 de 1996, Artículo 20 del Acuerdo 015 de 2017, por el cual se establece la estructura organizacional de la Subred Integrada de Servicios de Salud Sur Occidente E.S.E.</t>
  </si>
  <si>
    <t>Artículo 28 de la Ley 962 de 2005, Artículo 123 y 135 del Título III del Decreto 2649 de 1993, Artículo 20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</si>
  <si>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20 del Acuerdo 015 de 2017, por el cual se establece la estructura organizacional de la Subred Integrada de Servicios de Salud Sur Occidente E.S.E.</t>
  </si>
  <si>
    <t>Decreto 2649 de 1993, Artículo 20 del Acuerdo 015 de 2017, por el cual se establece la estructura organizacional de la Subred Integrada de Servicios de Salud Sur Occidente E.S.E.</t>
  </si>
  <si>
    <t>Artículo 28 de la Ley 962 de 2005,  Artículo 123 al 135 del Título III del Decreto 2649 de 1993, Artículo 20 del Acuerdo 015 de 2017, por el cual se establece la estructura organizacional de la Subred Integrada de Servicios de Salud Sur Occidente E.S.E.</t>
  </si>
  <si>
    <t>Leyes 38 de 1989, 179 de 1994, Artículo 20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</si>
  <si>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21 del Acuerdo 015 de 2017, por el cual se establece la estructura organizacional de la Subred Integrada de Servicios de Salud Sur Occidente E.S.E.</t>
  </si>
  <si>
    <t>Anexo 2 Gestión de Residuos químicos medicamentos de la resolución 1164 de 2002 del Minambiente, numeral 2.3.2.5 de la Resolución 2003 de 2014 del Minprotección Social, Artículo 21 del Acuerdo 015 de 2017, por el cual se establece la estructura organizacional de la Subred Integrada de Servicios de Salud Sur Occidente E.S.E.</t>
  </si>
  <si>
    <t>Artículos 10 y 21 del Decreto Distrital 514 de 2006, Artículo 21 del Acuerdo 015 de 2017, por el cual se establece la estructura organizacional de la Subred Integrada de Servicios de Salud Sur Occidente E.S.E.</t>
  </si>
  <si>
    <t>Ley 594 de 2000, el Decreto 2126 de 2012 y Acuerdo 008 de 2014 del AGN, Artículo 21 del Acuerdo 015 de 2017, por el cual se establece la estructura organizacional de la Subred Integrada de Servicios de Salud Sur Occidente E.S.E.</t>
  </si>
  <si>
    <t>Decreto 456 de 2008, Decreto Distrital No. 165 de 2015, Decreto Distrital 815 de 2017 y Artículo 5 de la Resolución 0242 de 2014 de la Secretaría Distrital de Ambiente,Artículo 21 del Acuerdo 015 de 2017, por el cual se establece la estructura organizacional de la Subred Integrada de Servicios de Salud Sur Occidente E.S.E.</t>
  </si>
  <si>
    <t>Resolución 1995 de 1999 y la Resolución 839 de 2017,Artículo 21 del Acuerdo 015 de 2017, por el cual se establece la estructura organizacional de la Subred Integrada de Servicios de Salud Sur Occidente E.S.E.</t>
  </si>
  <si>
    <t>Artículo 3 de la Ley 87 de 1993, Numeral 2.3..3.1 del capítulo 2 de la Resolución 001 de 2001 del Contador General de Bogotá, Artículo 21 del Acuerdo 015 de 2017, por el cual se establece la estructura organizacional de la Subred Integrada de Servicios de Salud Sur Occidente E.S.E.</t>
  </si>
  <si>
    <t>Ley 1503 de 2011 Resolución 1565 de 2014, Artículo 21 del Acuerdo 015 de 2017, por el cual se establece la estructura organizacional de la Subred Integrada de Servicios de Salud Sur Occidente E.S.E.</t>
  </si>
  <si>
    <t>Artículo 21 del Acuerdo 015 de 2017, por el cual se establece la estructura organizacional de la Subred Integrada de Servicios de Salud Sur Occidente E.S.E.</t>
  </si>
  <si>
    <t>Numeral 16 del artículo 16 del Decreto 2578 de 2012 y el artículo 5 del Decreto Distrital 514 de 2006, Artículo 21 del Acuerdo 015 de 2017, por el cual se establece la estructura organizacional de la Subred Integrada de Servicios de Salud Sur Occidente E.S.E.</t>
  </si>
  <si>
    <t>Literal i) del artículo 10 del Decreto 4741 de 2005, Artículo 21 del Acuerdo 015 de 2017, por el cual se establece la estructura organizacional de la Subred Integrada de Servicios de Salud Sur Occidente E.S.E.</t>
  </si>
  <si>
    <t>Reolución 01 de 2001, Artículo 21 del Acuerdo 015 de 2017, por el cual se establece la estructura organizacional de la Subred Integrada de Servicios de Salud Sur Occidente E.S.E.</t>
  </si>
  <si>
    <t>Literal A del numeral 5.6.2.1 del punto 5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</si>
  <si>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7 del punto 3.1 del Numeral 3 Ingreso o alta de bienes del manual de procedimientos administrativos y contables para el manejo y control de los bienes en los entes del públicos del Distrito Capital, de la resolución 001 de 2001,Artículo 21 del Acuerdo 015 de 2017, por el cual se establece la estructura organizacional de la Subred Integrada de Servicios de Salud Sur Occidente E.S.E.</t>
  </si>
  <si>
    <t>Numeral 4.7 del Numeral 4 Permanencia de los bienes en la entidad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</si>
  <si>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15 Procedimiento administrativo del punto 4 traslado de bodega a servicio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</si>
  <si>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Literal b del artículo 6 del Decreto Distrital 514 de 2006 y el artículo 11 del Acuerdo 060 de 2001 del AGN, Artículo 21 del Acuerdo 015 de 2017, por el cual se establece la estructura organizacional de la Subred Integrada de Servicios de Salud Sur Occidente E.S.E.</t>
  </si>
  <si>
    <t>Numeral 2.3.3 de la Resolución 001 de 2001 del Contador General de Bogotá, Artículo 21 del Acuerdo 015 de 2017, por el cual se establece la estructura organizacional de la Subred Integrada de Servicios de Salud Sur Occidente E.S.E.</t>
  </si>
  <si>
    <t>Ley 489 de 1998, Ley 1150 de 20017, Ley 1579 de 2012 y Decreto Único Reglamentario Planeación 1082 de 2015, Artículo 21 del Acuerdo 015 de 2017, por el cual se establece la estructura organizacional de la Subred Integrada de Servicios de Salud Sur Occidente E.S.E.</t>
  </si>
  <si>
    <t>Ley 100 de 1993, Decreto 1769 de 1994 y la resolución 2003 de 2014, Artículo 21 del Acuerdo 015 de 2017, por el cual se establece la estructura organizacional de la Subred Integrada de Servicios de Salud Sur Occidente E.S.E.</t>
  </si>
  <si>
    <t>Artículo 1 del Decreto 130 de 1978, Ley 100 de 1993, Decreto 1769 de 1994 y Resolución 2003 de 2014, Artículo 21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</si>
  <si>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21 del Acuerdo 015 de 2017, por el cual se establece la estructura organizacional de la Subred Integrada de Servicios de Salud Sur Occidente E.S.E.</t>
  </si>
  <si>
    <t>Ley 594 de 2000, 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</si>
  <si>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</si>
  <si>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Acuerdo 004 de 2019 de Archivo General de la Nación, Artículo 21 del Acuerdo 015 de 2017, por el cual se establece la estructura organizacional de la Subred Integrada de Servicios de Salud Sur Occidente E.S.E.</t>
  </si>
  <si>
    <t xml:space="preserve">Decreto Único reglamentario del sector Cultura 1080 de 2015 y Acuerdo 004 de 2019 de Archivo General de la Nación, Artículo 21 del Acuerdo 015 de 2017, por el cual se establece la estructura organizacional de la Subred Integrada de Servicios de Salud Sur </t>
  </si>
  <si>
    <t>Resolución 001 de 2001, Artículo 21 del Acuerdo 015 de 2017, por el cual se establece la estructura organizacional de la Subred Integrada de Servicios de Salud Sur Occidente E.S.E.</t>
  </si>
  <si>
    <t>Numeral 3.27 del artículo 48 de la Ley 734 de 2002, Numeral 4 al 10 de la Resolución 001 de 2001 del Contador General de Bogotá, Circular conjunta Contraloría y procuraduría 002 de 2003, Artículo 21 del Acuerdo 015 de 2017, por el cual se establece la estructura organizacional de la Subred Integrada de Servicios de Salud Sur Occidente E.S.E.</t>
  </si>
  <si>
    <t>Artículo 28 de la Ley 962 de 2005, Numeral 5 de la Resolución DDC-01 DE 2009, Artículo 123 al 135 del Título III del Decreto 2649 de 1993, Artículo 21 del Acuerdo 015 de 2017, por el cual se establece la estructura organizacional de la Subred Integrada de Servicios de Salud Sur Occidente E.S.E.</t>
  </si>
  <si>
    <t>Articulo 4 del decreto 1510 de 2013, Artículo 21 del Acuerdo 015 de 2017, por el cual se establece la estructura organizacional de la Subred Integrada de Servicios de Salud Sur Occidente E.S.E.</t>
  </si>
  <si>
    <t>Literal a del artículo 10 del Decreto 4147 de 2005, Artículo 21 del Acuerdo 015 de 2017, por el cual se establece la estructura organizacional de la Subred Integrada de Servicios de Salud Sur Occidente E.S.E.</t>
  </si>
  <si>
    <t>Decreto 1769 de 1994 y Circular Externa 029 de 1997 de la SNS,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</si>
  <si>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E.S.E.</t>
  </si>
  <si>
    <t>Decreto 456 de 2008 del Distrito Capital, Artículo 21 del Acuerdo 015 de 2017, por el cual se establece la estructura organizacional de la Subred Integrada de Servicios de Salud Sur Occidente E.S.E.</t>
  </si>
  <si>
    <t>Ley 594 de 2000, Decreto Distrital 514 de 2006,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</si>
  <si>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t>
  </si>
  <si>
    <t>Literal c del numeral 3 del artículo 9 de la resolución 4816 de 2008 y numeral 2.1.1 de la resolución 2003 de 2014 del Ministerio de Protección Social, Artículo 21 del Acuerdo 015 de 2017, por el cual se establece la estructura organizacional de la Subred Integrada de Servicios de Salud Sur Occidente E.S.E.</t>
  </si>
  <si>
    <t>Ley 594 de 2000, 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</si>
  <si>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</si>
  <si>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t>
  </si>
  <si>
    <t>Artículo 1 de la Resolución 070 de 1996, Artículo 21 del Acuerdo 015 de 2017, por el cual se establece la estructura organizacional de la Subred Integrada de Servicios de Salud Sur Occidente E.S.E.</t>
  </si>
  <si>
    <t>Ley 909 de 2004, Artículo 21 del Acuerdo 015 de 2017, por el cual se establece la estructura organizacional de la Subred Integrada de Servicios de Salud Sur Occidente E.S.E.</t>
  </si>
  <si>
    <t>Artículo 8 de la Resolución 652 de 2012 del Ministerio de Trabajo, Artículo 21 del Acuerdo 015 de 2017, por el cual se establece la estructura organizacional de la Subred Integrada de Servicios de Salud Sur Occidente E.S.E.</t>
  </si>
  <si>
    <t>Ley 909 de 2004, Decreto 1228 de 2005 y el artículo 9 del Decreto Distrital 515 de 2006, Artículo 21 del Acuerdo 015 de 2017, por el cual se establece la estructura organizacional de la Subred Integrada de Servicios de Salud Sur Occidente E.S.E.</t>
  </si>
  <si>
    <t>Ley 909 de 2004 y el articulo 85 del Decreto 1227 de 2005, Artículo 21 del Acuerdo 015 de 2017, por el cual se establece la estructura organizacional de la Subred Integrada de Servicios de Salud Sur Occidente E.S.E.</t>
  </si>
  <si>
    <t>Ley 1562 de 2012, Decreto 1072 de 2015, Artículo 21 del Acuerdo 015 de 2017, por el cual se establece la estructura organizacional de la Subred Integrada de Servicios de Salud Sur Occidente E.S.E.</t>
  </si>
  <si>
    <t>Ley 100 de 1993, Decreto Único reglamentario del Sector Salud No. 780 de 2016, Artículo 21 del Acuerdo 015 de 2017, por el cual se establece la estructura organizacional de la Subred Integrada de Servicios de Salud Sur Occidente E.S.E.</t>
  </si>
  <si>
    <t>Artículo 83 de Ley 9 de 1979, Artículo 348 del Código Sustantivo del Trabajo, artículo 56 del Decreto 1295 de 1994, numeral 12 del artículo 2 del Decreto 205 de 2003 y Resolución 1995 de 1999, Artículo 21 del Acuerdo 015 de 2017, por el cual se establece la estructura organizacional de la Subred Integrada de Servicios de Salud Sur Occidente E.S.E.</t>
  </si>
  <si>
    <t>Artículo 264 del Código Sustantivo del Trabajo, Artículo 21 del Acuerdo 015 de 2017, por el cual se establece la estructura organizacional de la Subred Integrada de Servicios de Salud Sur Occidente E.S.E.</t>
  </si>
  <si>
    <t>Artículo 2 del decreto 1042 de 1978, Código Sustantivo del Trabajo, Artículo 19 del Acuerdo 015 de 2017, por el cual se establece la estructura organizacional de la Subred Integrada de Servicios de Salud Sur Occidente E.S.E.</t>
  </si>
  <si>
    <t>Ley 909 de 2004, Artículo 19 del Acuerdo 015 de 2017, por el cual se establece la estructura organizacional de la Subred Integrada de Servicios de Salud Sur Occidente E.S.E.</t>
  </si>
  <si>
    <t>Título V del Decreto 1227 de 2005, Circular No. 002 del 31 de enero de 2013 del departamento Administrativo del Servicio Civil Distrital, Artículo 19 del Acuerdo 015 de 2017, por el cual se establece la estructura organizacional de la Subred Integrada de Servicios de Salud Sur Occidente E.S.E.</t>
  </si>
  <si>
    <t>Numeral 18 del artículo 11 de la Resolución 1016 de 1989, libro III de Ley 100 de 1993, Ley 1523 de 2012, Artículos 7 y 8 del Decreto Distrital 332 de 2004 y el numeral 12 del artículo 8 del Decreto 1443 de 2014 , Artículo 19 del Acuerdo 015 de 2017, por el cual se establece la estructura organizacional de la Subred Integrada de Servicios de Salud Sur Occidente E.S.E.</t>
  </si>
  <si>
    <t>Literal a numeral 2 del artículo 15 de la Ley 909 de 2004, Artículo 19 del Acuerdo 015 de 2017, por el cual se establece la estructura organizacional de la Subred Integrada de Servicios de Salud Sur Occidente E.S.E.</t>
  </si>
  <si>
    <t>Ley 909 de 2004, Decreto 1567 de 1998 y Artículo 3 de la Ley 1960 de 2019, Artículo 19 del Acuerdo 015 de 2017, por el cual se establece la estructura organizacional de la Subred Integrada de Servicios de Salud Sur Occidente E.S.E.</t>
  </si>
  <si>
    <t>Numeral 2.3.2.6 Resolución 2003 de 2014, Artículo 19 del Acuerdo 015 de 2017, por el cual se establece la estructura organizacional de la Subred Integrada de Servicios de Salud Sur Occidente E.S.E.</t>
  </si>
  <si>
    <t>Articulo 1 de la Ley 1562 del 2012, Artículo 19 del Acuerdo 015 de 2017, por el cual se establece la estructura organizacional de la Subred Integrada de Servicios de Salud Sur Occidente E.S.E.</t>
  </si>
  <si>
    <t>Ley 1150 de 2007, artículo 27 del Decreto 1510 de 1013 y la Resolución 754 de 2017, por la cual se expide el manual de contratación de la Subred Integrada de Servicios de salud Sur Occidente E.S.E., Artículo 22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</si>
  <si>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22 del Acuerdo 015 de 2017, por el cual se establece la estructura organizacional de la Subred Integrada de Servicios de Salud Sur Occidente E.S.E.</t>
  </si>
  <si>
    <t>200 2-9 Actas de la Junta Directiva</t>
  </si>
  <si>
    <t>210 1-1 Acciones de Grupo</t>
  </si>
  <si>
    <t>210 1-2 Acciones de Tutela</t>
  </si>
  <si>
    <t>210 1-3 Acciones Populares</t>
  </si>
  <si>
    <t>210 2-12 Actas del Comité de Conciliación y Defensa Judicial</t>
  </si>
  <si>
    <t>210 28-1 Informes a Organismos de Control y Vigilancia</t>
  </si>
  <si>
    <t>210 28-2 Informes a Otros Organismos</t>
  </si>
  <si>
    <t>210 28-4 Informes de Gestión</t>
  </si>
  <si>
    <t>210 50-1 Procesos Ante el Tribunal de Arbitramiento</t>
  </si>
  <si>
    <t>210 50-2 Procesos Civiles</t>
  </si>
  <si>
    <t>210 50-3 Procesos Contenciosos Administrativos</t>
  </si>
  <si>
    <t>210 50-4 Procesos Laborales</t>
  </si>
  <si>
    <t>220 2-25 Actas del Comité Directivo</t>
  </si>
  <si>
    <t>220 28-1 Informes a organismos de Control y Vigilancia</t>
  </si>
  <si>
    <t>220 28-2 Informes a Otros Organismos</t>
  </si>
  <si>
    <t>220 28-4 Informes de Gestión</t>
  </si>
  <si>
    <t>220 46-7 Planes de Desarrollo Institucional</t>
  </si>
  <si>
    <t>220 54-2 Proyectos de Inversión</t>
  </si>
  <si>
    <t>230 46-4 Planes de Comunicaciones</t>
  </si>
  <si>
    <t>240 2-4 Actas Comité Institucional de Coordinación del Sistema de Control Interno</t>
  </si>
  <si>
    <t>240 28-1 Informes a Organismos de Control y Vigilancia</t>
  </si>
  <si>
    <t>240 28-2 Informes a Otros Organismos</t>
  </si>
  <si>
    <t>240 28-3 Informes de auditoría de Control Interno</t>
  </si>
  <si>
    <t>240 28-4 Informes de Gestión</t>
  </si>
  <si>
    <t>240 46-2 Planes Anuales de Auditoría</t>
  </si>
  <si>
    <t>240 46-11 Planes de Manejo de Riesgos</t>
  </si>
  <si>
    <t>250 2-14 Actas del Comité de Ética Hospitalaria</t>
  </si>
  <si>
    <t>250 2-30 Actas Juntas Asesoras Comunitarias</t>
  </si>
  <si>
    <t>250 28-1 Informes a Organismos de Control y Vigilancia</t>
  </si>
  <si>
    <t>250 28-2 Informes a Otros Organismos</t>
  </si>
  <si>
    <t>250 28-4 Informes de Gestión</t>
  </si>
  <si>
    <t>260 28-1 Informes a Organismos de Control y Vigilancia</t>
  </si>
  <si>
    <t>260 28-2 Informes a Otros Organismos</t>
  </si>
  <si>
    <t>260 28-4 Informes de Gestión</t>
  </si>
  <si>
    <t>260 32-3 Inventarios de la Biblioteca y Centros de Documentación e Información</t>
  </si>
  <si>
    <t>260 52-6 Programas de Docencia - Asistencial</t>
  </si>
  <si>
    <t>260 54-3 Proyectos de Investigación Académica</t>
  </si>
  <si>
    <t>260 54-4 Proyectos de Investigación Médica</t>
  </si>
  <si>
    <t>270 28-1 Informes a organismos de Control y Vigilancia</t>
  </si>
  <si>
    <t>270 28-2 Informes a Otros Organismos</t>
  </si>
  <si>
    <t>270 28-4 Informes de Gestión</t>
  </si>
  <si>
    <t>280 2-19 Actas Comité de Infecciones</t>
  </si>
  <si>
    <t>280 2-21 Actas del Comité de Seguridad del Paciente</t>
  </si>
  <si>
    <t>280 17-1 Guías de Manejo de Infecciones Intrahospitalarias</t>
  </si>
  <si>
    <t>280 31-1 Cuadros de Caracterización Documental</t>
  </si>
  <si>
    <t>280 31-2 Listados Maestro de Documentos</t>
  </si>
  <si>
    <t>280 31-3 Manuales de Calidad</t>
  </si>
  <si>
    <t>280 31-4 Manuales de Procedimientos</t>
  </si>
  <si>
    <t>280 52-3 Programas de Auditorías para el Mejoramiento de la Calidad en Salud - PAMEC</t>
  </si>
  <si>
    <t>280 52-13 Programas de Seguridad del Paciente</t>
  </si>
  <si>
    <t>290 28-1 Informes a Organismos de Control y Vigilancia</t>
  </si>
  <si>
    <t>290 28-2 Informes a Otros Organismos</t>
  </si>
  <si>
    <t>290 28-4 Informes de Gestión</t>
  </si>
  <si>
    <t>290 42-1 Manuales de Aplicativos y Soluciones Informáticas</t>
  </si>
  <si>
    <t>290 46-6 Planes de Contingencia de Tecnologías de la Información</t>
  </si>
  <si>
    <t>290 46-14 Planes Estratégicos de Tecnologías de Información y las Comunicaciones - PETIC</t>
  </si>
  <si>
    <t>290 54-1 Proyectos de Diseño, Desarrollo e Implementación de Soluciones Informáticas</t>
  </si>
  <si>
    <t>HISTORIAS CLINICAS</t>
  </si>
  <si>
    <t>300 17-2 Guías de Manejo Hospitalario</t>
  </si>
  <si>
    <t>300 17-3 Guías de Transfusión Sanguínea</t>
  </si>
  <si>
    <t>300 28-1 Informes a Organismos de Control y Vigilancia</t>
  </si>
  <si>
    <t>300 28-2 Informes a Otros Organismos</t>
  </si>
  <si>
    <t>300 28-4 Informes de Gestión</t>
  </si>
  <si>
    <t>300 53-1 Protocolos de Atención</t>
  </si>
  <si>
    <t>310 46-5 Planes de Contingencia de Mantenimiento de la Cadena de Frío</t>
  </si>
  <si>
    <t>320 2-1 Actas del Comité Científico Interdisciplinario para el derecho a morir con Dignidad</t>
  </si>
  <si>
    <t>320 16-1 Estudios de Brotes Intrahospitalarios</t>
  </si>
  <si>
    <t>340 2-15 Actas del Comité de Farmacia y Terapéutica</t>
  </si>
  <si>
    <t>340 2-24 Actas del Comité de Transfusión Sanguínea</t>
  </si>
  <si>
    <t>340 28-1 Informes a Organismos de Control y Vigilancia</t>
  </si>
  <si>
    <t>340 28-2 Informes a Otros Organismos</t>
  </si>
  <si>
    <t>340 28-4 Informes de Gestión</t>
  </si>
  <si>
    <t>340 52-5 Programas de Divulgación y Capacitación de Farmacovigilancia</t>
  </si>
  <si>
    <t>340 52-9 Programas de Farmacovigilancia</t>
  </si>
  <si>
    <t>340 52-14 Programas de Uso Adecuado de Antibióticos</t>
  </si>
  <si>
    <t>340 61-1 Registros de Medicamentos Controlados</t>
  </si>
  <si>
    <t>340 61-2 Registros de Devolución de Medicamentos</t>
  </si>
  <si>
    <t>340 61-3 Registros de Elaboración de Mezclas de Alimentación Parenteral</t>
  </si>
  <si>
    <t>340 61-4 Registros de Elaboración de Mezclas de Medicamentos Oncológicos</t>
  </si>
  <si>
    <t>340 61-5 Registros de Mediciones de Temperatura y Humedad de Almacenamiento de Medicamentos</t>
  </si>
  <si>
    <t>340 61-6 Registros del Servicio de Atención Farmacéutica</t>
  </si>
  <si>
    <t>340 61-7 Registros de Elaboración de Preparaciones Magistrales</t>
  </si>
  <si>
    <t>350 28-1 Informes a Organismos de Control y Vigilancia</t>
  </si>
  <si>
    <t>350 28-2 Informes a Otros Organismos</t>
  </si>
  <si>
    <t>350 28-4 Informes de Gestión</t>
  </si>
  <si>
    <t>350 46-10 Planes de Intervención Colectiva - PIC</t>
  </si>
  <si>
    <t>350 52-1 Programas Ampliados de Inmunización - PAI</t>
  </si>
  <si>
    <t>350 52-4 Programas de Control de Roedores y Vectores</t>
  </si>
  <si>
    <t>350 52-7 Programas de Esterilización Canina y Felina</t>
  </si>
  <si>
    <t>350 52-8 Programas de Evaluación de Tenencia Inadecuada de Animales</t>
  </si>
  <si>
    <t>350 52-11 Programas de Promoción y Prevención</t>
  </si>
  <si>
    <t>350 52-12 Programas de Seguimiento a Animales Mordedores (Potencialmente transmisores de enfermedades a humanos)</t>
  </si>
  <si>
    <t>350 52-15 Programas de Vacunación Antirrábica Canina y Felina</t>
  </si>
  <si>
    <t>350 2-16 Actas del Comité de Gestión del Riesgo</t>
  </si>
  <si>
    <t>400 28-1 Informes a Organismos de Control y Vigilancia</t>
  </si>
  <si>
    <t>400 28-2 Informes a Otros Organismos</t>
  </si>
  <si>
    <t>400 28-4 Informes de Gestión</t>
  </si>
  <si>
    <t>410 28-1 Informes a Organismos de Control y Vigilancia</t>
  </si>
  <si>
    <t>410 28-2 Informes a Otros Organismos</t>
  </si>
  <si>
    <t>410 28-4 Informes de Gestión</t>
  </si>
  <si>
    <t>410 37-1 Libros Auxiliares</t>
  </si>
  <si>
    <t>410 37-2 Libros de Diario</t>
  </si>
  <si>
    <t>410 37-3 Libros Mayores</t>
  </si>
  <si>
    <t>410 52-2 Programas Anuales Mensualizados de Caja</t>
  </si>
  <si>
    <t>410 2-15 Actas del Comité de Gestión de Ingresos</t>
  </si>
  <si>
    <t>410 2-31 Actas de Comité Técnico de Sostenibilidad del sistema de  Contabilidad Pública</t>
  </si>
  <si>
    <t>420 2-6 Actas de Destrucción y/o Desnaturalización de Medicamentos y Dispositivos Médicos</t>
  </si>
  <si>
    <t>420 2-7 Actas de Eliminación de Documentos</t>
  </si>
  <si>
    <t>420 2-10 Actas de Reprografía</t>
  </si>
  <si>
    <t>420 2-11 Actas del Comité de Coordinación del Plan Institucional de Gestión Ambiental - PIGA</t>
  </si>
  <si>
    <t>420 2-17 Actas del Comité de Historias Clínicas</t>
  </si>
  <si>
    <t>420 2-20 Actas del Comité de Inventarios</t>
  </si>
  <si>
    <t>420 2-22 Actas del Comité de Seguridad Vial</t>
  </si>
  <si>
    <t>420 2-23 Actas del Comité de Tecnología</t>
  </si>
  <si>
    <t>420 2-27 Actas del Comité Interno de Archivo</t>
  </si>
  <si>
    <t>420 11-1 Comprobantes de Baja de Bienes</t>
  </si>
  <si>
    <t>420 11-2 Comprobantes de Ingreso de Bienes</t>
  </si>
  <si>
    <t>420 11-3 Comprobantes de Reintegro de Bienes</t>
  </si>
  <si>
    <t>420 11-4 Comprobantes de Salida de Bienes</t>
  </si>
  <si>
    <t>420 28-1 Informes a Organismos de Control y Vigilancia</t>
  </si>
  <si>
    <t>420 28-2 Informes a Otros Organismos</t>
  </si>
  <si>
    <t>420 28-4 Informes de Gestión</t>
  </si>
  <si>
    <t>420 30-1 Instrumentos de Descripción de Archivos</t>
  </si>
  <si>
    <t>420 30-2 Tablas de Retención Documental - TRD</t>
  </si>
  <si>
    <t>420 30-3 Tablas de Valoración Documental - TVD</t>
  </si>
  <si>
    <t>420 32-1 Inventarios de Bienes Inmuebles</t>
  </si>
  <si>
    <t>420 32-2 Inventarios de Bienes Muebles</t>
  </si>
  <si>
    <t>440 46-1 Planes Anuales de Adquisiciones</t>
  </si>
  <si>
    <t>420 46-9 Planes de Gestión Integral de Residuos</t>
  </si>
  <si>
    <t>420 46-12 Planes de Mantenimiento Hospitalario</t>
  </si>
  <si>
    <t>420 46-15 Planes Institucionales de Archivos - PINAR</t>
  </si>
  <si>
    <t>420 46-17 Planes Institucionales de Gestión Ambiental PIGA</t>
  </si>
  <si>
    <t>420 52-10 Programas de Gestión Documental - PGD</t>
  </si>
  <si>
    <t>420 52-17 Programas Institucionales de Tecnovigilancia</t>
  </si>
  <si>
    <t>420 56-1 Registros de Comunicaciones Oficiales Enviadas</t>
  </si>
  <si>
    <t>420 56-2 Registros de Comunicaciones Oficiales Internas</t>
  </si>
  <si>
    <t>420 56-3 Registros de Comunicaciones Oficiales Recibidas</t>
  </si>
  <si>
    <t>430 2-2 Actas Comité de Convivencia y Conciliación Laboral</t>
  </si>
  <si>
    <t>430 2-8 Actas de la Comisión de Personal</t>
  </si>
  <si>
    <t>430 2-11 Actas del Comité de Bienestar Social e Incentivos</t>
  </si>
  <si>
    <t>430 2-30 Actas del Comité Paritario de Seguridad y Salud en el Trabajo</t>
  </si>
  <si>
    <t>430 28-1 Informes a Organismos de Control y Vigilancia</t>
  </si>
  <si>
    <t>430 28-2 Informes a Otros Organismos</t>
  </si>
  <si>
    <t>430 28-4 Informes de Gestión</t>
  </si>
  <si>
    <t>430 46-3 Planes de Bienestar del personal</t>
  </si>
  <si>
    <t>430 46-8 Planes de Evacuación y Emergencias</t>
  </si>
  <si>
    <t>430 46-13 Planes Estratégicos de Recursos Humanos</t>
  </si>
  <si>
    <t>430 46-16 Planes Institucionales de Capacitación del Personal</t>
  </si>
  <si>
    <t xml:space="preserve">430 52-16 Programas del Sistema de Gestión de la Seguridad y Salud en el Trabajo </t>
  </si>
  <si>
    <t>440 2-26 Actas Comité Evaluador de Contratación</t>
  </si>
  <si>
    <t>440 13-1 Contratos por Contratación Directa</t>
  </si>
  <si>
    <t>440 13-2 Contratos por Licitación Pública</t>
  </si>
  <si>
    <t>440 13-3 Contratos por Selección Abreviada</t>
  </si>
  <si>
    <t>440 28-1 Informes a Organismos de Control y Vigilancia</t>
  </si>
  <si>
    <t>440 28-2 Informes a Otros Organismos</t>
  </si>
  <si>
    <t>440 28-4 Informes de Gestión</t>
  </si>
  <si>
    <t>OFICINA_ASESORA_DE_COMUNICACIONES</t>
  </si>
  <si>
    <t>SUBGERENCIA_DE_PRESTACION_DE_SERVICIOS_DE_SALUD</t>
  </si>
  <si>
    <t>DIRECCION_DE_SERVICIOS_AMBULATORIOS</t>
  </si>
  <si>
    <t>DIRECCION_DE_SERVICIOS_HOSPITALARIOS</t>
  </si>
  <si>
    <t>DIRECCION_DE_SERVICIOS_DE_URGENCIAS</t>
  </si>
  <si>
    <t>DIRECCION_DE_SERVICIOS_COMPLEMENTARIOS</t>
  </si>
  <si>
    <t>DIRECCION_DE_SERVICIOS_DEL_RIESGO_EN_SALUD</t>
  </si>
  <si>
    <t>SUBGERENCIA_CORPORATIVA</t>
  </si>
  <si>
    <t>DIRECCION_FINANCIERA</t>
  </si>
  <si>
    <t>DIRECCION_ADMINISTRATIVA</t>
  </si>
  <si>
    <t>DIRECCION_DEL_TALENTO_HUMANO</t>
  </si>
  <si>
    <t>DIRECCION_DE_CONTRATACION</t>
  </si>
  <si>
    <t>CÓDIGO</t>
  </si>
  <si>
    <t>SERIES, SUBSERIES Y TIPOS DOCUMENTALES</t>
  </si>
  <si>
    <t xml:space="preserve">SISTEMA INTEGRADO DE GESTIÓN </t>
  </si>
  <si>
    <t>Serie</t>
  </si>
  <si>
    <t>PROCESO</t>
  </si>
  <si>
    <t>01 Direccionamiento Estratégico y Desarrollo Institucional</t>
  </si>
  <si>
    <t>ACUERDOS DE  LA JUNTA DIRECTIVA</t>
  </si>
  <si>
    <t>Presentación del Acuerdo</t>
  </si>
  <si>
    <t>Resolucion</t>
  </si>
  <si>
    <t>Acciónes de Grupo</t>
  </si>
  <si>
    <t xml:space="preserve">15 - Gestión Jurídica 
</t>
  </si>
  <si>
    <t>Informe al organismo</t>
  </si>
  <si>
    <t xml:space="preserve">Informes a Otros Organismos </t>
  </si>
  <si>
    <t>Requerimiento del informe</t>
  </si>
  <si>
    <t>Oficio de remisión de informe</t>
  </si>
  <si>
    <t xml:space="preserve">Informe de gestión </t>
  </si>
  <si>
    <t>Diagnostico institucional y organizacional</t>
  </si>
  <si>
    <t>Plan de trabajo para estructurar el plan estratégico</t>
  </si>
  <si>
    <t>Circular solicitando la participación en la elaboración del plan estratégico</t>
  </si>
  <si>
    <t>Acta de reunión con la alta dirección</t>
  </si>
  <si>
    <t>Acta de reunión con el grupo de trabajo</t>
  </si>
  <si>
    <t>Ruta estratégica</t>
  </si>
  <si>
    <t>Plan estratégico</t>
  </si>
  <si>
    <t>Acto administrativo adoptando el plan estratégico</t>
  </si>
  <si>
    <t>Comunicación oficial divulgando el plan estratégico</t>
  </si>
  <si>
    <t>Pieza comunicacional sobre el plan estratégico</t>
  </si>
  <si>
    <t xml:space="preserve">Documento de identificación de las necesidades de inversión </t>
  </si>
  <si>
    <t>Acta de reunión tema Proyecto</t>
  </si>
  <si>
    <t xml:space="preserve">Comunicación interna designando gerente de proyecto </t>
  </si>
  <si>
    <t>Formulación del proyecto de inversión</t>
  </si>
  <si>
    <t>Comunicación interna enviando el proyecto de inversión</t>
  </si>
  <si>
    <t>Lista de chequeo del proyecto</t>
  </si>
  <si>
    <t>Comunicación externa enviando el proyecto de inversión a la Secretaria Distrital de Salud</t>
  </si>
  <si>
    <t>Acta de reunión con la Secretaria Distrital de Salud</t>
  </si>
  <si>
    <t>Comunicación oficial interna solicitando ajustes a los proyectos de inversión</t>
  </si>
  <si>
    <t>Comunicación oficial externa solicitando ajustes a los proyectos de inversión</t>
  </si>
  <si>
    <t xml:space="preserve">Concepto de viabilidad </t>
  </si>
  <si>
    <t>Comunicación interna solicitando modificaciones al proyecto de inversión</t>
  </si>
  <si>
    <t>Documento de modificaciones del proyecto de inversión</t>
  </si>
  <si>
    <t>Proyecto de Inversión reformulado o modificado</t>
  </si>
  <si>
    <t>Comunicación externa informando la inscripción en el banco de programas y proyectos</t>
  </si>
  <si>
    <t>12. Gestión de comunicaciones</t>
  </si>
  <si>
    <t>Solicitud de elaboración pieza comunicativa</t>
  </si>
  <si>
    <t>Comunicación oficial de aprobación pieza comunicativa</t>
  </si>
  <si>
    <t>Pieza comunicativa</t>
  </si>
  <si>
    <t>12 Gestión de comunicaciones</t>
  </si>
  <si>
    <t>Plan</t>
  </si>
  <si>
    <t>Política de comunicaciones</t>
  </si>
  <si>
    <t>Informe del plan de comunicaciones</t>
  </si>
  <si>
    <t>Publicación institucional</t>
  </si>
  <si>
    <t>17                  Control interno</t>
  </si>
  <si>
    <t>Comunicación de invitación al comité</t>
  </si>
  <si>
    <t>Acta comité de control interno</t>
  </si>
  <si>
    <t>Informes de control interno</t>
  </si>
  <si>
    <t>Listado de Asistencia</t>
  </si>
  <si>
    <t>Informe de control interno</t>
  </si>
  <si>
    <t>Acta de control interno</t>
  </si>
  <si>
    <t>Informes a otros Organismos</t>
  </si>
  <si>
    <t>Informes de Auditoría de Control Interno</t>
  </si>
  <si>
    <t>Plan Anual de Auditoría</t>
  </si>
  <si>
    <t>Plan de Auditoría</t>
  </si>
  <si>
    <t>Comunicación Remisoria</t>
  </si>
  <si>
    <t>Acta de Apertura de auditoría</t>
  </si>
  <si>
    <t>Informe Final de Auditoría</t>
  </si>
  <si>
    <t>Informes del plan anual de auditoría</t>
  </si>
  <si>
    <t>Comunicaciones del plan anual de auditoría</t>
  </si>
  <si>
    <t>Cronograma de formulación y seguimiento del plan de manejo del riesgo</t>
  </si>
  <si>
    <t>Comunicación interna de lineamientos sobre el plan de manejo del riesgo</t>
  </si>
  <si>
    <t>Comunicación interna solicitando los planes de manejo del riesgo</t>
  </si>
  <si>
    <t>Comunicación interna enviando el plan de manejo del riesgo</t>
  </si>
  <si>
    <t>Plan de manejo del riesgo</t>
  </si>
  <si>
    <t>Comunicación interna solicitando ajustes a los planes de manejo del riesgo</t>
  </si>
  <si>
    <t>Plan de manejo del riesgo ajustado</t>
  </si>
  <si>
    <t>Comunicación interna solicitando informes de seguimiento al plan de manejo del riesgo</t>
  </si>
  <si>
    <t>Comunicación interna enviando el informe de seguimiento del plan de manejo del riesgo</t>
  </si>
  <si>
    <t>Informe de seguimiento a la programación y ejecución del plan de manejo del riesgo</t>
  </si>
  <si>
    <t>Comunicación interna solicitando ajustes al informe de seguimiento del plan de manejo del riesgo</t>
  </si>
  <si>
    <t>Informe consolidado de programación y ejecución al plan de manejo del riesgo</t>
  </si>
  <si>
    <t>Comunicación interna solicitando la formulación o actualización de indicadores</t>
  </si>
  <si>
    <t>Hoja de vida de indicador</t>
  </si>
  <si>
    <t>Comunicación interna enviando los indicadores</t>
  </si>
  <si>
    <t>Comunicación interna solicitando ajustes a los indicadores</t>
  </si>
  <si>
    <t>Documento consolidado de indicadores</t>
  </si>
  <si>
    <t>03 Participación Comunitaria y Servicio al Ciudadano</t>
  </si>
  <si>
    <t>Acta de la junta</t>
  </si>
  <si>
    <t>Oficio de invitación a la junta</t>
  </si>
  <si>
    <t>Listado de asistencia a la junta</t>
  </si>
  <si>
    <t>Informe al organismo de control</t>
  </si>
  <si>
    <t xml:space="preserve">PQRS - PETICIONES, QUEJAS, RECLAMOS Y SUGERENCIAS </t>
  </si>
  <si>
    <t>Requerimiento (petición, queja, reclamo, soluciones, solicitudes de información, sugerencias)</t>
  </si>
  <si>
    <t>Comunicación oficial de respuesta</t>
  </si>
  <si>
    <t>05. Gestión del Conocimiento</t>
  </si>
  <si>
    <t>Comunicación invitación al Comité</t>
  </si>
  <si>
    <t>Acta de Comité</t>
  </si>
  <si>
    <t>Informes</t>
  </si>
  <si>
    <t>HISTORIALES ACADÉMICOS</t>
  </si>
  <si>
    <t>Minuta del convenio de la relación Docencia servicio</t>
  </si>
  <si>
    <t>Registros calificados</t>
  </si>
  <si>
    <t>Acuerdos</t>
  </si>
  <si>
    <t>Listado de Estudiantes</t>
  </si>
  <si>
    <t>Pólizas</t>
  </si>
  <si>
    <t>Documentos de Seguridad Social</t>
  </si>
  <si>
    <t>Acta de Liquidación</t>
  </si>
  <si>
    <t>Soporte del pago de la contraprestación</t>
  </si>
  <si>
    <t>Plan de prácticas formativas</t>
  </si>
  <si>
    <t>Hoja de Vida del docente</t>
  </si>
  <si>
    <t>Copia de documentos de identificación</t>
  </si>
  <si>
    <t>Calificaciones</t>
  </si>
  <si>
    <t>Informe</t>
  </si>
  <si>
    <t>Acta  del Informe</t>
  </si>
  <si>
    <t>Oficios de Remisión del Informe</t>
  </si>
  <si>
    <t xml:space="preserve">Informes a otros Organismos </t>
  </si>
  <si>
    <t>Inventario</t>
  </si>
  <si>
    <t>Programa de Docencia Asistencial</t>
  </si>
  <si>
    <t>Programa</t>
  </si>
  <si>
    <t>Diagnósticos programa</t>
  </si>
  <si>
    <t>Informes programa</t>
  </si>
  <si>
    <t>Cronograma programa</t>
  </si>
  <si>
    <t>Proyecto</t>
  </si>
  <si>
    <t>Seguimiento al proyecto</t>
  </si>
  <si>
    <t>Informes proyecto</t>
  </si>
  <si>
    <t>Cotizaciones para proyecto</t>
  </si>
  <si>
    <t>Justificaciones proyecto</t>
  </si>
  <si>
    <t>Proyecto de investigación</t>
  </si>
  <si>
    <t>Seguimiento al proyecto  de investigación</t>
  </si>
  <si>
    <t>Informes proyecto  de investigación</t>
  </si>
  <si>
    <t>Cotizaciones para  proyecto</t>
  </si>
  <si>
    <t>Justificaciones proyecto  de investigación</t>
  </si>
  <si>
    <t>16 Control Interno Disciplinario</t>
  </si>
  <si>
    <t>Acta del informe</t>
  </si>
  <si>
    <t>Listado de asistencia</t>
  </si>
  <si>
    <t>Queja o informe</t>
  </si>
  <si>
    <t>Pruebas</t>
  </si>
  <si>
    <t>Acta de reparto</t>
  </si>
  <si>
    <t>Auto inhibitorio</t>
  </si>
  <si>
    <t>Auto indagación preliminar implicado</t>
  </si>
  <si>
    <t>Notificación personal</t>
  </si>
  <si>
    <t>Notificación por edicto</t>
  </si>
  <si>
    <t>Auto de apertura de investigación</t>
  </si>
  <si>
    <t>Auto de archivo</t>
  </si>
  <si>
    <t>Constancia de ejecutoría</t>
  </si>
  <si>
    <t>Recurso de apelación de la persona que impone la queja.</t>
  </si>
  <si>
    <t>Auto concediendo recurso de apelación</t>
  </si>
  <si>
    <t>Auto rechazando recurso de apelación improcedente</t>
  </si>
  <si>
    <t>Auto rechazando recurso de apelación extemporáneo</t>
  </si>
  <si>
    <t>Auto declarando desierto el recurso</t>
  </si>
  <si>
    <t>Comunicación, remisión expediente según instancia</t>
  </si>
  <si>
    <t>Comunicación auto niega recurso de apelación</t>
  </si>
  <si>
    <t>Recurso de la queja</t>
  </si>
  <si>
    <t>Auto rechazando el recurso de la queja extemporáneo</t>
  </si>
  <si>
    <t>Comunicación remisión expediente</t>
  </si>
  <si>
    <t>Comunicación remisión expediente segunda instancia</t>
  </si>
  <si>
    <t>Auto declarando desierto el recurso de la queja</t>
  </si>
  <si>
    <t>Auto declarando precluido el recurso de queja</t>
  </si>
  <si>
    <t>Auto rechazando el recurso de queja extemporánea</t>
  </si>
  <si>
    <t>Auto concediendo recurso de queja</t>
  </si>
  <si>
    <t>Comunicación auto concede apelación</t>
  </si>
  <si>
    <t>Comunicación implicado no apelante</t>
  </si>
  <si>
    <t>Comunicación, remisión expediente segunda instancia</t>
  </si>
  <si>
    <t>Comunicación trámite recursos</t>
  </si>
  <si>
    <t>Auto desacatando la apelación</t>
  </si>
  <si>
    <t>Comunicación implicado segunda instancia</t>
  </si>
  <si>
    <t>Comunicación auto segunda instancia de la persona que impone queja.</t>
  </si>
  <si>
    <t>Comunicación o apertura</t>
  </si>
  <si>
    <t>Investigación personería</t>
  </si>
  <si>
    <t>Comunicación de apertura de investigación procuraduría</t>
  </si>
  <si>
    <t>Auto prorroga, término</t>
  </si>
  <si>
    <t>Comunicación prórroga apertura de investigación implicado</t>
  </si>
  <si>
    <t>Cierre de investigación</t>
  </si>
  <si>
    <t>Notificación</t>
  </si>
  <si>
    <t>Testimonio</t>
  </si>
  <si>
    <t>Ratificación y ampliación de la queja</t>
  </si>
  <si>
    <t>Citación a la persona que impone queja, ratificación y ampliación</t>
  </si>
  <si>
    <t>Acta de visita administrativa</t>
  </si>
  <si>
    <t>Citación testigo</t>
  </si>
  <si>
    <t xml:space="preserve">Solicitud de documentos </t>
  </si>
  <si>
    <t>Notificación de pliego de cargos</t>
  </si>
  <si>
    <t>Escrito de descargos</t>
  </si>
  <si>
    <t>Versión libre</t>
  </si>
  <si>
    <t>Comunicación decreto oficioso de pruebas</t>
  </si>
  <si>
    <t>Auto declaratoria, ausencia</t>
  </si>
  <si>
    <t>Auto nombramiento defensor</t>
  </si>
  <si>
    <t>Comunicación consultorio jurídico</t>
  </si>
  <si>
    <t>Comunicación defensor oficio</t>
  </si>
  <si>
    <t>Auto decreta prueba descargos</t>
  </si>
  <si>
    <t>Comunicación decreta pruebas sujeto procesal</t>
  </si>
  <si>
    <t>Auto niega pruebas</t>
  </si>
  <si>
    <t xml:space="preserve">Recurso de reposición y subsidio de apelación </t>
  </si>
  <si>
    <t>Auto decreta nulidad</t>
  </si>
  <si>
    <t>Auto corre traslado para alegar conclusión</t>
  </si>
  <si>
    <t>Fallo primera instancia</t>
  </si>
  <si>
    <t>Comunicación fallo absoluto quejoso</t>
  </si>
  <si>
    <t>Notificación fallo primera instancia implicado</t>
  </si>
  <si>
    <t>Notificación a otros sujetos procesales</t>
  </si>
  <si>
    <t>Comunicación fallo de segunda instancia</t>
  </si>
  <si>
    <t>Comunicación fallo absolutorio quejoso</t>
  </si>
  <si>
    <t>02 Gestión de la Calidad y Mejoramiento continuo</t>
  </si>
  <si>
    <t>Acta</t>
  </si>
  <si>
    <t>Oficios de invitación al comité</t>
  </si>
  <si>
    <t>Guías de manejo de infecciones intrahospitalarias</t>
  </si>
  <si>
    <t>Evaluación guías de manejo de infecciones intrahospitalarias</t>
  </si>
  <si>
    <t>Resolución de acreditación</t>
  </si>
  <si>
    <t>Autoevaluación de acreditación</t>
  </si>
  <si>
    <t>Planes de mejoramiento de acreditación</t>
  </si>
  <si>
    <t>Informes del historial de acreditación</t>
  </si>
  <si>
    <t>HISTORIALES DE HABILITACIÓN DE SERVICIOS</t>
  </si>
  <si>
    <t>Instructivo del historial de habilitación</t>
  </si>
  <si>
    <t>Solicitud de novedades del historial de habilitación</t>
  </si>
  <si>
    <t>Acta del historial de habilitación</t>
  </si>
  <si>
    <t>Doumento de autoevaluación para la habilitación</t>
  </si>
  <si>
    <t>Formulario de novedades del historial de habilitación</t>
  </si>
  <si>
    <t>Informe del sistema único de habilitación</t>
  </si>
  <si>
    <t>Constancia de la renovación de la habilitación</t>
  </si>
  <si>
    <t>Oficios del historial de habilitación</t>
  </si>
  <si>
    <t>INSTRUMENTOS DEL SISTEMA DE GESTIÓN DE CALIDAD</t>
  </si>
  <si>
    <t>Cuadro de Caracterización Documental</t>
  </si>
  <si>
    <t>Solicitud de elaboración del CCD</t>
  </si>
  <si>
    <t>Solicitud de modificación del CCD</t>
  </si>
  <si>
    <t>Cuadro de Clasificación Documental.</t>
  </si>
  <si>
    <t>Anexos del Cuadro de Caracterización Documental</t>
  </si>
  <si>
    <t>Listado maestro de documentos</t>
  </si>
  <si>
    <t>Solicitud de modificación del  listado maestro de documentos</t>
  </si>
  <si>
    <t>Anexos del listado maestro de documentos</t>
  </si>
  <si>
    <t>Elaboración de los manuales de calidad</t>
  </si>
  <si>
    <t>Manual institucional</t>
  </si>
  <si>
    <t>Manual elaboración de documentos</t>
  </si>
  <si>
    <t>Manual uso y rehúso dispositivos médicos</t>
  </si>
  <si>
    <t>Manual bioseguridad</t>
  </si>
  <si>
    <t>Manual auditoría</t>
  </si>
  <si>
    <t>Anexos de los manuales de calidad</t>
  </si>
  <si>
    <t>Elaboración de los manuales de procedimiento</t>
  </si>
  <si>
    <t>Manual de procesos y procedimientos</t>
  </si>
  <si>
    <t>Anexos de los manuales de procedimiento</t>
  </si>
  <si>
    <t xml:space="preserve">Programa de auditorías para el mejoramiento de la calidad en salud </t>
  </si>
  <si>
    <t xml:space="preserve">Tablero de indicadores para el mejoramiento de calidad en salud </t>
  </si>
  <si>
    <t xml:space="preserve">Seguimiento a indicadores para el mejoramiento de calidad en salud </t>
  </si>
  <si>
    <t>Consolidado de indicadores de los programas</t>
  </si>
  <si>
    <t>Comunicación oficial interna de retroalimentación de los programas</t>
  </si>
  <si>
    <t>Anexos de los programas de auditorías para el mejoramiento de la calidad</t>
  </si>
  <si>
    <t>Auto evaluación del programa de seguridad del paciente</t>
  </si>
  <si>
    <t>Acta del programa</t>
  </si>
  <si>
    <t>Indicadores del programa</t>
  </si>
  <si>
    <t>Plan de mejoramiento del programa</t>
  </si>
  <si>
    <t>Informe plan de mejoramiento al programa</t>
  </si>
  <si>
    <t>Soportes auditoría adherencia paciente trazador</t>
  </si>
  <si>
    <t>13   Gestión de TICS</t>
  </si>
  <si>
    <t xml:space="preserve">Acta de reunión </t>
  </si>
  <si>
    <t>Guías de práctica</t>
  </si>
  <si>
    <t>Instructivos</t>
  </si>
  <si>
    <t>Protocolos</t>
  </si>
  <si>
    <t>Comunicación oficial remitiendo los manuales</t>
  </si>
  <si>
    <t>Acta Plan de Contingencia</t>
  </si>
  <si>
    <t>Informe del Plan</t>
  </si>
  <si>
    <t>Oficios remisión de Plan</t>
  </si>
  <si>
    <t>Acta plan PETIC</t>
  </si>
  <si>
    <t>Informe del plan PETIC</t>
  </si>
  <si>
    <t>Oficios remisión de plan PETIC</t>
  </si>
  <si>
    <t>Proyecto soluciones informáticas</t>
  </si>
  <si>
    <t>Informe del proyecto</t>
  </si>
  <si>
    <t>Acta del proyecto</t>
  </si>
  <si>
    <t>Oficios remisión del proyecto</t>
  </si>
  <si>
    <t>01 Direccionamiento  Estratégico y Desarrollo Institucional</t>
  </si>
  <si>
    <t>Guía de Manejo Hospitalario</t>
  </si>
  <si>
    <t>01  Direccionamiento Estratégico y Desarrollo Institucional</t>
  </si>
  <si>
    <t>Guía de Transfusión Sanguínea</t>
  </si>
  <si>
    <t>Certificado Médico para víctimas de accidentes de tránsito</t>
  </si>
  <si>
    <t>Epicrisis</t>
  </si>
  <si>
    <t>Registro de Administración de Medicamentos</t>
  </si>
  <si>
    <t>Registro de Atención Obstétrica que comprende Atención prenatal, Atención del parto y puerperio</t>
  </si>
  <si>
    <t>Registro de Cadena de Custodia</t>
  </si>
  <si>
    <t>Carnet perinatal</t>
  </si>
  <si>
    <t>Consentimiento Informado</t>
  </si>
  <si>
    <t>Registro de Atención en Casa</t>
  </si>
  <si>
    <t>Registro  de Atención Odontológica</t>
  </si>
  <si>
    <t>Registro  de atención preventiva en salud oral</t>
  </si>
  <si>
    <t>Registro  de Evaluación Preanestésica</t>
  </si>
  <si>
    <t>Registro  de Evolución</t>
  </si>
  <si>
    <t>Registro  de Evoluciones de Consulta Externa</t>
  </si>
  <si>
    <t>Registro  de Interconsulta</t>
  </si>
  <si>
    <t>Registro  de Ordenes Médicas</t>
  </si>
  <si>
    <t>Registro  de Referencia y Contrareferencia</t>
  </si>
  <si>
    <t>Solicitud de patología, imagenologia, exámenes de diagnostico</t>
  </si>
  <si>
    <t>Registro  de Valoración de Triage</t>
  </si>
  <si>
    <t>Registro  Descripción Quirúrgica</t>
  </si>
  <si>
    <t>Registro  Eventos Catastróficos</t>
  </si>
  <si>
    <t>Hoja de Admisión de Hospitalización</t>
  </si>
  <si>
    <t>Hoja de Admisión de Urgencias</t>
  </si>
  <si>
    <t>Hoja de control de diálisis peritoneal</t>
  </si>
  <si>
    <t>Hoja de evolución Cuidado Intensivo Adultos</t>
  </si>
  <si>
    <t>Hoja de evolución Cuidado Intensivo Pediátrico</t>
  </si>
  <si>
    <t>Hoja de Identificación</t>
  </si>
  <si>
    <t>Hoja de Trauma</t>
  </si>
  <si>
    <t>Hoja Neurológica</t>
  </si>
  <si>
    <t>Hojas de Tratamientos- Rehabilitación</t>
  </si>
  <si>
    <t>Informe de Anestesia</t>
  </si>
  <si>
    <t>Informe Quirúrgico</t>
  </si>
  <si>
    <t>Mapa de Quemaduras</t>
  </si>
  <si>
    <t>Registro de Monitoria Gasimétrica</t>
  </si>
  <si>
    <t>Notas de Enfermería</t>
  </si>
  <si>
    <t>Registro de Transfusiones Sanguíneas</t>
  </si>
  <si>
    <t>Registro de Parámetros Ventilatorios</t>
  </si>
  <si>
    <t>Registro de Urgencias</t>
  </si>
  <si>
    <t>Registro de Urgencias de Odontología</t>
  </si>
  <si>
    <t xml:space="preserve">Registro Integral de enfermería </t>
  </si>
  <si>
    <t>Registro Integral de enfermería, Recién nacidos</t>
  </si>
  <si>
    <t>Registro Nutricional</t>
  </si>
  <si>
    <t>Registro Clínica del Dolor</t>
  </si>
  <si>
    <t>Formulario de Reclamación SOAT</t>
  </si>
  <si>
    <t>Póliza seguro obligatorio de accidentes de tránsito - SOAT</t>
  </si>
  <si>
    <t>01   Direccionamiento Estratégico y Desarrollo Institucional</t>
  </si>
  <si>
    <t xml:space="preserve">Informes a otros organismos </t>
  </si>
  <si>
    <t xml:space="preserve">Protocolo de atención </t>
  </si>
  <si>
    <t>10 Gestión Clínica Ambulatoria</t>
  </si>
  <si>
    <t>Plan de contingencia</t>
  </si>
  <si>
    <t>Gestión Clínica Ambulatoria</t>
  </si>
  <si>
    <t>Registro de esterilización</t>
  </si>
  <si>
    <t>Actas del Comité Científico Interdisciplinario para el Derecho a Morir con Dignidad</t>
  </si>
  <si>
    <t>07 Gestión Clínica Hospitalaria</t>
  </si>
  <si>
    <t>Estudio</t>
  </si>
  <si>
    <t>Informe inicial de brotes Intrahospitalario</t>
  </si>
  <si>
    <t>Acta de visita de la comisión de la Secretaría Distrital de Salud</t>
  </si>
  <si>
    <t>Plan de mejoramiento de infecciones intrahospitalarias</t>
  </si>
  <si>
    <t>Informe final de estado de brotes</t>
  </si>
  <si>
    <t>Libro registro información del paciente</t>
  </si>
  <si>
    <t>Bitácora registro información del paciente</t>
  </si>
  <si>
    <t>Libro registro información del paciente fallecido</t>
  </si>
  <si>
    <t>Libro registro información del nacido vivo</t>
  </si>
  <si>
    <t>Libro registro</t>
  </si>
  <si>
    <t>Lista de verificación</t>
  </si>
  <si>
    <t>09 Gestión Clínica de Urgencias</t>
  </si>
  <si>
    <t>Libro registro información del Cadáver</t>
  </si>
  <si>
    <t>Registro Médico de Selección de Selección y Clasificación de Pacientes - Triage</t>
  </si>
  <si>
    <t>08  Gestión de Servicios Complementarios</t>
  </si>
  <si>
    <t xml:space="preserve">Informe al organismo de control </t>
  </si>
  <si>
    <t>Informe de resultados de Examen de Laboratorio Clínico</t>
  </si>
  <si>
    <t>LAMINAS HISTOLÓGICAS Y CITOLÓGICAS</t>
  </si>
  <si>
    <t>Lámina de Vidrio</t>
  </si>
  <si>
    <t>Bloque de Parafina</t>
  </si>
  <si>
    <t>Libro de registro de entrega del Cadáver</t>
  </si>
  <si>
    <t>Programa de Divulgación y Capacitación de Farmacovigilancia</t>
  </si>
  <si>
    <t>Informe de Seguimiento y cumplimiento al programa de Divulgación y Capacitación de Farmacovigilancia</t>
  </si>
  <si>
    <t>Programa de Farmacovigilancia</t>
  </si>
  <si>
    <t>Informe de Seguimiento y cumplimiento al programa de Farmacovigilancia</t>
  </si>
  <si>
    <t>Programa de Uso adecuado de antibióticos</t>
  </si>
  <si>
    <t>Informe de Seguimiento y cumplimiento al programa de Uso adecuado de antibióticos</t>
  </si>
  <si>
    <t>Registro de control de calidad interno</t>
  </si>
  <si>
    <t>Registro de control de calidad externo</t>
  </si>
  <si>
    <t>Registro de temperatura y humedad</t>
  </si>
  <si>
    <t>Registro de control proceso transfusiones</t>
  </si>
  <si>
    <t>Toma de muestras ginecológicas a menor de 14 años</t>
  </si>
  <si>
    <t>Administración carga de glucosa</t>
  </si>
  <si>
    <t>Consentimiento informado</t>
  </si>
  <si>
    <t>Registro de medicamentos controlados</t>
  </si>
  <si>
    <t>Registros de Devolución de medicamentos</t>
  </si>
  <si>
    <t>Registro de devolución de medicamentos</t>
  </si>
  <si>
    <t>Registro de elaboración de mezclas de alimentación parenteral</t>
  </si>
  <si>
    <t>Registros de elaboración de mezclas de medicamentos oncológicos</t>
  </si>
  <si>
    <t>Registro de elaboración de mezclas de medicamentos oncológicos</t>
  </si>
  <si>
    <t>Registros de mediciones de temperatura y humedad de almacenamiento de medicamentos</t>
  </si>
  <si>
    <t>Registro de medición de temperatura y humedad de almacenamiento de medicamentos</t>
  </si>
  <si>
    <t>Registros del servicio de atención farmacéutica</t>
  </si>
  <si>
    <t>Registro del servicio de atención farmacéutica</t>
  </si>
  <si>
    <t>Registros de elaboración de preparaciones magistrales</t>
  </si>
  <si>
    <t>Registro de elaboración de preparaciones magistrales</t>
  </si>
  <si>
    <t>06 Gestión del Riesgo en Salud</t>
  </si>
  <si>
    <t>Autorización para esterilización de caninos y felinos</t>
  </si>
  <si>
    <t>Boletín</t>
  </si>
  <si>
    <t>Metodología del Diagnóstico</t>
  </si>
  <si>
    <t>Instrumento de Recolección de Información</t>
  </si>
  <si>
    <t>Acta Diagnóstico Local de Salud</t>
  </si>
  <si>
    <t>Diagnóstico Local de Salud</t>
  </si>
  <si>
    <t>Informe de Diagnóstico Local de Salud</t>
  </si>
  <si>
    <t>HISTORIALES DE INSPECCION, VIGILANCIA Y CONTROL SANITARIO DE ESTABLECIMIENTOS INDUSTRIALES Y COMERCIALES</t>
  </si>
  <si>
    <t>Oficio de solcitud</t>
  </si>
  <si>
    <t>Oficio de visita</t>
  </si>
  <si>
    <t>Acta de visita</t>
  </si>
  <si>
    <t>Concepto sanitario</t>
  </si>
  <si>
    <t>Ficha de búsqueda activa</t>
  </si>
  <si>
    <t>Ficha de georeferenciación o referenciación</t>
  </si>
  <si>
    <t>Ficha de visita de campo</t>
  </si>
  <si>
    <t>Medidas de seguridad</t>
  </si>
  <si>
    <t>Requerimiento de Informe</t>
  </si>
  <si>
    <t xml:space="preserve">Informe </t>
  </si>
  <si>
    <t>Documento de Búsqueda Activa</t>
  </si>
  <si>
    <t>Documento de investigación epidemiológica</t>
  </si>
  <si>
    <t>Documento de notificación obligatoria</t>
  </si>
  <si>
    <t>Documento de Notificación de Eventos de Interés en Salud Pública</t>
  </si>
  <si>
    <t>Soporte de laboratorio o seguimiento</t>
  </si>
  <si>
    <t>Plan de Intervención Colectiva</t>
  </si>
  <si>
    <t xml:space="preserve">Informe a la Entidad </t>
  </si>
  <si>
    <t>Evaluación pre y post de los temas impartidos en el Plan de Intervención Colectiva</t>
  </si>
  <si>
    <t>Programas Ampliado de Inmunizacion - PAI</t>
  </si>
  <si>
    <t>Lineamientos del Programa</t>
  </si>
  <si>
    <t>Programa Ampliado de Inmunización</t>
  </si>
  <si>
    <t>Registro de aplicación de biológicos</t>
  </si>
  <si>
    <t>Informe perídico del programa</t>
  </si>
  <si>
    <t>Reporte Jornadas de Vacunación</t>
  </si>
  <si>
    <t>Acta de actividades realizadas en  las Jornadas de Extramural</t>
  </si>
  <si>
    <t>Registro Control de Temperatura de Congelamiento</t>
  </si>
  <si>
    <t>Registro y Control de humedad relativa por áreas de almacenamiento de bilógicos</t>
  </si>
  <si>
    <t>Informe de ejecución del programa</t>
  </si>
  <si>
    <t>Comunicación oficial de remisión de resultados del programa</t>
  </si>
  <si>
    <t>Programas de Seguimiento a Animales Mordedores (Potencialmente transmisores de Eferemdades a Humanos)</t>
  </si>
  <si>
    <t>Registro de vacunación</t>
  </si>
  <si>
    <t>Consolidado de registro</t>
  </si>
  <si>
    <t>01  Direccionamiento Estratégico y Desarrollo Institucioanl</t>
  </si>
  <si>
    <t>Oficio de remisión del informe</t>
  </si>
  <si>
    <t>11                               Gestión Financiera</t>
  </si>
  <si>
    <t xml:space="preserve">Acta de comité </t>
  </si>
  <si>
    <t>Actas de Comité Técnico de Sostenibilidad del Sistema de Contabilidad Pública</t>
  </si>
  <si>
    <t>ANTEPROYECTOS DE PRESUPUESTO</t>
  </si>
  <si>
    <t xml:space="preserve">Anteproyecto de Presupuesto </t>
  </si>
  <si>
    <t xml:space="preserve">Acuerdo de expedición del Presupuesto </t>
  </si>
  <si>
    <t xml:space="preserve">Acto Administrativo de Liquidación del Presupuesto </t>
  </si>
  <si>
    <t xml:space="preserve">Informe de Ejecución Presupuestal </t>
  </si>
  <si>
    <t xml:space="preserve">Modificaciones Presupuestales </t>
  </si>
  <si>
    <t xml:space="preserve">Informe de Cierre Presupuestal </t>
  </si>
  <si>
    <t>Comprobante Contable</t>
  </si>
  <si>
    <t xml:space="preserve">11 
Gestión Financiera </t>
  </si>
  <si>
    <t>Libro</t>
  </si>
  <si>
    <t>Acta de Arqueo</t>
  </si>
  <si>
    <t>Conciliación</t>
  </si>
  <si>
    <t>Movimiento diario de Tesorería</t>
  </si>
  <si>
    <t>Estados Contables e Informes Complementarios</t>
  </si>
  <si>
    <t>Circular de Cierre Presupuestal</t>
  </si>
  <si>
    <t xml:space="preserve">Informe de Ejecución Presupuestal de ingreso y gasto </t>
  </si>
  <si>
    <t xml:space="preserve">Informe de Estado de la Tesoreria </t>
  </si>
  <si>
    <t>Formulación de Superavit Fiscal o excedente financiero</t>
  </si>
  <si>
    <t>Informe de disponibilidades, compromisos y autorizaciones de giro</t>
  </si>
  <si>
    <t>Propuesta de distribución de los excedentes financieros</t>
  </si>
  <si>
    <t>Informe de Ejecución presupuestal activa y pasiva de ingresos y gastos</t>
  </si>
  <si>
    <t xml:space="preserve">Acto Administrativo de Cierre Presupuestal </t>
  </si>
  <si>
    <t>Relación de Cuentas por pagar</t>
  </si>
  <si>
    <t>Relación de Cuentas por cobrar</t>
  </si>
  <si>
    <t>Informe de Ajuste presupuestal</t>
  </si>
  <si>
    <t>Oficio enviando la información del cierre</t>
  </si>
  <si>
    <t>Programa anual mensualizado de caja (PAC).</t>
  </si>
  <si>
    <t>Actas de destrucción y/o desnaturalización de medicamentos y dispositivos médicos</t>
  </si>
  <si>
    <t>14                                      Gestion del Ambiente Fisico</t>
  </si>
  <si>
    <t>Inventario de medicamentos y dispositivos médicos a destruir</t>
  </si>
  <si>
    <t>Inventario esquemático de la documentación a eliminar.</t>
  </si>
  <si>
    <t>Actas del Comité Institucional de Gestión Ambiental - PIGA</t>
  </si>
  <si>
    <t>Actas del Comité de seguridad víal</t>
  </si>
  <si>
    <t>CERTIFICACIONES DE ALMACENAMIENTO, APROVECHAMIENTO, TRATAMIENTO O DISPOSICIÓN FINAL DE RESIDUOS</t>
  </si>
  <si>
    <t>Certificaciones</t>
  </si>
  <si>
    <t xml:space="preserve">Relación de baja de bienes </t>
  </si>
  <si>
    <t xml:space="preserve">Comprobante de salida </t>
  </si>
  <si>
    <t>Comunicación de autorización de baja de bienes</t>
  </si>
  <si>
    <t>Concepto técnico de los bienes.</t>
  </si>
  <si>
    <t>Relación de bienes</t>
  </si>
  <si>
    <t>Resolución de baja de bienes</t>
  </si>
  <si>
    <t xml:space="preserve">Avalúo de bines </t>
  </si>
  <si>
    <t>Comprobante de ingreso de bienes</t>
  </si>
  <si>
    <t>Concepto técnico</t>
  </si>
  <si>
    <t>Copia acta de bienes</t>
  </si>
  <si>
    <t>Factura</t>
  </si>
  <si>
    <t>Acta de reintegro de bienes</t>
  </si>
  <si>
    <t xml:space="preserve">Compobrante de reintegro </t>
  </si>
  <si>
    <t>Concepto técnico de los bienes</t>
  </si>
  <si>
    <t>Ficha reintegro de bienes</t>
  </si>
  <si>
    <t>Relación tipificada de bienes</t>
  </si>
  <si>
    <t>Avalúo del bien</t>
  </si>
  <si>
    <t>Comprobante reintegro de bienes</t>
  </si>
  <si>
    <t>Comprobante salida de bienes</t>
  </si>
  <si>
    <t>Salida de bienes por hurto, caso fortuito o fuerza mayor</t>
  </si>
  <si>
    <t>Salida o traslado de bienes a través de contrato de comodato</t>
  </si>
  <si>
    <t>Salida o traslado de bienes de bodega a servicios</t>
  </si>
  <si>
    <t>Comunicaciones oficiales de salida</t>
  </si>
  <si>
    <t xml:space="preserve">Nota Interna remisorio de los comprobantes de ingreso al Almacén </t>
  </si>
  <si>
    <t>Reporte de movimiento mensual de Almacén</t>
  </si>
  <si>
    <t>Informe consolidado de  elementos de consumo y saldos contables de inventarios</t>
  </si>
  <si>
    <t>Informe consolidado de  elementos devolutivos y saldos contables de inventarios</t>
  </si>
  <si>
    <t xml:space="preserve">Hoja de Vida del Bien Inmueble </t>
  </si>
  <si>
    <t xml:space="preserve">Informe del mantenimiento del bien inmueble </t>
  </si>
  <si>
    <t>Planilla de chequeo del bien inmueble</t>
  </si>
  <si>
    <t xml:space="preserve">Recibo a satisfacción del servicio de mantenimiento de los bienes inmuebles </t>
  </si>
  <si>
    <t>Copia de la resolución que da de baja los bienes.</t>
  </si>
  <si>
    <t>Hoja de Vida de Equipo y Maquinaria</t>
  </si>
  <si>
    <t>Informe del mantenimiento de los equipos y/o la maquinaria</t>
  </si>
  <si>
    <t>Planilla de chequeo a reparaciones de equipo y maquinaria</t>
  </si>
  <si>
    <t xml:space="preserve">Recibo a satisfacción del servicio de mantenimiento de equipos y maquinaria </t>
  </si>
  <si>
    <t>Copia de la resolución que da de baja los equipos y maquinaria.</t>
  </si>
  <si>
    <t>Hoja de vida del vehículo</t>
  </si>
  <si>
    <t>Informes accidentes de tránsito</t>
  </si>
  <si>
    <t>Comunicación oficial efectuando la reclamación por siniestro ante la compañía aseguradora</t>
  </si>
  <si>
    <t xml:space="preserve">Comunicación oficial solicitando el pago de la indemnización </t>
  </si>
  <si>
    <t>Copia del comprobante de salida de almacén</t>
  </si>
  <si>
    <t>Oficio de Remisión del Informe</t>
  </si>
  <si>
    <t>oficio de Remisión del Informe</t>
  </si>
  <si>
    <t xml:space="preserve">Inventario documental </t>
  </si>
  <si>
    <t>Solicitud de elaboración o actualización de la TRD del área.</t>
  </si>
  <si>
    <t>Comunicación oficial remitiendo las TRD para concepto del Archivo de Bogotá.</t>
  </si>
  <si>
    <t>Concepto de la TRD del Archivo de Bogotá</t>
  </si>
  <si>
    <t>Comunicación oficial remisoria de la Tabla de Retención Documental al Consejo Distrital de Archivos</t>
  </si>
  <si>
    <t xml:space="preserve">Acuerdo del Consejo Distrital de Archivos (aprobando la TRD) </t>
  </si>
  <si>
    <t>Resolución adoptando la TRD, el Cuadros de Clasificación Documental y la guía de gestión documental</t>
  </si>
  <si>
    <t>Ficha de Valoración Documental y Disposición Final</t>
  </si>
  <si>
    <t>Comunicación oficial remitiendo las TVD para concepto del Archivo de Bogotá.</t>
  </si>
  <si>
    <t>Concepto de la TVD del Archivo de Bogotá</t>
  </si>
  <si>
    <t>Comunicación oficial remisoria de la Tabla de Valoración Documental al Consejo Distrital de Archivos</t>
  </si>
  <si>
    <t xml:space="preserve">Acuerdo del Consejo Distrital de Archivos (aprobando la TVD) </t>
  </si>
  <si>
    <t>Resolución adoptando la TVD,</t>
  </si>
  <si>
    <t>Plan de trabajo levantamiento de inventarios</t>
  </si>
  <si>
    <t>Comunicación a las dependencias para el levantamiento del inventario</t>
  </si>
  <si>
    <t>Inventario individual de Bienes inmuebles físicos en servicio</t>
  </si>
  <si>
    <t>Informe de conteo físico</t>
  </si>
  <si>
    <t>Acto administrativo de baja o alta de Bienes inmuebles motivado en la toma física.</t>
  </si>
  <si>
    <t>Informe de conteo físico en Almacén o Bodega.</t>
  </si>
  <si>
    <t>Inventario individual de Bienes muebles físicos en servicio</t>
  </si>
  <si>
    <t>Acto administrativo de baja o alta de Bienes muebles motivado en la toma física.</t>
  </si>
  <si>
    <t>Resolución de creación de la caja menor</t>
  </si>
  <si>
    <t>Informes mensuales de reintegro de caja menor</t>
  </si>
  <si>
    <t xml:space="preserve">Libro auxiliar de caja menor </t>
  </si>
  <si>
    <t xml:space="preserve">Acta de cierre de caja menor </t>
  </si>
  <si>
    <t xml:space="preserve">Plan </t>
  </si>
  <si>
    <t xml:space="preserve">Acta Aprobación del plan </t>
  </si>
  <si>
    <t xml:space="preserve">Informe de ejecución del Plan de Adquisiciones </t>
  </si>
  <si>
    <t xml:space="preserve">Ajuste del Plan Anual de Adquisiciones </t>
  </si>
  <si>
    <t xml:space="preserve">Registro de Publicación del Plan </t>
  </si>
  <si>
    <t xml:space="preserve">Plan de Gestión Integral de Residuos </t>
  </si>
  <si>
    <t>Registro de desechos hospitalarios - RH1</t>
  </si>
  <si>
    <t>Registro entrega de residuos a las empresa que prestan los servicios - RHPS</t>
  </si>
  <si>
    <t>Acta de entrega de los residuos reciclados a las asociaciones</t>
  </si>
  <si>
    <t>Ejecución del Plan de mantenimineto Hopsitalario</t>
  </si>
  <si>
    <t>Modificación del Plan de Mantenimiento Hospitalario</t>
  </si>
  <si>
    <t>Oficio remisorio de PINAR al Archivo de Bogotá</t>
  </si>
  <si>
    <t>Concepto del PINAR expedido por el Archivo de Bogotá</t>
  </si>
  <si>
    <t xml:space="preserve">Acta de Comité de Gestión Documental y Archivo, para aprobación del PGD </t>
  </si>
  <si>
    <t>Reporte</t>
  </si>
  <si>
    <t>Permiso</t>
  </si>
  <si>
    <t>Oficio remisorio del PGD al Archivo de Bogotá</t>
  </si>
  <si>
    <t>Concepto del PGD expedido por el Archivo de Bogotá</t>
  </si>
  <si>
    <t xml:space="preserve">Acta de Comité de Gestión Documental y Archivo, aprobando el PGD </t>
  </si>
  <si>
    <t>Plan de acción programa de Tecnovigilancia</t>
  </si>
  <si>
    <t>Reporte de eventos e incidentes adversos</t>
  </si>
  <si>
    <t>Notificaciones Secretaría Distrital de Salud</t>
  </si>
  <si>
    <t>Informe de seguimiento al Programa de Tecnovigilancia</t>
  </si>
  <si>
    <t>Registro de Comunicaciones Oficiales Enviadas</t>
  </si>
  <si>
    <t>Registro de Comunicaciones Oficiales Internas</t>
  </si>
  <si>
    <t>Registro de  Comunicaciones Oficiales Recibidas</t>
  </si>
  <si>
    <t>Registro de servicio de transporte</t>
  </si>
  <si>
    <t>04 Gestión del Talento Humano</t>
  </si>
  <si>
    <t>Planilla de aportes</t>
  </si>
  <si>
    <t>Información de antecedentes de exposición laboral a diferentes factores de riegos ocupacionales.</t>
  </si>
  <si>
    <t>Información de exposición laboral actual</t>
  </si>
  <si>
    <t>Sintomatología reportada por el trabajador</t>
  </si>
  <si>
    <t>Registro de resultados generales de las pruebas clínicas o paraclínicos complementarios a los exámenes físicos realizados</t>
  </si>
  <si>
    <t>Acto administrativo de nombramiento o contrato de trabajo</t>
  </si>
  <si>
    <t>Oficio de notificación del nombramiento o contrato de trabajo</t>
  </si>
  <si>
    <t>Oficio de aceptación del nombramiento en el cargo o contrato de trabajo</t>
  </si>
  <si>
    <t xml:space="preserve">Documentos de identificación
</t>
  </si>
  <si>
    <t xml:space="preserve">Hoja de Vida (Formato Único Función Pública)
</t>
  </si>
  <si>
    <t>Soportes documentales de estudios y experiencia que acrediten los requisitos del cargo</t>
  </si>
  <si>
    <t>Acta de posesión</t>
  </si>
  <si>
    <t>Pasado Judicial – Certificado de Antecedentes Penales</t>
  </si>
  <si>
    <t>Certificado de Antecedentes Fiscales</t>
  </si>
  <si>
    <t>Certificado de Antecedentes Disciplinarios</t>
  </si>
  <si>
    <t xml:space="preserve">Declaración de Bienes y Rentas
</t>
  </si>
  <si>
    <t>Certificado de aptitud laboral (examen médico de ingreso)</t>
  </si>
  <si>
    <t>Afiliaciones a: Régimen de salud (EPS), pensión, cesantías, caja de compensación, etc.</t>
  </si>
  <si>
    <t>Actos administrativos que señalen las situaciones administrativas del funcionario: vacaciones, licencias, comisiones, ascensos, traslados, encargos, permisos, ausencias
temporales, inscripción en carrera administrativa, suspensiones de contrato, pago de
prestaciones, entre otros.</t>
  </si>
  <si>
    <t>Evaluación del Desempeño</t>
  </si>
  <si>
    <t>Acto administrativo de retiro o desvinculación del servidor de la entidad: Supresión del cargo, insubsistencia, destitución, aceptación de renuncia
al cargo, liquidación del contrato, incorporación a otra entidad, etc.</t>
  </si>
  <si>
    <t>Informe a organismo de control</t>
  </si>
  <si>
    <t>Solicitud de disponibilidad presupuestal y registro presupuestal</t>
  </si>
  <si>
    <t>Certificado de disponibilidad presupuestal</t>
  </si>
  <si>
    <t>Certificado de registro presupuestal</t>
  </si>
  <si>
    <t>Nómina</t>
  </si>
  <si>
    <t>Resumen de nómina</t>
  </si>
  <si>
    <t>Relación de descuentos de salud</t>
  </si>
  <si>
    <t>Reporte resumen por régimen nuevo, antiguo y general</t>
  </si>
  <si>
    <t>Relación  de cesantías discriminado por fondos y régimen</t>
  </si>
  <si>
    <t xml:space="preserve">Nómina adicional </t>
  </si>
  <si>
    <t>Novedades de nómina</t>
  </si>
  <si>
    <t>Planes de Bienestar del Personal</t>
  </si>
  <si>
    <t>Cronograma de formulación y seguimiento de los planes de bienestar</t>
  </si>
  <si>
    <t>Comunicación interna dando lineamientos sobre los planes de bienestar</t>
  </si>
  <si>
    <t>Comunicación interna solicitando los planes de bienestar</t>
  </si>
  <si>
    <t>Comunicación interna enviando los planes de bienestar</t>
  </si>
  <si>
    <t>Plan de bienestar</t>
  </si>
  <si>
    <t xml:space="preserve">Ficha técnica u hoja de vida del indicador </t>
  </si>
  <si>
    <t>Comunicación interna solicitando ajustes a los planes de bienestar</t>
  </si>
  <si>
    <t>Cronograma de formulación y seguimiento del plan de emergencias</t>
  </si>
  <si>
    <t>Comunicación interna de lineamientos sobre el plan de emergencias</t>
  </si>
  <si>
    <t>Comunicación interna solicitando el plan de emergencias</t>
  </si>
  <si>
    <t>Comunicación interna enviando el plan de emergencias</t>
  </si>
  <si>
    <t>Plan de emergencias</t>
  </si>
  <si>
    <t>Comunicación interna solicitando ajustes al plan de emergencias</t>
  </si>
  <si>
    <t>Comunicación interna solicitando informes de seguimiento al plan de emergencias</t>
  </si>
  <si>
    <t>Comunicación interna enviando el informe de seguimiento del plan de emergencias</t>
  </si>
  <si>
    <t>Informe de seguimiento a la programación y ejecución del plan de emergencias</t>
  </si>
  <si>
    <t>Comunicación interna solicitando ajustes al informe de seguimiento del plan de emergencias</t>
  </si>
  <si>
    <t>Informe consolidado de programación y ejecución al plan de emergencias</t>
  </si>
  <si>
    <t>Ficha técnica u hoja de vida de indicador</t>
  </si>
  <si>
    <t>Consolidado de indicadores</t>
  </si>
  <si>
    <t>Cronograma de formulación y seguimiento de los planes</t>
  </si>
  <si>
    <t xml:space="preserve">Comunicación interna dando lineamientos sobre los planes </t>
  </si>
  <si>
    <t>Comunicación interna solicitando los planes</t>
  </si>
  <si>
    <t xml:space="preserve">Comunicación interna enviando los planes </t>
  </si>
  <si>
    <t>Plan estratégico de Recursos Humanos</t>
  </si>
  <si>
    <t>Comunicación interna solicitando ajustes a los planes</t>
  </si>
  <si>
    <t>Cronograma de formulación y seguimiento del plan institucional de capacitación del personal</t>
  </si>
  <si>
    <t>Comunicación interna de lineamientos sobre el plan institucional de capacitación del personal</t>
  </si>
  <si>
    <t>Comunicación interna solicitando el plan institucional de capacitación del personal</t>
  </si>
  <si>
    <t>Comunicación interna enviando el plan institucional de capacitación del personal</t>
  </si>
  <si>
    <t>Plan institucional de capacitación del personal</t>
  </si>
  <si>
    <t>Comunicación interna solicitando ajustes al plan institucional de capacitación del personal</t>
  </si>
  <si>
    <t>Comunicación interna solicitando informes de seguimiento al plan institucional de capacitación del personal</t>
  </si>
  <si>
    <t>Comunicación interna enviando el informe de seguimiento del plan institucional de capacitación del personal</t>
  </si>
  <si>
    <t>Informe de seguimiento a la programación y ejecución del plan institucional de capacitación del personal</t>
  </si>
  <si>
    <t>Comunicación interna solicitando ajustes al informe de seguimiento del plan institucional de capacitación del personal</t>
  </si>
  <si>
    <t>Informe consolidado de programación y ejecución al plan institucional de capacitación del personal</t>
  </si>
  <si>
    <t>Planilla de turnos</t>
  </si>
  <si>
    <t xml:space="preserve">Programas de Sistema de Gestión de la Seguridad y Salud en el Trabajo </t>
  </si>
  <si>
    <t>Panorama de factores de riesgo</t>
  </si>
  <si>
    <t>Programa de seguridad y salud en el trabajo</t>
  </si>
  <si>
    <t>Cronograma de actividades con la aseguradora de riesgos</t>
  </si>
  <si>
    <t>Documento de aprobación del programa de seguridad y salud en el trabajo</t>
  </si>
  <si>
    <t>Resolución adoptando el programa de seguridad y salud en el trabajo</t>
  </si>
  <si>
    <t>Documento de divulgación del programa de seguridad y salud en el trabajo</t>
  </si>
  <si>
    <t>Documento convocando a las actividades del programa de seguridad y salud en el trabajo</t>
  </si>
  <si>
    <t>Acta de reunión de COPASST</t>
  </si>
  <si>
    <t>Informe de actividades de ejecución de la aseguradora de riesgos</t>
  </si>
  <si>
    <t>Cronograma de actividades para mitigar riesgos</t>
  </si>
  <si>
    <t>Listado de asistencia a las actividades para mitigar el riesgo</t>
  </si>
  <si>
    <t>Registro fotográfico</t>
  </si>
  <si>
    <t>Documento de inspecciones</t>
  </si>
  <si>
    <t>Documento de compromiso u oficialización del hallazgo</t>
  </si>
  <si>
    <t>Registro único de reporte de accidentes de trabajo</t>
  </si>
  <si>
    <t>Programa de vigilancia epidemiológica</t>
  </si>
  <si>
    <t>18                      Gestión de Contratación</t>
  </si>
  <si>
    <t>Comunicación de invitación al Comité Evaluador de Contratación</t>
  </si>
  <si>
    <t>Acta de Reunión</t>
  </si>
  <si>
    <t xml:space="preserve">Solicitud de Bienes y Servicios </t>
  </si>
  <si>
    <t xml:space="preserve">Estudio de mercado </t>
  </si>
  <si>
    <t>Estudios Previos</t>
  </si>
  <si>
    <t>Solicitud de Certificado de Disponibilidad Presupuestal</t>
  </si>
  <si>
    <t>Certificado de Disponibilidad Presupuestal</t>
  </si>
  <si>
    <t xml:space="preserve">Invitación plataforma electrónica </t>
  </si>
  <si>
    <t>Propuesta de proponentes</t>
  </si>
  <si>
    <t>Registro en la planilla de proponentes y/o apertura de sobres</t>
  </si>
  <si>
    <t xml:space="preserve">Evaluación jurídica, técnica, financiera, sarlaft y  económica </t>
  </si>
  <si>
    <t>Observaciones y respuestas</t>
  </si>
  <si>
    <t>Acta de Comité Evaluador</t>
  </si>
  <si>
    <t xml:space="preserve">Consolidado de Evaluaciones </t>
  </si>
  <si>
    <t xml:space="preserve">Acta de carga de documentos </t>
  </si>
  <si>
    <t xml:space="preserve">Contrato </t>
  </si>
  <si>
    <t xml:space="preserve">Póliza  </t>
  </si>
  <si>
    <t>Registro presupuestal</t>
  </si>
  <si>
    <t>Comunicación de designación del supervisor</t>
  </si>
  <si>
    <t>Acta de inicio</t>
  </si>
  <si>
    <t>Certificación de cumplimiento</t>
  </si>
  <si>
    <t>Solicitud de adición, prorroga y/o modificación</t>
  </si>
  <si>
    <t>Informe parcial de supervisión</t>
  </si>
  <si>
    <t xml:space="preserve">Evaluación de proveedores </t>
  </si>
  <si>
    <t xml:space="preserve">Plan de mejora </t>
  </si>
  <si>
    <t>Informe final de supervisión</t>
  </si>
  <si>
    <t>Acta de liquidación (bilateral - unilateral)</t>
  </si>
  <si>
    <t>Planilla de pago de aportes a seguridad social</t>
  </si>
  <si>
    <t>Aviso de Control Social</t>
  </si>
  <si>
    <t xml:space="preserve">Pliego de condiciones plataforma electrónica </t>
  </si>
  <si>
    <t xml:space="preserve">Registro en la planilla de proponentes y/o apertura de sobres en plataforma electrónica </t>
  </si>
  <si>
    <t>observaciones y respuestas</t>
  </si>
  <si>
    <t>Pliego de Condiciones Definitivo</t>
  </si>
  <si>
    <t>Acta de Comité Evaluador y/o acta de adjudicación</t>
  </si>
  <si>
    <t xml:space="preserve">Póliza </t>
  </si>
  <si>
    <t xml:space="preserve">Acta de Sorteo </t>
  </si>
  <si>
    <t xml:space="preserve">Observaciones y respuestas </t>
  </si>
  <si>
    <t xml:space="preserve">Pliego de Condiciones plataforma electrónica </t>
  </si>
  <si>
    <t xml:space="preserve">Certificación de cumplimiento </t>
  </si>
  <si>
    <t xml:space="preserve">Informe al organismo </t>
  </si>
  <si>
    <t xml:space="preserve">Documentos a Seleccionar </t>
  </si>
  <si>
    <t>D.INSTITUCIONAL</t>
  </si>
  <si>
    <t>OF.CONTROLINTERNO</t>
  </si>
  <si>
    <t>GE.CONOCIMIENTO</t>
  </si>
  <si>
    <t>CTROLINTDISCIPLINARIO</t>
  </si>
  <si>
    <t>GE.CALIDAD</t>
  </si>
  <si>
    <t>TICS</t>
  </si>
  <si>
    <t>SUBGCIA.CORPORATIVA</t>
  </si>
  <si>
    <t>DIR ADMINISTRATIVA</t>
  </si>
  <si>
    <t>DIR.FINANCIERA</t>
  </si>
  <si>
    <t>DIR.THUMANO</t>
  </si>
  <si>
    <t>DIR CONTRATACION</t>
  </si>
  <si>
    <t>OF.JURIDICA</t>
  </si>
  <si>
    <t>OF.D.INSTITUCIONAL</t>
  </si>
  <si>
    <t>OF.COMUNICACIONES</t>
  </si>
  <si>
    <t>PARTIC.CIUDADANA</t>
  </si>
  <si>
    <t>SUBGCIA.P.SERVICIOS</t>
  </si>
  <si>
    <t>DIR.SERV.AMBULATORIOS</t>
  </si>
  <si>
    <t>DIR.SERV.URGENCIAS</t>
  </si>
  <si>
    <t>DIR.SERV.COMPLEMENTARIOS</t>
  </si>
  <si>
    <t>DIR.SERV.RIESGO</t>
  </si>
  <si>
    <t>CTROL.INT.DISCIPLINARIO</t>
  </si>
  <si>
    <t>DIR.ADMINISTRATIVA</t>
  </si>
  <si>
    <t>Informes de Contratos de Supervisión</t>
  </si>
  <si>
    <t>Nombre o Título de la Categoria de la Información o Tipo de información</t>
  </si>
  <si>
    <t>DOCUMENTOS POR PROCESOS</t>
  </si>
  <si>
    <t>DOCUMENTOS</t>
  </si>
  <si>
    <t xml:space="preserve">INVENTARIO ACTIVOS DE INFORMACIÓN - TODOS LOS PROCESOS </t>
  </si>
  <si>
    <t xml:space="preserve">Actas </t>
  </si>
  <si>
    <t xml:space="preserve">Se perderian los soportes de reuniones y la formalización de compromisos adquiridos </t>
  </si>
  <si>
    <t xml:space="preserve">Oficina de Participación Comunitaria y Servicio al Ciudadano - Fisica </t>
  </si>
  <si>
    <t>Oficina de Participación Comunitaria y Servicio al Ciudadano</t>
  </si>
  <si>
    <t xml:space="preserve">Jefe oficina de Participación Comunitaria y Servicio sl Ciudadano </t>
  </si>
  <si>
    <t xml:space="preserve">NO APLICA </t>
  </si>
  <si>
    <t>Acta de reunión</t>
  </si>
  <si>
    <t xml:space="preserve">Acta </t>
  </si>
  <si>
    <t xml:space="preserve">Informe de Gestion Solicitudes de  citas por entes de control mediante correo electronico </t>
  </si>
  <si>
    <t xml:space="preserve">Se perderian las estadsticas de la acción de mejora para la no oportunidad de citas </t>
  </si>
  <si>
    <t xml:space="preserve">Informe PQRS, Informe del subproceso servicio al ciudadano, informe del subproceso participación comunitaria, informe SI cuentanos Bogotá, informe de abandono social, informe ruta de la salud, POA, Mapa de riesgos, PAAC, informe de lista de espera. </t>
  </si>
  <si>
    <t>Se perderia la información de cuantitativa y cualitativa de la oficina Participación Comunitaria y Servicio al Ciudadano.</t>
  </si>
  <si>
    <t>Peticiones quejas y reclamos, sus bases de datos e informes</t>
  </si>
  <si>
    <t>Se perderian las quejas, reclamos y sugerencias de la Subred, sus informes y bases de datos, es decir la informacion cualitativa y cuantitativa</t>
  </si>
  <si>
    <t>Oficina de Participación Comunitaria y Servicio al Ciudadano - Fisica  y electronica (INTRANET Oficina de Participación Comunitaria y Servicio al Ciudadano Y Drive de Gmail)</t>
  </si>
  <si>
    <t>Actas de reuniones</t>
  </si>
  <si>
    <t>Actas de Reuniónes y mesas de trabajo</t>
  </si>
  <si>
    <t>La perdida de este documento fisico, ocasionaria la no disponibilidad para la revision por parte de los interesados e involucrados en el desarrollo de la reunión y eventualmente en entes de  vigilancia y control que lo requieran.</t>
  </si>
  <si>
    <t>MEDIO</t>
  </si>
  <si>
    <t xml:space="preserve">Archivo de gestion Oficina de Subproceso de Gerencia de la Informacion-Sede Administrativa ASDINCGO, Subred Integrada de Servicios de Salud Sur Occidente E.S.E. </t>
  </si>
  <si>
    <t>Oficina Asesora de Desarrollo Institucional</t>
  </si>
  <si>
    <t>Gerencia de la Informacion</t>
  </si>
  <si>
    <t xml:space="preserve">Actas de Reuniónes, Comité de Historia Clinica </t>
  </si>
  <si>
    <t>Actas de Reuniónes, Equipo de mejora de Gerencia de la Información</t>
  </si>
  <si>
    <t>Informes Entes de Control - Resoluciones</t>
  </si>
  <si>
    <t>Resoluciones 2193 - 2463 - 1552 - 2175 - 0247 - 1393 - 4505 - Artritis Reumatoide, resolución 256</t>
  </si>
  <si>
    <t>La perdida de este documento físico y magnético, ocasionaria la no disponibilidad para la revision por parte de los entes de  vigilancia y control y posibles sanciones.</t>
  </si>
  <si>
    <t xml:space="preserve">Repositorio de informacion Subproceso de Gerencia de la Informacion-Sede Administrativa ASDINCGO, Subred Integrada de Servicios de Salud Sur Occidente E.S.E. </t>
  </si>
  <si>
    <t xml:space="preserve">Informes Entes de Control - Circulares </t>
  </si>
  <si>
    <t xml:space="preserve">FT002, FT 004, FT025 FACTURACION, FT026 CONTRATACION, GT001 Reporte implementacion del Código de Conducta y Buen Gobierno, GT003-RENDICION DE CUENTAS - PLANEACION , GT004 Asociación o Alianza de Usuarios y/o modificacion, ST006-RECLAMACIONES POR ACCIDENTE DE TRANSITO, SIVICOF -DEUDA PUBLICA, CIRCULAR 012 PAMEC ST 002 y SIVICOF </t>
  </si>
  <si>
    <t>Protección de Datos Personales - Ley 1581 de 2013</t>
  </si>
  <si>
    <t>Informes Entes de control - Capacidad Instalada</t>
  </si>
  <si>
    <t>Informes mes a mes Pagadores Capital Salud   formato F55 – Capacidad Instalada,</t>
  </si>
  <si>
    <t>Protección de Datos Personales - Ley 1581 de 2014</t>
  </si>
  <si>
    <t xml:space="preserve">Informes Entes de control - Pago global prospectivo (PGP) </t>
  </si>
  <si>
    <t>Informes mes a mes Pago global prospectivo (PGP) Capital Salud</t>
  </si>
  <si>
    <t>Protección de Datos Personales - Ley 1581 de 2016</t>
  </si>
  <si>
    <t xml:space="preserve">Informes entes de control - Promocion y Detencion (PYD) </t>
  </si>
  <si>
    <t xml:space="preserve">Informes trimetral FFD PYD </t>
  </si>
  <si>
    <t>Protección de Datos Personales - Ley 1581 de 2017</t>
  </si>
  <si>
    <t xml:space="preserve">Informes Entes de control - Ministerio </t>
  </si>
  <si>
    <t>Informes mes a mesCircular 029 RIPS Extrangeros</t>
  </si>
  <si>
    <t>Protección de Datos Personales - Ley 1581 de 2018</t>
  </si>
  <si>
    <t>Informes Entes de control - Registro Individual de Prestacion de Servicios (Rips) Evento</t>
  </si>
  <si>
    <t>Generacion de Registro Individual de Prestacion de Servicios (Rips) Evento mes a mes pagadores</t>
  </si>
  <si>
    <t>Protección de Datos Personales - Ley 1581 de 2019</t>
  </si>
  <si>
    <t>Informes entes de control - Atencion Prehospitalaria (APH)</t>
  </si>
  <si>
    <t>Informes mes a mes Atencion Prehospitalaria (APH)</t>
  </si>
  <si>
    <t>Protección de Datos Personales - Ley 1581 de 2021</t>
  </si>
  <si>
    <t>Informes entes de control - Sistema Unico de Informacion de Tramites (SUIT)</t>
  </si>
  <si>
    <t>Informes mes a mes Sistema Unico de Informacion de Tramites (SUIT)</t>
  </si>
  <si>
    <t>Protección de Datos Personales - Ley 1581 de 2022</t>
  </si>
  <si>
    <t xml:space="preserve">Informes de gestion </t>
  </si>
  <si>
    <t xml:space="preserve">Informes mes a mes Produccion </t>
  </si>
  <si>
    <t>https://intranet.subredsuroccidente.gov.co/index.php/component/edocman/estadisticas</t>
  </si>
  <si>
    <t>Informes mes a mes Call Center</t>
  </si>
  <si>
    <t>Informes mes a mes Areas Responsables</t>
  </si>
  <si>
    <t>Protección de Datos Personales - Ley 1581 de 2015</t>
  </si>
  <si>
    <t xml:space="preserve">Informes mes a mes Reportes Oportunidad - Primeras Veces - Controles </t>
  </si>
  <si>
    <t>https://intranet.subredsuroccidente.gov.co/index.php/component/edocman/ano-2018/indicadores-normativos-oportunidad</t>
  </si>
  <si>
    <t>Informes mes a mes Reportes Generados</t>
  </si>
  <si>
    <t>Informes mes a mes Egresos y Cirugias</t>
  </si>
  <si>
    <t xml:space="preserve">Informes de gestion Mnisterio de Hacienda </t>
  </si>
  <si>
    <t xml:space="preserve">Informes trimestrales PRM </t>
  </si>
  <si>
    <t>Informes  de Registro Individual de Prestacion de Servicios (RIPS) junta directiva</t>
  </si>
  <si>
    <t>Protección de Datos Personales - Ley 1581 de 2020</t>
  </si>
  <si>
    <t>Informes mes a mes Tablero Gerencial</t>
  </si>
  <si>
    <t xml:space="preserve">Informes mes a mes Inasistencia </t>
  </si>
  <si>
    <t>https://intranet.subredsuroccidente.gov.co/index.php/component/edocman/ano-2018/inasistencia</t>
  </si>
  <si>
    <t>Informes mes a mes Inatencion</t>
  </si>
  <si>
    <t>https://intranet.subredsuroccidente.gov.co/index.php/component/edocman/ano-2018/inatencion</t>
  </si>
  <si>
    <t>Protección de Datos Personales - Ley 1581 de 2023</t>
  </si>
  <si>
    <t>Informes mes a mes Pacientes</t>
  </si>
  <si>
    <t>https://intranet.subredsuroccidente.gov.co/index.php/component/edocman/informacion-demografica/pacientes-atendidos</t>
  </si>
  <si>
    <t>Protección de Datos Personales - Ley 1581 de 2024</t>
  </si>
  <si>
    <t>Informes mes a mes Tiempos de Espera - Tiempos de Atencion - Promesa de Valor</t>
  </si>
  <si>
    <t>https://intranet.subredsuroccidente.gov.co/index.php/component/edocman/ano-2018/tiempos-de-espera</t>
  </si>
  <si>
    <t>Protección de Datos Personales - Ley 1581 de 2025</t>
  </si>
  <si>
    <t>Informes mes a mes Tablero Gestion de Sedes</t>
  </si>
  <si>
    <t>https://intranet.subredsuroccidente.gov.co/index.php/component/edocman/ano-2018/tablero-de-gestion-de-sedes</t>
  </si>
  <si>
    <t>Protección de Datos Personales - Ley 1581 de 2026</t>
  </si>
  <si>
    <t>Informes mes a mes Plan Operativo Anual (POA)</t>
  </si>
  <si>
    <t>Protección de Datos Personales - Ley 1581 de 2027</t>
  </si>
  <si>
    <t>Informes mes a mes Eventos Adversos. Resolucion 256 Seguridad al paciente</t>
  </si>
  <si>
    <t>https://intranet.subredsuroccidente.gov.co/index.php/component/edocman/seguridad-al-paciente/eventos-adversos</t>
  </si>
  <si>
    <t>Protección de Datos Personales - Ley 1581 de 2028</t>
  </si>
  <si>
    <t>Matriz del ICONTEC Unidades Pablo VI Bosa Fontibon</t>
  </si>
  <si>
    <t>Protección de Datos Personales - Ley 1581 de 2029</t>
  </si>
  <si>
    <t>Informes Trimestrales  Morbilidad</t>
  </si>
  <si>
    <t>https://intranet.subredsuroccidente.gov.co/index.php/component/edocman/informacion-demografica/morbilidad</t>
  </si>
  <si>
    <t>Protección de Datos Personales - Ley 1581 de 2030</t>
  </si>
  <si>
    <t xml:space="preserve">Informes PAA soportes seguimiento Almera </t>
  </si>
  <si>
    <t>Protección de Datos Personales - Ley 1581 de 2031</t>
  </si>
  <si>
    <t>Informes Matriz de riezgo Seguimiento Almera</t>
  </si>
  <si>
    <t>Protección de Datos Personales - Ley 1581 de 2032</t>
  </si>
  <si>
    <t>Cuadro de Mando Integral RISS</t>
  </si>
  <si>
    <t>Proceso de Acreditacion Autoevaluacion perfiles, seguimento a Oportunidades de Mejora</t>
  </si>
  <si>
    <t>informes de convenios</t>
  </si>
  <si>
    <t xml:space="preserve">Capacidad Instalada Institucional </t>
  </si>
  <si>
    <t xml:space="preserve">Banco de indicaodres por proceso </t>
  </si>
  <si>
    <t>Indicadores institucionales</t>
  </si>
  <si>
    <t xml:space="preserve">Solicitudes de informacion externas </t>
  </si>
  <si>
    <t>Matriz del Concejal Edwar Arias</t>
  </si>
  <si>
    <t xml:space="preserve">Actas de reunión </t>
  </si>
  <si>
    <t>Actas de reunión  o mesas de trabajo temáticas</t>
  </si>
  <si>
    <t xml:space="preserve">Archivo de gestion Oficina de Mercadeo -Sede Administrativa ASDINCGO, Subred Integrada de Servicios de Salud Sur Occidente E.S.E. </t>
  </si>
  <si>
    <t>Contratos</t>
  </si>
  <si>
    <t xml:space="preserve">Contratos o convenios  suscritos con EAPB para prestación de servicios de salud. Los cuales estan conformados por anexos, informes de seguimiento y  actas de liquidacion </t>
  </si>
  <si>
    <t>La perdida de este documento físico y magnético, ocasionaria la no disponibilidad para el seguimiento  y control del contrato suscrito. De igual manera la revision por parte de los entes de  vigilancia y control que lo requieran.</t>
  </si>
  <si>
    <t>https://intranet.subredsuroccidente.gov.co/index.php/component/edocman/nuestros-contratos/contratacion-eapb   y  archivo de gestión Oficina de Mercadeo</t>
  </si>
  <si>
    <t>Informes de gestion</t>
  </si>
  <si>
    <t>Indicadores de gestión del area de Mercadeo en el Plan de Desarrollo generado.</t>
  </si>
  <si>
    <t>La perdida del documento no permitira el seguimiento y control del plan de desarrollo de la Subred desde el proceso de Mercadeo de manera pertinente y adecuada.</t>
  </si>
  <si>
    <t>Actas de reuniones y mesas de trabajo</t>
  </si>
  <si>
    <t>Actas de Reuniónes proceso de proyectos y convenios</t>
  </si>
  <si>
    <t>Actas de desarrollo de las actividades relacionadas con proyectos y convenios</t>
  </si>
  <si>
    <t>ADMINISTRATIVA ASDINCGO</t>
  </si>
  <si>
    <t>PROYECTOS Y CONVENIOS</t>
  </si>
  <si>
    <t>Lider proceso</t>
  </si>
  <si>
    <t>Informes de seguimiento</t>
  </si>
  <si>
    <t>Informes mensuales de seguimiento a la ejecución de convenios para os proyectos de inversión vigentes</t>
  </si>
  <si>
    <t>Proyectos de inversión</t>
  </si>
  <si>
    <t>Documentos tecnicos de los diferentes proyectos de inevrsión</t>
  </si>
  <si>
    <t>Certificado de inscripción y registro en Banco de Programas y Proyectos de la Secretaría Distrial de Salud</t>
  </si>
  <si>
    <t>La perdida de este documento ocasionaria investigaciones por entes de control</t>
  </si>
  <si>
    <t xml:space="preserve">Archivo de gestion Oficina de Subproceso de Proyectos y Convenios-Sede Administrativa ASDINCGO, Subred Integrada de Servicios de Salud Sur Occidente E.S.E. </t>
  </si>
  <si>
    <t>Gestión de Proyectos y Convenios</t>
  </si>
  <si>
    <t>Documento de Factibilidad de la Subred</t>
  </si>
  <si>
    <t>Documento oficial</t>
  </si>
  <si>
    <t>INDICADORES</t>
  </si>
  <si>
    <t>Indicadores POA</t>
  </si>
  <si>
    <t>Indicadores de gestión de proyectos y convenios vigentes en el Plan de Desarrollo</t>
  </si>
  <si>
    <t>GE.COMUNICACIONES</t>
  </si>
  <si>
    <t xml:space="preserve">Oficina Asesora de Counicaciones </t>
  </si>
  <si>
    <t xml:space="preserve">Coordinador de laOficina de Comnicaciones </t>
  </si>
  <si>
    <t xml:space="preserve">Información </t>
  </si>
  <si>
    <t>Almera</t>
  </si>
  <si>
    <t>Guía</t>
  </si>
  <si>
    <t>Información y guía</t>
  </si>
  <si>
    <t xml:space="preserve">Coordinador de la Oficina de Comunicaciones </t>
  </si>
  <si>
    <t>ES IMPORTANTE PORQUE GUARDA LOS ANTECENTES DE UN FUNCIONARIO</t>
  </si>
  <si>
    <t xml:space="preserve">OFICINA TALENTO HUMANO - </t>
  </si>
  <si>
    <t>CALIDAD DE VIDA DEL</t>
  </si>
  <si>
    <t>LIDER CALIDAD DE VIDA DEL TRABAJADOR</t>
  </si>
  <si>
    <t xml:space="preserve">Por normatividad el documente debe estar publicado y la entidad debe contar con el mismo. </t>
  </si>
  <si>
    <t xml:space="preserve">ALMERA </t>
  </si>
  <si>
    <t>DIRECTOR OPERATIVO GESTIÓN DEL TALENTO HUMANO</t>
  </si>
  <si>
    <t>Decreto 1083 de 2015 Y Decreto 612 de 2018</t>
  </si>
  <si>
    <t>www.subredsuroccidente.gov.co</t>
  </si>
  <si>
    <t>Vigente</t>
  </si>
  <si>
    <t>Dirección_del_Talento_Humano</t>
  </si>
  <si>
    <t>DISTRIBUCIÓN RECURSOS EXEDENTES APORTES PATRONALES</t>
  </si>
  <si>
    <t>430-29--</t>
  </si>
  <si>
    <t>Actas de conciliación</t>
  </si>
  <si>
    <t>Actas de soporte de conciliaciones del Sistema General de Participaciones</t>
  </si>
  <si>
    <t>PAPS 35 - CUNDINAMARCA</t>
  </si>
  <si>
    <t>G. TALENTO HUMANO</t>
  </si>
  <si>
    <t>LIQUIDACIONES A FONDOS DE CESANTIAS</t>
  </si>
  <si>
    <t>430-58--</t>
  </si>
  <si>
    <t>Resolución/oficios/soportes legales</t>
  </si>
  <si>
    <t>LIQUIDACIONES DE PAGOS DE OBLIGACIONES DE PERSONAL</t>
  </si>
  <si>
    <t>430-59--</t>
  </si>
  <si>
    <t>Liquidación de novedades de personal, planillas de autoliquidaciòn, medios magnéticos</t>
  </si>
  <si>
    <t>NOMINA</t>
  </si>
  <si>
    <t>430-63--</t>
  </si>
  <si>
    <t>Nóminas, medios magnéticos, novedades de nómina</t>
  </si>
  <si>
    <t>04-03-PL-0002 Plan Hospitalario de la Gestión de Desastres SUBRED SUR OCCIDENTE ANEXO-1</t>
  </si>
  <si>
    <t>Constituye documentación relavante</t>
  </si>
  <si>
    <t>Calidad de vida del trabajador</t>
  </si>
  <si>
    <t>Matriz de identificación de peligros y valoración de riesgos de la Localidad de Puente Aranda</t>
  </si>
  <si>
    <t>Programa Para Trabajo Seguro en Alturas</t>
  </si>
  <si>
    <t>Programa Sistema de Vigilancia Epidemiologico Riesgo Biologico</t>
  </si>
  <si>
    <t>Programa Sistema de Vigilancia Epidemiologico Osteomuscular</t>
  </si>
  <si>
    <t>Programa de Vigilancia Epidemiologica Riesgo Quimico</t>
  </si>
  <si>
    <t>Programa de elementos de protección personal e insumos para la prestación del servicio</t>
  </si>
  <si>
    <t>Programa de inspecciones planeadas y no planeadas</t>
  </si>
  <si>
    <t>Programa de Medicina Laboral</t>
  </si>
  <si>
    <t>Programa de pausas saludables</t>
  </si>
  <si>
    <t>Programa de estilos de vida saludables “Somos Saludables”</t>
  </si>
  <si>
    <t>Programa de Orden y Aseo</t>
  </si>
  <si>
    <t>Plan de bienestar social e incentivos</t>
  </si>
  <si>
    <t>Plan Hospitalario de gestión del riesgo de desastres</t>
  </si>
  <si>
    <t>Protocolo para realización de Prueba de Alcoholemia</t>
  </si>
  <si>
    <t>Protocolo de Atención de Accidentes Viales</t>
  </si>
  <si>
    <t>Protocolo de teleacompañamiento para el cuidado de la salud mental – Apoyo psicosocial durante pandemia por Covid 19</t>
  </si>
  <si>
    <t>Comité de Seguridad Vial</t>
  </si>
  <si>
    <t>Comité de Copasst</t>
  </si>
  <si>
    <t>Actas de las actividades realizadas por Binestar</t>
  </si>
  <si>
    <t>Actas realizadas en las reuniones</t>
  </si>
  <si>
    <t>430-2-3-Actas Comisión de Personal</t>
  </si>
  <si>
    <t xml:space="preserve">Actas de Reuniones </t>
  </si>
  <si>
    <t>No constituye Documentación relevante</t>
  </si>
  <si>
    <t>Protección de Datos Personales - Ley 1581 de 2033</t>
  </si>
  <si>
    <t>430-2-8-Actas Comité de Convivencia y Conciliación Laboral</t>
  </si>
  <si>
    <t>Protección de Datos Personales - Ley 1581 de 2034</t>
  </si>
  <si>
    <t>430-2-4-Actas Comité de Capacitación</t>
  </si>
  <si>
    <t>Protección de Datos Personales - Ley 1581 de 2035</t>
  </si>
  <si>
    <t>Ge.conocimiento</t>
  </si>
  <si>
    <t>Aprobación por grupo de factibilidad a los proyectos de investigación académicos.</t>
  </si>
  <si>
    <t xml:space="preserve">Es un documento confidencial ya que contiene información con la cual se debe preserva los derechos de autor o propiedad intelectual. </t>
  </si>
  <si>
    <t>UNIDAD OCCIDENTE DE KENNEDY</t>
  </si>
  <si>
    <t>GESTIÓN DEL CONOCIMIENTO</t>
  </si>
  <si>
    <t>Referente de Investigación</t>
  </si>
  <si>
    <t xml:space="preserve"> VIGENTE</t>
  </si>
  <si>
    <t>Aprobación por grupo de factibilidad a los proyectos de investigación médica.</t>
  </si>
  <si>
    <t>GESTION DE CONOCIMIENTO</t>
  </si>
  <si>
    <t>INACTIVO</t>
  </si>
  <si>
    <t>260 2-3 Actas Comité de Ética en Investigación</t>
  </si>
  <si>
    <t>Aprobación y seguimiento a los proyectos de investigación tanto académicos como clínico y revisar necesidades varias del Comité</t>
  </si>
  <si>
    <t>Es un documento que contiene información confidencial con la cual se debe preservar el derecho de autor y la propiedad intelectual.</t>
  </si>
  <si>
    <t>COMITÉ DE ÉTICA EN INVESTIGACIÓN.</t>
  </si>
  <si>
    <t>PRESIDENTE Y SECRETARIA TECNICA DEL COMITÉ DE ÉTICA EN INVESTIGACIÓN.</t>
  </si>
  <si>
    <t>260 2-5 Actas Comité de Docencia Servicio</t>
  </si>
  <si>
    <t>Seguimiento a la gestión convenios docencia-servicio con IES y IETDH de los diferentes programas de formación</t>
  </si>
  <si>
    <t>Documento electonico y fisico</t>
  </si>
  <si>
    <t>Es un documento legal que está anexo a la ejecución de los convenios entre la Subred y las instituciones educativas. Además de ser requirimiento legal de los Ministerios de Salud y Educación</t>
  </si>
  <si>
    <t>ALMERA - Comité Docencia Servicio</t>
  </si>
  <si>
    <t>Profesional Apoyo Oficina Gestión del Conocimiento - Docencia Servicio</t>
  </si>
  <si>
    <t>Resultados de las acciones de mejora o ajustes del proceso producto de  la ejecución  de revisión del proceso de Gestión del Conocimiento por parte de organismos de control y vigilancia.</t>
  </si>
  <si>
    <t>Es un documento legal ya que es producto de auditorías  o visitas por entes de control que en ocasiones acarrea sanciones por incumplimiento de normativa legal.</t>
  </si>
  <si>
    <t>OFICINA GESTIÓN DEL CONOCIMIENTO</t>
  </si>
  <si>
    <t>Jefe de Oficina de Gestión del Conocimiento</t>
  </si>
  <si>
    <t>Documento que soporta información necesaria o respuesta a solicitudes.</t>
  </si>
  <si>
    <t xml:space="preserve">Es un documento con registros que muestran la evidencia de las acciones realizadas
</t>
  </si>
  <si>
    <t>Documento que soporta información necesaria de la gestión de la oficina y lossubprocesos</t>
  </si>
  <si>
    <t>Es una serie de documentos que pueden ser consultados por estudiantes y docentes y que soporta cumplimiento de requisitos legales para escenarios de práctica formativa</t>
  </si>
  <si>
    <t>Es un inventario que es permitido su acceso por las Instituciones de Educación Superior para fortalecer los convenios docencia servicio con el fin de ser usado por estudiantes y docentes</t>
  </si>
  <si>
    <t xml:space="preserve">Es un documento que permite establecer parámetros de la relación docencia servicio </t>
  </si>
  <si>
    <t>Es un parámetro que está establecido en los estándares del sistema único de acreditación en salud y que debe ser tomado en cuenta para alineación de los estándares ya que la subred es una institución acreditada</t>
  </si>
  <si>
    <t xml:space="preserve">Informe de Control Interno  </t>
  </si>
  <si>
    <t>Informe Auditoria Farmacia 2018</t>
  </si>
  <si>
    <t>La pérdida de este documento en la página web o medio físico de la Entidad, ocasionaría la no disponibilidad para la revisión por parte de los entes de  vigilancia y control y posibles sanciones.</t>
  </si>
  <si>
    <t>https://www.subredsuroccidente.gov.co/transparencia/control/informes-gestion-evaluacion-auditoria</t>
  </si>
  <si>
    <t xml:space="preserve">VIGENTE  </t>
  </si>
  <si>
    <t>Informe de Control Interno</t>
  </si>
  <si>
    <t>INFORME FINAL AUDITORIA ESPECIAL A RIPS_25 ABRIL18</t>
  </si>
  <si>
    <t>INFORME AUDITORIA CONTRATO SERVICIO DE LAVANDERÍA VIGENCIA 2018</t>
  </si>
  <si>
    <t>INFORME AUDITORIA FINANCIERA 2017</t>
  </si>
  <si>
    <t>INFORME EVALUACIÓN PSPIC Y POS</t>
  </si>
  <si>
    <t>INFORME AUDITORIA URGENCIAS VIGENCIA 2017</t>
  </si>
  <si>
    <t>INFORME FINAL AUDITORIA SISTEMAS</t>
  </si>
  <si>
    <t>INFORME AUDITORIA URGENCIAS</t>
  </si>
  <si>
    <t xml:space="preserve">Informe Pormenorizado del Estado de Control Interno   </t>
  </si>
  <si>
    <t>https://www.subredsuroccidente.gov.co/transparencia/control/reportes-control-interno</t>
  </si>
  <si>
    <t>Informe peticiones quejas reclamos y sugerencias PQRS</t>
  </si>
  <si>
    <t>Planes Anuales de Auditoria</t>
  </si>
  <si>
    <t xml:space="preserve">Formulación, aprobación y seguimiento Plan Anual de Auditoría PAA. </t>
  </si>
  <si>
    <t>Informe seguimiento Plan de Mejoramiento de Contraloria</t>
  </si>
  <si>
    <t>ESTATUTO_DE_AUDITORIA</t>
  </si>
  <si>
    <t>CÓDIGO_ÉTICA_AUDITOR_INTERNO</t>
  </si>
  <si>
    <t>RESOLUCIÓN_0270_DE_2018_CICI</t>
  </si>
  <si>
    <t>Informe FURAG</t>
  </si>
  <si>
    <t>Informe Directiva 003 (umplimiento de los manuales de funciones, cuidado de los bienes, protección de los documentos institucionales y cumplimiento a los procedimientos internos)</t>
  </si>
  <si>
    <t xml:space="preserve">Informe de Austeridad del Gasto  </t>
  </si>
  <si>
    <t>Informr seguimiento a publicación de información en página web (Ley 1712)</t>
  </si>
  <si>
    <t>Informe de Control Interno Contable</t>
  </si>
  <si>
    <t>Seguimiento Derechos de Autor</t>
  </si>
  <si>
    <t xml:space="preserve">INFORME DE GESTIÓN OFICINA DE CONTROL </t>
  </si>
  <si>
    <t>Informe SARLAFT</t>
  </si>
  <si>
    <t>Informe de Evaluacion  por Dependencias</t>
  </si>
  <si>
    <t>Acta de Control Interno</t>
  </si>
  <si>
    <t>ACTA MAYO 8 DE 2018 PSPIC-RIPS</t>
  </si>
  <si>
    <t>Archivo de gestion oficina de control interno Subred Integrada de Servicios de Salud Sur Occidente E.S.E - Sede Tintal</t>
  </si>
  <si>
    <t xml:space="preserve">SEGUIMIENTO PLAN DE MEJORAMIENTO ARCHIVO DISTRITAL </t>
  </si>
  <si>
    <t>SEGUIMIENTO PLAN DE MEJORAMIENTO VEEDURÍA DISTRITAL</t>
  </si>
  <si>
    <t>SEGUIMIENTO CONTRATO 064 Y 068 DE 2015</t>
  </si>
  <si>
    <t>SEGUIMIENTO PLAN MEJORA AUDITORIA SISTEMAS DE INFORMACIÓN VIG 2017</t>
  </si>
  <si>
    <t>SEGUIMIENTO PLAN MEJORA URGENCIAS</t>
  </si>
  <si>
    <t>Plande manejo de riesgo</t>
  </si>
  <si>
    <t>EVALUACIÓN A LA GESTIÓN DEL RIESGO EN LA SUBRED SUR OCCIDENTE</t>
  </si>
  <si>
    <t>INFORME SEGUIMIENTO MECI</t>
  </si>
  <si>
    <t>EVALUACIÓN DEL SISTEMA ÚNICO DE ACREDITACIÓN -</t>
  </si>
  <si>
    <t>Informes Sistema Integrado de Gestiòn</t>
  </si>
  <si>
    <t>SEGUIMIENTO CONTRATO 216 Y 221 DE 2015</t>
  </si>
  <si>
    <t>INFORME DE LA MESA DE CONTROL INTERNO SOBRE EL PROCESO DE TRANSICIÓN</t>
  </si>
  <si>
    <t>Informe Plan Institucional de Gestion Ambiental PIGA</t>
  </si>
  <si>
    <t>Acta comité tecnico adm. CETA</t>
  </si>
  <si>
    <t>Plan de manejo de riesgo ajustado</t>
  </si>
  <si>
    <t>Administracion y Actualizacion del mapa de riesgos del proceso</t>
  </si>
  <si>
    <t>control interno</t>
  </si>
  <si>
    <t>Aplicación Decreto 371 de 2010</t>
  </si>
  <si>
    <t>Auditoria  Atencion al Usuario PQRS</t>
  </si>
  <si>
    <t>Informe seguimiento  Aplicativo Siproweb</t>
  </si>
  <si>
    <t>Auditoria Arqueo Caja Menor</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</si>
  <si>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</si>
  <si>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</si>
  <si>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</si>
  <si>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</si>
  <si>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</si>
  <si>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</si>
  <si>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</si>
  <si>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</si>
  <si>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</si>
  <si>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</si>
  <si>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</si>
  <si>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Actas comitè coordinador de Control interno</t>
  </si>
  <si>
    <t>Plan Anticorrupcion y atencion al Ciudadano</t>
  </si>
  <si>
    <t>Seguimiento de  Plan Mantenimiento Hospitalario</t>
  </si>
  <si>
    <t>Seguimiento Area de Farmacia</t>
  </si>
  <si>
    <t>Seguimiento Inventarios Activos Fijos</t>
  </si>
  <si>
    <t>COMITÉ DE CONCILIACIÓN Y DEF. JUDICIAL</t>
  </si>
  <si>
    <t>PLAN MEJORAMIENTO REVISORIA FISCAL</t>
  </si>
  <si>
    <t>PLANES DE MEJORAMIENTO ASISTENCIALES</t>
  </si>
  <si>
    <t>PLAN OPERATIVO ANUAL POA</t>
  </si>
  <si>
    <t>PROYECTOS DE INVERSION DECRETO 370 DE 2014</t>
  </si>
  <si>
    <t>PROYECTOS DE INVERSIONVIG. 2014 DECRETO D. 334 -2013 INFORMES DE GESTION</t>
  </si>
  <si>
    <t>SISMED  - DICIEMBRE 2015</t>
  </si>
  <si>
    <t>SEGUIMIENTO A PREVENCION DEL DAÑO ANTIJURIDICO Y CONDUCTAS REGULARES</t>
  </si>
  <si>
    <t>Acta informe entrega Gerente HOK</t>
  </si>
  <si>
    <t>Actas seguimiento a las áreas</t>
  </si>
  <si>
    <t xml:space="preserve">INVENTARIO ALMACEN </t>
  </si>
  <si>
    <t>INVENTARIO FARMACIA</t>
  </si>
  <si>
    <t>MAPA DE RIESGOS POR PROCESOS</t>
  </si>
  <si>
    <t>DECRETO 371 (I SEM. 2016)</t>
  </si>
  <si>
    <t>Inf. Auditoria gubernamental con enfoque integral vigencia 2011-2013</t>
  </si>
  <si>
    <t>Inf. Auditoria modalidad regular periodo auditado 2013 - abril - mayo 2014</t>
  </si>
  <si>
    <t>Informe Preliminar auditoria regular Codigo 100000428 periodo auditado 2014 PAD 2015</t>
  </si>
  <si>
    <t>Inf. Preliminar auditoria regular Codigo 100000428 periodo auditado 2014 PAD 2015. Hallazgos 2.3.3 - 2.3.7 - 2.3.5 - 2.2.6 -2.2.5 - 2.2.3 -</t>
  </si>
  <si>
    <t>Informe Preliminar Auditoria de Regularidad 10000217 - Perído  2015 PAD 2016</t>
  </si>
  <si>
    <t>Actas reuniones área</t>
  </si>
  <si>
    <t>mensual</t>
  </si>
  <si>
    <t>GESTION CONTRACTUAL CONT. 002 - 018 DE 2016</t>
  </si>
  <si>
    <t>GESTIÓN CONTRACTUAL CONT. 008-2017</t>
  </si>
  <si>
    <t>GESTION CONTRACTUAL - SOPORTES</t>
  </si>
  <si>
    <t>GESTIÓN DOCUMENTAL</t>
  </si>
  <si>
    <t>INVENTARIO ALMACEN</t>
  </si>
  <si>
    <t>Actas Informe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</si>
  <si>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</si>
  <si>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</si>
  <si>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</si>
  <si>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</si>
  <si>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</si>
  <si>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</si>
  <si>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</si>
  <si>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</si>
  <si>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</si>
  <si>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</si>
  <si>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</si>
  <si>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</si>
  <si>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</si>
  <si>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</si>
  <si>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</si>
  <si>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</si>
  <si>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</si>
  <si>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</si>
  <si>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</si>
  <si>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</si>
  <si>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</si>
  <si>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</si>
  <si>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</si>
  <si>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</si>
  <si>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</si>
  <si>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</si>
  <si>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</si>
  <si>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Informe ejecutivo de control interno</t>
  </si>
  <si>
    <t>Informes Evaluación del Sistema Unico de Acreditación SUA Subred Integrada de Servicios de Salud Sur Occidente -  vigencia 2017</t>
  </si>
  <si>
    <t>Plan Mejoramiento Contraloría</t>
  </si>
  <si>
    <t xml:space="preserve">Planes de Mejoramiento </t>
  </si>
  <si>
    <t>Seguimiento plan de mejoramiento por procesos</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</si>
  <si>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</si>
  <si>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</si>
  <si>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</si>
  <si>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</si>
  <si>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</si>
  <si>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</si>
  <si>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</si>
  <si>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</si>
  <si>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Sistemas de información DIGITAL WARE</t>
  </si>
  <si>
    <t>Comité Institucional de Coord. Sistema de control interno CICI.</t>
  </si>
  <si>
    <t>Toma física de inventarios Almacén - Farmacia</t>
  </si>
  <si>
    <t>Archivo de Bogotá</t>
  </si>
  <si>
    <t>Evaluación POA</t>
  </si>
  <si>
    <t>Gestión de TICS: Administración de aplicativo Ticket - Mesa de ayuda</t>
  </si>
  <si>
    <t>Gestión de Servicios Complementarios: Laboratorio Clínico</t>
  </si>
  <si>
    <t xml:space="preserve"> Gestión Financiera: Presupuesto</t>
  </si>
  <si>
    <t>Gestión del Talento Humano: Seguridad y Salud en el Trabajo</t>
  </si>
  <si>
    <t>Gestión Financiera: Saneamiento Contable</t>
  </si>
  <si>
    <t xml:space="preserve">Direccionamiento estratégico y desarrollo institucional: actualización de procesos
y procedimientos - implementación del Sistema de Información Dinámica
Gerencial
</t>
  </si>
  <si>
    <t>Gestión de Contratación: Contratación medicamentos, insumos médico
quirúrgicos</t>
  </si>
  <si>
    <t>Gestión documental, archivo y correspondencia: aplicativo ORFEO</t>
  </si>
  <si>
    <t>Gestión Clínica de Urgencias: Triage II</t>
  </si>
  <si>
    <t>Informe auditoria final procesos disciplinarios</t>
  </si>
  <si>
    <t>Informe final auditoria toma fisica selectiva bienes muebles.</t>
  </si>
  <si>
    <t>Informe final auditoria NTC 6047</t>
  </si>
  <si>
    <t>Informe FINAL auditoria Ruta Cardio Cerebro Vascular y Metabólica</t>
  </si>
  <si>
    <t>Informe final auditoria Atencion Medica Domiciliaria</t>
  </si>
  <si>
    <t>Informes enviados al consejo 2020</t>
  </si>
  <si>
    <t>Informe auditoria presupuesto</t>
  </si>
  <si>
    <t>Informe final auditoria facturacion</t>
  </si>
  <si>
    <t>Informe Final Gobierno Digital TI</t>
  </si>
  <si>
    <t>Informe_Final_Auditoria_Políticas institucionales_09-06-2020</t>
  </si>
  <si>
    <t xml:space="preserve">Actas de Reuniónes </t>
  </si>
  <si>
    <t>Documento Electrónico y Físico</t>
  </si>
  <si>
    <t>Forma parte del patrimonio historico de la institución</t>
  </si>
  <si>
    <t>Gerente</t>
  </si>
  <si>
    <t>Acuerdo de junta directiva</t>
  </si>
  <si>
    <t>Circular de la gerencia para diversos temas de interés general</t>
  </si>
  <si>
    <t>Da cuenta de temas generales que la gerencia informa a toda la organización</t>
  </si>
  <si>
    <t>Resoluciones emitidos por la gerencia en cumplimieno de sus funciones</t>
  </si>
  <si>
    <t>G.TICS</t>
  </si>
  <si>
    <t>Actas de Reuniónes Dinamica Gerencial</t>
  </si>
  <si>
    <t>Informes de gestión de Contratos bajo la supervisión del área de Tecnología</t>
  </si>
  <si>
    <t>Informes que muestran la gestión de los proveedores y avances de los contratos</t>
  </si>
  <si>
    <t>Asdincgo, Equipo PC- Jefe TICs</t>
  </si>
  <si>
    <t>Jefe Tics</t>
  </si>
  <si>
    <t>05/27/2020</t>
  </si>
  <si>
    <t>Inventario de todos los servicios de tecnología de la Subred describiendo su funionaliad y responsable</t>
  </si>
  <si>
    <t>Información de la entidad de todos los servicios tecnologicos que se tienen activos</t>
  </si>
  <si>
    <t>Inventario de todos los activos tecnologicos de la entidad, servidoresm Data Center</t>
  </si>
  <si>
    <t>Reportes de indicadores del área TICs durante la vigencia</t>
  </si>
  <si>
    <t>Información que se recibe de los diferentes coordinadores y es consolidada en el área TICs para obtener todos los indicadores de gestión</t>
  </si>
  <si>
    <t>Coordinador Gobierno y Estrategia</t>
  </si>
  <si>
    <t>Formato con los contratistas de TICS, adiciones y prorrogas de contratos.</t>
  </si>
  <si>
    <t>Formatos de todas las adiciones y prorrogas de los contratos de supervisión del personal de la oficina TICS</t>
  </si>
  <si>
    <t>Secretaria TICs.</t>
  </si>
  <si>
    <t>Formatos de Adiciones y Prorrogas Control de Contratos supervissión TICs.</t>
  </si>
  <si>
    <t>Formatos de todas las adiciones y prorrogas de los contratos de suprvisión de los proveedores de la oficina TICS</t>
  </si>
  <si>
    <t>Oficina- Secretaria TICs</t>
  </si>
  <si>
    <t>Registro de la información del Equipo (mantenimientos e informaición Base)</t>
  </si>
  <si>
    <t xml:space="preserve">Formato para Registrar la información básica de cada equipo y su mantenimiento </t>
  </si>
  <si>
    <t>Coordinador Mesa de Ayuda</t>
  </si>
  <si>
    <t>Planeación del  Cronograma preventivo y Correctivo de Equipos PC t Hardware</t>
  </si>
  <si>
    <t>Formato de planeación y control de ejecucíón de los matenimientos preventivos de software y Hardware</t>
  </si>
  <si>
    <t>Reporte de indicadores del área TICs durante la vigencia Mesa de Ayuda</t>
  </si>
  <si>
    <t>Inventario de activos tecnologicos de la entidad, switch</t>
  </si>
  <si>
    <t>Información de la entidad de todos los activos tecnologicos activos</t>
  </si>
  <si>
    <t>Equipo PC-Redes y servidores</t>
  </si>
  <si>
    <t>Coordinador Sistemas de Servicios de redes y servidores</t>
  </si>
  <si>
    <t>Inventario de todos los activos tecnologicos de la entidad, servidores Data Center</t>
  </si>
  <si>
    <t>Indicador de caidas del sistema por causas internas y/o externas</t>
  </si>
  <si>
    <t>Indicadores que indican el historico de caidas del sistema periodicamente</t>
  </si>
  <si>
    <t>Indicador de incidentes de seguridad</t>
  </si>
  <si>
    <t>Indicadores que indican los incidentes de seguridad de manera periodica</t>
  </si>
  <si>
    <t>Gestión Procedimiento de redes que contiene las actividades a ejecutar en el servicio de redes</t>
  </si>
  <si>
    <t>Información de la entidad de temas relacionados con redes</t>
  </si>
  <si>
    <t>guia de carpetas compartidas</t>
  </si>
  <si>
    <t>Gestion Procedimiento de control de acceso a centro de datos.</t>
  </si>
  <si>
    <t>Información de la entidad de gestion de bases de datos</t>
  </si>
  <si>
    <t>Informacion de canales de datos existentes en las uss, informacion importante para realizar configuraciones nuevas.</t>
  </si>
  <si>
    <t>Información de la entidad de canales de datos existentes en las uss, informacion importante para realizar configuraciones nuevas.</t>
  </si>
  <si>
    <t>Informacion de conexión de internet en la uss Fontibon, informacion importante para realizar configuraciones nuevas.</t>
  </si>
  <si>
    <t>Información de la entidad de de conexión de internet en la uss Fontibon, informacion importante para realizar configuraciones nuevas.</t>
  </si>
  <si>
    <t>Informacion de conexión de internet en la uss Kennedy, informacion importante para realizar configuraciones nuevas.</t>
  </si>
  <si>
    <t>Información de la entidad de  conexión de internet en la uss Kennedy, informacion importante para realizar configuraciones nuevas.</t>
  </si>
  <si>
    <t>Informacion de conexión de las sedes de la uss fontibon, informacion importante para realizar configuraciones nuevas.</t>
  </si>
  <si>
    <t>Información de la entidad de conexión de las sedes de la uss fontibon, informacion importante para realizar configuraciones nuevas.</t>
  </si>
  <si>
    <t>Informacion de conexión de las sedes de la uss Sur, informacion importante para realizar configuraciones nuevas.</t>
  </si>
  <si>
    <t>Información de la entidad de conexión de las sedes de la uss Sur, informacion importante para realizar configuraciones nuevas.</t>
  </si>
  <si>
    <t>Software INNOVADOC para almacenar  registros escaneados de HC.</t>
  </si>
  <si>
    <t>Datos de Historia Clinica de la USS Kennedy.</t>
  </si>
  <si>
    <t>Subred</t>
  </si>
  <si>
    <t xml:space="preserve">DBA Subred </t>
  </si>
  <si>
    <t>Software SICHOK para registros Clinicos en la USS KENNEDY.</t>
  </si>
  <si>
    <t>Registros clinicos en la USS Kennedy.</t>
  </si>
  <si>
    <t>Software DINAMICA GERENCIAL  para registros Clinicos, administrativos y financieros de todas las sedes de la Subred..</t>
  </si>
  <si>
    <t>Registros Hospitalarios, administrativos financieros de toda la Subred</t>
  </si>
  <si>
    <t>Software DINAMICA GERENCIAL  para registros Clinicos, administrativos y financieros en la Subred..</t>
  </si>
  <si>
    <t>Registros administrativos financieros en la USS Kennedy.</t>
  </si>
  <si>
    <t xml:space="preserve">Software SIIES para el proceso de autorizaciones en la Subred </t>
  </si>
  <si>
    <t>Registros de autorizaciones en la Subred.</t>
  </si>
  <si>
    <t xml:space="preserve">Software SURESOC para el proceso de registros presupuestales y demanda insatisfecha en la Subred </t>
  </si>
  <si>
    <t>Registros Presupuestales, demanda insatisfecha en la USS KENNEDY.</t>
  </si>
  <si>
    <t>Software OS TICKET para el proceso de mesa de ayuda de la Subred.</t>
  </si>
  <si>
    <t>Datos de las estadisticas de atencion de soportes en la Subred .</t>
  </si>
  <si>
    <t>Software HIMS , para el registro clinico hospitalario y urgencias de la uss pablo vi bosa</t>
  </si>
  <si>
    <t>Datos de historia clinica de la USS PABLO VI</t>
  </si>
  <si>
    <t>Software HIPOCRATES , para el registro de los datos, financiero administrativos de la USS sur</t>
  </si>
  <si>
    <t>Datos administrativos financieros de la USS sur.</t>
  </si>
  <si>
    <t>Software HOSVITAL , para el registro de los datos, administrativos- asistenciales  de la Subred.</t>
  </si>
  <si>
    <t>Datos ADMINISTRATIVO- ASISTENCIALES de la Subred de Agosto 01 de 2017  a 31 de Octubre de 2018.</t>
  </si>
  <si>
    <t>Software SEVEN , para el registro de los datos, financieros  de la Subred.</t>
  </si>
  <si>
    <t>Datos financieros de la Subred de Agosto 01 de 2017  a 31 de Octubre de 2018.</t>
  </si>
  <si>
    <t>Software KACTUS, para el registro de los datos, de Nomina  de la Subred.</t>
  </si>
  <si>
    <t>Datos de gestión humana de la Subred de Agosto 01 de 2017  a 31 de Octubre de 2018.</t>
  </si>
  <si>
    <t>Perdidad de Registros Presupuestales, demanda insatisfecha en la USS KENNEDY.</t>
  </si>
  <si>
    <t>Perdidac de datos de las estadisticas de atencion de soportes en la Subred .</t>
  </si>
  <si>
    <t>Perdida de los datos de historia clinica de la USS PABLO VI</t>
  </si>
  <si>
    <t>Perdida de los datos administrativos financieros de la USS sur.</t>
  </si>
  <si>
    <t>Perdida de los datos ADMINISTRATIVO- ASISTENCIALES de la Subred de Agosto 01 de 2017  a 31 de Octubre de 2018.</t>
  </si>
  <si>
    <t>Perdidad de los datos financieros de la Subred de Agosto 01 de 2017  a 31 de Octubre de 2018.</t>
  </si>
  <si>
    <t>Perdida de los datos de gestión humana de la Subred de Agosto 01 de 2017  a 31 de Octubre de 2018.</t>
  </si>
  <si>
    <t>MEZCLA, para el registro de los datos, central de Mezclas (Reenvase y Reempaque, Antibióticos)  de la Subred.</t>
  </si>
  <si>
    <t>Información del módulo de MEZCLA, para el registro de los datos, central de Mezclas (Reenvase y Reempaque, Antibióticos)  de la Subred.</t>
  </si>
  <si>
    <t>Aplicativo REUSO, para el registro de los datos de uso de dispositivos y paquetes médicos. Dispositivos Biomédicos (Odontología) de la Subred.</t>
  </si>
  <si>
    <t>Información del módulo de REUSO, para el registro de los datos de uso de dispositivos y paquetes médicos. Dispositivos Biomédicos (Odontología) de la Subred.</t>
  </si>
  <si>
    <t>Aplicativo GESTANTES, para el registro de los datos, Programas de Promoción y Detección (Gestantes, Crónicos)  de la Subred.</t>
  </si>
  <si>
    <t>Información del módulo de GESTANTES, para el registro de los datos, Programas de Promoción y Detección (Gestantes, Crónicos)  de la Subred.</t>
  </si>
  <si>
    <t>Aplicativo TRASLADOS, para el registro de los datos,Traslados  asistenciales -  CREAT  (Interconsulta, apoyo DX, referencia y contrareferencia, traslados hospitalarios) de la Subred.</t>
  </si>
  <si>
    <t>Información del módulo de TRASLADOS, para el registro de los datos,Traslados  asistenciales -  CREAT  (Interconsulta, apoyo DX, referencia y contrareferencia, traslados hospitalarios) de la Subred.</t>
  </si>
  <si>
    <t>Aplicativo CAPITADOS, para Carga, consulta de datos de la Subred.</t>
  </si>
  <si>
    <t>Información del módulo de CAPITADOS, para Carga, consulta de datos de la Subred.</t>
  </si>
  <si>
    <t>Aplicativo CONTRATACION - OPS, para consulta y certificación contratos) y Personal de planta (desprendibles, certificados en línea)  de la Subred.</t>
  </si>
  <si>
    <t>Información de CONTRATACION - OPS, para consulta y certificación contratos) y Personal de planta (desprendibles, certificados en línea)  de la Subred.</t>
  </si>
  <si>
    <t>Archivo con el consolidado de todos los activos de información de todos los procesos de la subred</t>
  </si>
  <si>
    <t>Archivo que almacena todo el consolidado de activos de información que debe estar publicado en la pagina web.</t>
  </si>
  <si>
    <t>si</t>
  </si>
  <si>
    <t>DATACENTER</t>
  </si>
  <si>
    <t>DATACENTER USS KENNEDY</t>
  </si>
  <si>
    <t>Datacenter</t>
  </si>
  <si>
    <t>Ley 1581 de 2012</t>
  </si>
  <si>
    <t>MIG-TIC-FM-012</t>
  </si>
  <si>
    <t>DATACENTER USS FONTIBON</t>
  </si>
  <si>
    <t>Ley 1581 de 2013</t>
  </si>
  <si>
    <t>MIG-TIC-FM-013</t>
  </si>
  <si>
    <t>DATACENTER USS PABLO VI</t>
  </si>
  <si>
    <t>Ley 1581 de 2014</t>
  </si>
  <si>
    <t>MIG-TIC-FM-014</t>
  </si>
  <si>
    <t>DATACENTER USS BOSA</t>
  </si>
  <si>
    <t>Ley 1581 de 2015</t>
  </si>
  <si>
    <t>MIG-TIC-FM-015</t>
  </si>
  <si>
    <t>DATACENTER USS SUR</t>
  </si>
  <si>
    <t>Ley 1581 de 2016</t>
  </si>
  <si>
    <t>MIG-TIC-FM-016</t>
  </si>
  <si>
    <t>SW2K3DC2"	HP PROLIANT BL460C G6"</t>
  </si>
  <si>
    <t>DOMINIO PRINCIPAL, DNS, DHCP ACTUALIZACIONES AUTOMATICAS</t>
  </si>
  <si>
    <t>Dominio principal</t>
  </si>
  <si>
    <t>DAIMARY CUENCA</t>
  </si>
  <si>
    <t>HOSUR        HP PROLIANT BL460C G6</t>
  </si>
  <si>
    <t xml:space="preserve">SISTEMA DE INFORMACION HIPOCRATES </t>
  </si>
  <si>
    <t>Sistema de Información</t>
  </si>
  <si>
    <t>HOSUR	HP PROLIANT BL460C G6</t>
  </si>
  <si>
    <t xml:space="preserve">Virtualizacion (SCANNER,CAPITACION) Historico capitacion sur </t>
  </si>
  <si>
    <t>Scanner</t>
  </si>
  <si>
    <t>SW2K3MX1</t>
  </si>
  <si>
    <t>ANTIVIRUS ESET</t>
  </si>
  <si>
    <t>Antivirus</t>
  </si>
  <si>
    <t>SW2K3BAK</t>
  </si>
  <si>
    <t>BACKUPS</t>
  </si>
  <si>
    <t>Backups</t>
  </si>
  <si>
    <t>sw2K2WB1</t>
  </si>
  <si>
    <t>Historico Pagina WEB</t>
  </si>
  <si>
    <t>Historico Pagina</t>
  </si>
  <si>
    <t>Ley 1581 de 2017</t>
  </si>
  <si>
    <t>MIG-TIC-FM-017</t>
  </si>
  <si>
    <t>LOCALHOST</t>
  </si>
  <si>
    <t xml:space="preserve">Virtualizacion (Historico correo ,Bakup, moodle) </t>
  </si>
  <si>
    <t>Virtualizacion</t>
  </si>
  <si>
    <t>Ley 1581 de 2018</t>
  </si>
  <si>
    <t>MIG-TIC-FM-018</t>
  </si>
  <si>
    <t xml:space="preserve">Virtualizacion (MESA DE AYUDA,Historico PYP) </t>
  </si>
  <si>
    <t>Ley 1581 de 2019</t>
  </si>
  <si>
    <t>MIG-TIC-FM-019</t>
  </si>
  <si>
    <t>HISTORICOS</t>
  </si>
  <si>
    <t>Historicos hipocrates BOSA;PABLO VI ;SUR</t>
  </si>
  <si>
    <t>Historicos</t>
  </si>
  <si>
    <t>Ley 1581 de 2020</t>
  </si>
  <si>
    <t>MIG-TIC-FM-020</t>
  </si>
  <si>
    <t>Servidores  
Lenovo IBM
System X 3650</t>
  </si>
  <si>
    <t xml:space="preserve">Storage </t>
  </si>
  <si>
    <t>Ley 1581 de 2021</t>
  </si>
  <si>
    <t>MIG-TIC-FM-021</t>
  </si>
  <si>
    <t>Ley 1581 de 2022</t>
  </si>
  <si>
    <t>MIG-TIC-FM-022</t>
  </si>
  <si>
    <t>Servidor (1) 
Lenovo IBM
System X 3650 M4</t>
  </si>
  <si>
    <t>Ley 1581 de 2023</t>
  </si>
  <si>
    <t>MIG-TIC-FM-023</t>
  </si>
  <si>
    <t>IBM DS3524</t>
  </si>
  <si>
    <t>Ley 1581 de 2024</t>
  </si>
  <si>
    <t>MIG-TIC-FM-024</t>
  </si>
  <si>
    <t>IBM SAS</t>
  </si>
  <si>
    <t>Ley 1581 de 2025</t>
  </si>
  <si>
    <t>MIG-TIC-FM-025</t>
  </si>
  <si>
    <t>HP Proliant Ml350G6</t>
  </si>
  <si>
    <t xml:space="preserve">Virtualizacion (Correo, WEB, Intranet, Orfeo) </t>
  </si>
  <si>
    <t>Ley 1581 de 2026</t>
  </si>
  <si>
    <t>MIG-TIC-FM-026</t>
  </si>
  <si>
    <t>IBM 
System X3400</t>
  </si>
  <si>
    <t>Cintas Backup</t>
  </si>
  <si>
    <t xml:space="preserve">Cntas almacenamiento </t>
  </si>
  <si>
    <t>Ley 1581 de 2027</t>
  </si>
  <si>
    <t>MIG-TIC-FM-027</t>
  </si>
  <si>
    <t>IBM Storage</t>
  </si>
  <si>
    <t>Ley 1581 de 2028</t>
  </si>
  <si>
    <t>MIG-TIC-FM-028</t>
  </si>
  <si>
    <t>System storage TS2900</t>
  </si>
  <si>
    <t>Ley 1581 de 2029</t>
  </si>
  <si>
    <t>MIG-TIC-FM-029</t>
  </si>
  <si>
    <t>Lenovo System x 3650M5</t>
  </si>
  <si>
    <t>Ley 1581 de 2030</t>
  </si>
  <si>
    <t>MIG-TIC-FM-030</t>
  </si>
  <si>
    <t>IBM Store WIZE V5000</t>
  </si>
  <si>
    <t>Ley 1581 de 2031</t>
  </si>
  <si>
    <t>MIG-TIC-FM-031</t>
  </si>
  <si>
    <t>HP Pavillont ML11G6</t>
  </si>
  <si>
    <t>Ley 1581 de 2032</t>
  </si>
  <si>
    <t>MIG-TIC-FM-032</t>
  </si>
  <si>
    <t>HP 4200</t>
  </si>
  <si>
    <t>Ley 1581 de 2033</t>
  </si>
  <si>
    <t>MIG-TIC-FM-033</t>
  </si>
  <si>
    <t>Hp PAvillont ML330</t>
  </si>
  <si>
    <t>Ley 1581 de 2034</t>
  </si>
  <si>
    <t>MIG-TIC-FM-034</t>
  </si>
  <si>
    <t>DELL powerEDGE T610</t>
  </si>
  <si>
    <t>Carestream Imagenes Diagnosticas</t>
  </si>
  <si>
    <t>Imágenes Diagnosticas</t>
  </si>
  <si>
    <t>Ley 1581 de 2035</t>
  </si>
  <si>
    <t>MIG-TIC-FM-035</t>
  </si>
  <si>
    <t>PC Compumax</t>
  </si>
  <si>
    <t>Labcore (Historico)</t>
  </si>
  <si>
    <t>Labcore (Histárico)</t>
  </si>
  <si>
    <t>Ley 1581 de 2037</t>
  </si>
  <si>
    <t>MIG-TIC-FM-037</t>
  </si>
  <si>
    <t>IBM x3550</t>
  </si>
  <si>
    <t>Este servidor se designó exclusivamente para la ubicación del sitio Web del Hospital, con el fin de tener una mayor administración del sitio. Administracion por Joomla.</t>
  </si>
  <si>
    <t>Adminisáse designó exclusivamente para la ubicación del sitio Web del Hospital, con el fin de tener una mayor administración del sitio. Administracion por Joomla.</t>
  </si>
  <si>
    <t>USS KENNEDY</t>
  </si>
  <si>
    <t>Ley 1581 de 2038</t>
  </si>
  <si>
    <t>MIG-TIC-FM-038</t>
  </si>
  <si>
    <t>El VMware ESXi es un Hypervisor, o plataforma de virtualización de libre uso, que permite la interacción de la Maquina Virtuales VM, directamente con el Hardware del equipo. Esto permite la optimización de los recursos. Actualmente se tiene en producción sobre este equipo 3 servidores Proxy 40, intranet y farmacovigilancia.</t>
  </si>
  <si>
    <t>Optimiza los recursos</t>
  </si>
  <si>
    <t>Ley 1581 de 2039</t>
  </si>
  <si>
    <t>MIG-TIC-FM-039</t>
  </si>
  <si>
    <t>En este servidor se realizó la instalación del directorio activo alterno mas un DHCP y DNS.</t>
  </si>
  <si>
    <t>este serviáor se realizó la instalación del directorio activo alterno mas un DHCP y DNS.</t>
  </si>
  <si>
    <t>Ley 1581 de 2040</t>
  </si>
  <si>
    <t>MIG-TIC-FM-040</t>
  </si>
  <si>
    <t>COMPUMAX (Desktop)</t>
  </si>
  <si>
    <t>Sobre este servidor se tiene implementada toda la infraestructura de correo electrónico institucional (hokennedy.gov.co). El correo se tiene implementado sobre la plataforma Opensource Zimbra.</t>
  </si>
  <si>
    <t>El correo se tiene implementado sobre la plataformaávidor se tiene implementada toda la infraestructura de correo electrónico institucional (hokennedy.gov.co). El correo se tiene implementado sobre la plataforma Opensource Zimbra.</t>
  </si>
  <si>
    <t>Ley 1581 de 2041</t>
  </si>
  <si>
    <t>MIG-TIC-FM-041</t>
  </si>
  <si>
    <t>Equipo de computo con servicio de antivirus de la Subred dedicado a nivel de USS Kennedy, Tintal y Carvajal.</t>
  </si>
  <si>
    <t>Subred dedicado a nivel de USS Kennedy,áuto con servicio de antivirus de la Subred dedicado a nivel de USS Kennedy, Tintal y Carvajal.</t>
  </si>
  <si>
    <t>Ley 1581 de 2042</t>
  </si>
  <si>
    <t>MIG-TIC-FM-042</t>
  </si>
  <si>
    <t>HP COMPAQ PRO 4300 (Desktop)</t>
  </si>
  <si>
    <t>Equipo con las bases de Innovadoc historicas y base actual.</t>
  </si>
  <si>
    <t>Equipo con laá bases de Innovadoc historicas y base actual.</t>
  </si>
  <si>
    <t>Ley 1581 de 2043</t>
  </si>
  <si>
    <t>MIG-TIC-FM-043</t>
  </si>
  <si>
    <t>IBM Xseries 236</t>
  </si>
  <si>
    <t>Controlador de Dominio principal. En este servidor se realiza la creación de los usuarios de Windows, y permite que todos los pcs estén conectados en una red.</t>
  </si>
  <si>
    <t>En este servidor se realiza la creación de los usuarios de Windows, y permite que todos los pcs estén coná Dominio principal. En este servidor se realiza la creación de los usuarios de Windows, y permite que todos los pcs estén conectados en una red.</t>
  </si>
  <si>
    <t>Ley 1581 de 2044</t>
  </si>
  <si>
    <t>MIG-TIC-FM-044</t>
  </si>
  <si>
    <t>IBM Xseries 260</t>
  </si>
  <si>
    <t>En este servidor se encuentra implementado el servidor de archivos del hospital. Así las distintas áreas pueden guardar la información que quieren compartir entre distintas áreas y/o funcionarios.</t>
  </si>
  <si>
    <t>En este serviáor se encuentra implementado el servidor de archivos del hospital. Así las distintas áreas pueden guardar la información que quieren compartir entre distintas áreas y/o funcionarios.</t>
  </si>
  <si>
    <t>Ley 1581 de 2045</t>
  </si>
  <si>
    <t>MIG-TIC-FM-045</t>
  </si>
  <si>
    <t>HP Proliant bl 460c gen 7</t>
  </si>
  <si>
    <t>Este servidor contiene la base da datos de Dinámica en su versión NET. El manejo de esta se hace por medio de SQL Server 2005. Este servidor está montado en un enclosure marca HP Starpup BladSys c3000. siies.</t>
  </si>
  <si>
    <t>Blácontiene la base da datos de Dinámica en su versión NET. El manejo de esta se hace por medio de SQL Server 2005. Este servidor está montado en un enclosure marca HP Starpup BladSys c3000. siies.</t>
  </si>
  <si>
    <t>Ley 1581 de 2046</t>
  </si>
  <si>
    <t>MIG-TIC-FM-046</t>
  </si>
  <si>
    <t>HP Proliant bl 460c gen 8</t>
  </si>
  <si>
    <t>En este servidor se encuentra implementada la aplicación INNOVADOC, y de los desarrollos internos del área como es el caso de SICHOK y SISCONPA la cual permite almacenar y gestionar el escaneo de las historias clínicas, la aplicación +Corazón para dispositivos móviles y la plataforma de capacitacion EFRONT. Este servidor está montado en un enclosure marca HP Starpup BladSys c3000.</t>
  </si>
  <si>
    <t>Ley 1581 de 2047</t>
  </si>
  <si>
    <t>MIG-TIC-FM-047</t>
  </si>
  <si>
    <t>HP PROLIANT ML150G6</t>
  </si>
  <si>
    <t>Este servidor contiene la aplicación iQ-WEBX el cual permite ver las imágenes diagnósticas de radiología.</t>
  </si>
  <si>
    <t>Q-WEBX el cual permite ver las imágenes diagnóstácontiene la aplicación iQ-WEBX el cual permite ver las imágenes diagnósticas de radiología.</t>
  </si>
  <si>
    <t>Ley 1581 de 2048</t>
  </si>
  <si>
    <t>MIG-TIC-FM-048</t>
  </si>
  <si>
    <t>HP COMPAQ d530 (Desktop)</t>
  </si>
  <si>
    <t>Este servidor tiene instalado el Firewall del hospital el cual es el que nos brinda la seguridad con la nube ante ataques externos.</t>
  </si>
  <si>
    <t>Este servidorátiene instalado el Firewall del hospital el cual es el que nos brinda la seguridad con la nube ante ataques externos.</t>
  </si>
  <si>
    <t>Ley 1581 de 2050</t>
  </si>
  <si>
    <t>MIG-TIC-FM-050</t>
  </si>
  <si>
    <t>Coin</t>
  </si>
  <si>
    <t>Ley 1581 de 2052</t>
  </si>
  <si>
    <t>MIG-TIC-FM-052</t>
  </si>
  <si>
    <t>IBM x306</t>
  </si>
  <si>
    <t>En este servidor se está realizando la implementación de la aplicación pfsense. La cual se ha trasladado de servidor por fallas de hardware debidas al calentamiento del área y fallas eléctricas.</t>
  </si>
  <si>
    <t>En este serviáor se está realizando la implementación de la aplicación pfsense. La cual se ha trasladado de servidor por fallas de hardware debidas al calentamiento del área y fallas eléctricas.</t>
  </si>
  <si>
    <t>Ley 1581 de 2053</t>
  </si>
  <si>
    <t>MIG-TIC-FM-053</t>
  </si>
  <si>
    <t>En este servidor se está realizando la implementación de la aplicación KNOWLEDGE TREE con la cual se manejara la correspondencia interna y externa.</t>
  </si>
  <si>
    <t>KNOWLEDGE TREE con la cual se manejara la correspondenciaáor se está realizando la implementación de la aplicación KNOWLEDGE TREE con la cual se manejara la correspondencia interna y externa.</t>
  </si>
  <si>
    <t>Ley 1581 de 2054</t>
  </si>
  <si>
    <t>MIG-TIC-FM-054</t>
  </si>
  <si>
    <t>IBM x3400</t>
  </si>
  <si>
    <t>Este servidor tiene varias aplicaciones instaladas. La plataforma WSUS, la aplicación OCSInventory, la aplicación GLPI, las bases de datos de contabilidad y Openfire.</t>
  </si>
  <si>
    <t>GLPI, las bases de datos de contaátiene varias aplicaciones instaladas. La plataforma WSUS, la aplicación OCSInventory, la aplicación GLPI, las bases de datos de contabilidad y Openfire.</t>
  </si>
  <si>
    <t>Ley 1581 de 2055</t>
  </si>
  <si>
    <t>MIG-TIC-FM-055</t>
  </si>
  <si>
    <t>Este servidor se designo para la consola de antivirus.</t>
  </si>
  <si>
    <t>servidoráse designo para la consola de antivirus.</t>
  </si>
  <si>
    <t>Ley 1581 de 2056</t>
  </si>
  <si>
    <t>MIG-TIC-FM-056</t>
  </si>
  <si>
    <t>Pseries 630 imb</t>
  </si>
  <si>
    <t>En este servidor se encuentra la aplicación SIGMA en UNIX en la cual se encuentra el historico de nomina.</t>
  </si>
  <si>
    <t>SIGMA en UNIX en la cual se encuentra el háor se encuentra la aplicación SIGMA en UNIX en la cual se encuentra el historico de nomina.</t>
  </si>
  <si>
    <t>Ley 1581 de 2057</t>
  </si>
  <si>
    <t>MIG-TIC-FM-057</t>
  </si>
  <si>
    <t>cpx</t>
  </si>
  <si>
    <t>LDAP, e-mail, Proxy Cache, Servidor de Dominio Activo (pablovi.gov.co) virtualizado en VirtualBox con la ip: 192.168.13.2</t>
  </si>
  <si>
    <t>VirtualBox con áProxy Cache, Servidor de Dominio Activo (pablovi.gov.co) virtualizado en VirtualBox con la ip: 192.168.13.2</t>
  </si>
  <si>
    <t>Ley 1581 de 2058</t>
  </si>
  <si>
    <t>MIG-TIC-FM-058</t>
  </si>
  <si>
    <t>TYPE BACKUP</t>
  </si>
  <si>
    <t>Type Backup</t>
  </si>
  <si>
    <t>Ley 1581 de 2059</t>
  </si>
  <si>
    <t>MIG-TIC-FM-059</t>
  </si>
  <si>
    <t>bdpablovi</t>
  </si>
  <si>
    <t>HIMS</t>
  </si>
  <si>
    <t>Ley 1581 de 2060</t>
  </si>
  <si>
    <t>MIG-TIC-FM-060</t>
  </si>
  <si>
    <t>bdpablovi3</t>
  </si>
  <si>
    <t>BD DE HIMS, Storage backup, Terminal Server, Servidor de Archivos.</t>
  </si>
  <si>
    <t>Seáorage backup, Terminal Server, Servidor de Archivos.</t>
  </si>
  <si>
    <t>Ley 1581 de 2061</t>
  </si>
  <si>
    <t>MIG-TIC-FM-061</t>
  </si>
  <si>
    <t>sapablovi</t>
  </si>
  <si>
    <t>HC DIGITALIZADAS, Consola Antivirus y Servidor de Archivos</t>
  </si>
  <si>
    <t>SáAS, Consola Antivirus y Servidor de Archivos</t>
  </si>
  <si>
    <t>Ley 1581 de 2063</t>
  </si>
  <si>
    <t>MIG-TIC-FM-063</t>
  </si>
  <si>
    <t>sdpablovi</t>
  </si>
  <si>
    <t>SIRC</t>
  </si>
  <si>
    <t>Ley 1581 de 2064</t>
  </si>
  <si>
    <t>MIG-TIC-FM-064</t>
  </si>
  <si>
    <t>ServidorBackUp</t>
  </si>
  <si>
    <t>Copias de seguridad</t>
  </si>
  <si>
    <t>Copias de respaldo</t>
  </si>
  <si>
    <t>Ley 1581 de 2066</t>
  </si>
  <si>
    <t>MIG-TIC-FM-066</t>
  </si>
  <si>
    <t>UVNODE</t>
  </si>
  <si>
    <t>Nodo de RX</t>
  </si>
  <si>
    <t>Nodo</t>
  </si>
  <si>
    <t>Ley 1581 de 2068</t>
  </si>
  <si>
    <t>MIG-TIC-FM-068</t>
  </si>
  <si>
    <t>Documento que orienta al médico tratante la atención del usuario</t>
  </si>
  <si>
    <t>Historia Clínica</t>
  </si>
  <si>
    <t>Historia clínica de pacientes, que permite el registro de las atenciones en salud</t>
  </si>
  <si>
    <t>Historia clinica corresponde a la normatividad resolucion 1995 de 1999 y rsolucion 839 de 2017</t>
  </si>
  <si>
    <t>Archivos de Gestion de las Unidades de la Subred</t>
  </si>
  <si>
    <t>Paciente y/o usuario</t>
  </si>
  <si>
    <t>Subgerencia de Servicios de Salud</t>
  </si>
  <si>
    <t>Documento que permite evidenciar el desarrollo de las funciones de la dependencia</t>
  </si>
  <si>
    <t>Son documentos que permiten conocer información de gestón de la organización</t>
  </si>
  <si>
    <t>subgerencia de prestación de servicios</t>
  </si>
  <si>
    <t>Documento que permite evidenciar el desarrollo de las funciones de otros organismos de control</t>
  </si>
  <si>
    <t>Documento que permite evidenciar la gestión de las dependencias</t>
  </si>
  <si>
    <t>Documento que permite establecer los protocolos de atención al usuario</t>
  </si>
  <si>
    <t>Son documentos que establecen protocolos de atención al usuario</t>
  </si>
  <si>
    <t xml:space="preserve">Documento que permite evidenciar la gestión de las dependencias dirigido a otros organismos </t>
  </si>
  <si>
    <t>Registro documental de las  Reuniones del Comité de Farmacia establecido por la Institución</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</si>
  <si>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</si>
  <si>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</si>
  <si>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Gestión de Servicios complementarios</t>
  </si>
  <si>
    <t>Lider del Servicio Farmaceútico</t>
  </si>
  <si>
    <t>Registro documental de las  Reuniones del Comité de Transfusion Sanguinea  establecido por la Institución</t>
  </si>
  <si>
    <t xml:space="preserve">El comité de Transfusión Sanguinea opera como organo asesor y consultivo de la Gerencia y del personal profesional y auxiliar de salud que tendra como objetivo realizar seguimiento a todas la etapas que conforman la cadena transfusional , analizar las desviaciones presentadas en cualquiera de las fases y apartir de  dicho analisis generar medidas prevenytivas y/o correctivas que tendran como finalidad mejorar la práctica transfusional a traves del uso seguro y racional de la sangre y sus hemocomponentes  </t>
  </si>
  <si>
    <t xml:space="preserve">Sevicio Transfusional </t>
  </si>
  <si>
    <t xml:space="preserve">Referente de Hemovigilancia </t>
  </si>
  <si>
    <t>Informes Entes de Control</t>
  </si>
  <si>
    <t>Reporte para poner en conocimiento o dar cuenta de  lo  realizado ante los diferentes organos de control.</t>
  </si>
  <si>
    <t xml:space="preserve">Información de temas especificos de la operativización de la gestión y sus resultados. </t>
  </si>
  <si>
    <t xml:space="preserve">Dirección de Servicios Complementarios  USS Fontibón Boston </t>
  </si>
  <si>
    <t>Líder o referente del  subproceso</t>
  </si>
  <si>
    <t xml:space="preserve">Informes </t>
  </si>
  <si>
    <t>Soportes físicos a los diferentes requerimientos que no son de carácter interno ni de órganos de control</t>
  </si>
  <si>
    <t xml:space="preserve">Informe de Gestion </t>
  </si>
  <si>
    <t>Reporte de las acciones realizadas y logros obtenidos</t>
  </si>
  <si>
    <t>Recopila  actividades de  Coordinación y Articulación  con los resultados obtenidos en dicha gestión.</t>
  </si>
  <si>
    <t xml:space="preserve">Informe de resultados de examen de laboratorio clinico </t>
  </si>
  <si>
    <t>Es un documento que resume los resultados obtenidos en el análisis de las pruebas de laboratorio solicitadas por un médico a un paciente</t>
  </si>
  <si>
    <t xml:space="preserve">Resume los resultados  obtenidos en el analsis de pruebas de labotorio solictadas por un medico a un paciente </t>
  </si>
  <si>
    <t>https://laboratorios.subredsuroccidente.gov.co/consulta/Mylogin.aspx</t>
  </si>
  <si>
    <t xml:space="preserve">VIGENTE </t>
  </si>
  <si>
    <t>Laminas histológicas y citológicas</t>
  </si>
  <si>
    <r>
      <rPr>
        <b/>
        <sz val="10"/>
        <color rgb="FF000000"/>
        <rFont val="Calibri"/>
        <family val="2"/>
      </rPr>
      <t>Lamina de Vidrio</t>
    </r>
    <r>
      <rPr>
        <sz val="10"/>
        <color rgb="FF000000"/>
        <rFont val="Calibri"/>
        <family val="2"/>
      </rPr>
      <t xml:space="preserve">  (lamina histologica) es una sección o rodaja fina de un tejido biológico adherida sobre una lamina de vidrio que permite su estudio al microscopio.                        </t>
    </r>
    <r>
      <rPr>
        <b/>
        <sz val="10"/>
        <color rgb="FF000000"/>
        <rFont val="Calibri"/>
        <family val="2"/>
      </rPr>
      <t xml:space="preserve">Bloque de Parafina:  </t>
    </r>
    <r>
      <rPr>
        <sz val="10"/>
        <color rgb="FF000000"/>
        <rFont val="Calibri"/>
        <family val="2"/>
      </rPr>
      <t>material en el que normalmente se procesan los tejidos</t>
    </r>
  </si>
  <si>
    <t>La lamina de vidrio y el bloque de parafina permite conservar el tejido objeto de estudio patologico.</t>
  </si>
  <si>
    <t xml:space="preserve">Archivo de lamina y bloque USS Kennedy </t>
  </si>
  <si>
    <t xml:space="preserve">Libro de Registro de entrega de  Cadaveres </t>
  </si>
  <si>
    <t xml:space="preserve">Registro de la entrega de cadaveres a familiar o fiscalia según sea el caso con todos los datos  exigidos  </t>
  </si>
  <si>
    <t xml:space="preserve">Contiene la informacion de los cadaveres de los servicios de urgencias u hospitalización que pueden estar relacionados a un hecho punible o no  </t>
  </si>
  <si>
    <t xml:space="preserve">Archivo de USS que prestan servicios de urgencias y hospitalación </t>
  </si>
  <si>
    <t xml:space="preserve">Programa de Divulgación y Capacitacion de  Farmacovigilancia </t>
  </si>
  <si>
    <t xml:space="preserve">Programa de Divulgación y Capacitacion de  Farmacovigilancia e Informe de Seguimiento cumplimento al programa de Divulgación y Capacitación Farmacovigilancia </t>
  </si>
  <si>
    <t>El programa de Divulgacion y capacitación da instrucciones a los profesionales en el manejo y aplicación del programa de Farmacovigilancia de la institución para la detección, valoracion , compresion y prevención de los eventos adversos , interraciones y fallos terapeuticos que pudieran presentarse con el uso de medicamentos includos gases medicinales por se considerados medicamentos  .</t>
  </si>
  <si>
    <t xml:space="preserve">Programa de Farmacovigilancia </t>
  </si>
  <si>
    <t xml:space="preserve">Programa de Farmacovigilancia e Informe de Seguimiento y cumplimento al programa de Farmacovigilancia </t>
  </si>
  <si>
    <t>El programa de Farmacovigilancia determina realmente el perfil  de seguridad  de los medicamentos y asi se pueden detectar entre otras ; eventos adversos relacionados con el  usos de medicamentos, usos inapropiados, complicaciones no detectadas durante la etapa de investigación de los medicamentos.</t>
  </si>
  <si>
    <t>Programa de Uso adecuado de antibioticos</t>
  </si>
  <si>
    <t>Registros físicos del servicio farmacéutico que constituyen las fuentes de datos con los cuales el personal responsable de la vigilancia, prevención y control
de infecciones podrá realizar el seguimiento y notificación mensual de las variables establecidas en la ficha 354 de manera discriminada por servicios (UCI y hospitalización adultos).</t>
  </si>
  <si>
    <t>El Programa de  Uso Adecuado de antibioticos  promueve la optimización del uso de antimicrobianos de acuerdo con las normas internacionales para asegurar que se elijan los antibióticos correctos y en las dosis correctas, según la evidencia disponible.</t>
  </si>
  <si>
    <t xml:space="preserve">Archivo de USS que prestan servicios de farmacia </t>
  </si>
  <si>
    <t xml:space="preserve">Registro del Laboratorio Clínico </t>
  </si>
  <si>
    <t xml:space="preserve">Son la evidencia de la conformidad con los requisitos  de la operación eficaz del Laboratorio Clinico </t>
  </si>
  <si>
    <t>Los registros del laboraotirio son la evidencia de la conformidad con los requisitos de la operación eficaz del Laboratorio Clinico</t>
  </si>
  <si>
    <t xml:space="preserve">Archivo de USS que prestan servicios de laboratorio Clinico </t>
  </si>
  <si>
    <t xml:space="preserve">Registro de Pruebas Pretransfusionales </t>
  </si>
  <si>
    <t>Son la evidencia de la conformidad con los requisitos  de la operación eficaz del  Servicio de Transfusion Sanguinea.</t>
  </si>
  <si>
    <t>Los registros de pruebas pretransfusionales son la evidencia de la conformidad con los requisitos  de la operación eficaz del  Servicio de Transfusion Sanguinea.</t>
  </si>
  <si>
    <t xml:space="preserve">Archivo de USS que prestan servicio de transfusión sanguinea </t>
  </si>
  <si>
    <t>Registro de  Medicamentos Controlados</t>
  </si>
  <si>
    <t>Registro de fármacos que por sus características requieren ser dispensados con un especial control.</t>
  </si>
  <si>
    <t>Los registros de medicamentos controlados contienen la dispensacion de medicamnetos que por sus caracterisitcas requien un control especial y soporta notificación al Fondo Nacional de Estupefacientes</t>
  </si>
  <si>
    <t xml:space="preserve">Registro de Devolucion de Medicamentos </t>
  </si>
  <si>
    <t xml:space="preserve">Registro de medicamentos que son devueltos de los servicios de urgencias y hospitalización al servicio de farmacia </t>
  </si>
  <si>
    <t xml:space="preserve">Los registros de devolución de medicamentes  a farmacia soportan los medicamentos no adminitrados al paciente en los servicios de urgencias y hospitalización </t>
  </si>
  <si>
    <t xml:space="preserve">Sistema de informacion Corporativo </t>
  </si>
  <si>
    <t xml:space="preserve">Registro de Elaboración de mezclas de alimentación parenteral </t>
  </si>
  <si>
    <t>Orden de produccion de una  solicitud de nutricion parenteral  para pacientes hospitalizados.</t>
  </si>
  <si>
    <t xml:space="preserve">El registro de  elaboracion de  mezclas de alimentación parenteral se deriva de un orden medica  para dar la atención a un paciente. </t>
  </si>
  <si>
    <t>Central de Mezclas              USS Kennedy</t>
  </si>
  <si>
    <t>Registro de Elaboración de mezclas de medicamentos Oncológicos.</t>
  </si>
  <si>
    <t xml:space="preserve">Orden de producción de mezclas de medicamentos oncologicos en respuesta a una solictud del medico tratante </t>
  </si>
  <si>
    <t xml:space="preserve">El registro de elaboración de  mezclas de medicamentos oncológicos se deriva de una orden medica para dar la atención a un paciente. </t>
  </si>
  <si>
    <t>Central de Mezclas               USS Kennedy</t>
  </si>
  <si>
    <t xml:space="preserve">Registro de Mediciones de Temperatura  y Humedad de Almacenamiento de medicamentos </t>
  </si>
  <si>
    <t>Registro de temperatura y humedad en los espacios de almacenamientos de medicamentos.</t>
  </si>
  <si>
    <t xml:space="preserve">Los registros  soportan las condiciones de temperatura y humedad de los espacios donde se almacenan los medicamentos según requemiento. </t>
  </si>
  <si>
    <t xml:space="preserve">Registro del Servicio de Atención Farmacéutica </t>
  </si>
  <si>
    <t xml:space="preserve">Registro en historia clinica de la atención farmacéutica brindada al paciente </t>
  </si>
  <si>
    <t>El registro que soporta la atención farmacéutica realizada al paciente.</t>
  </si>
  <si>
    <t>Libro registro información del Cadáver USS BOSA</t>
  </si>
  <si>
    <t>Libro registro información del Cadáver BOSA</t>
  </si>
  <si>
    <t>FISICO</t>
  </si>
  <si>
    <t>UNIDAD BOSA</t>
  </si>
  <si>
    <t>Lider de la Unidad</t>
  </si>
  <si>
    <t>Libro registro información del Cadáver USS FONTIBON</t>
  </si>
  <si>
    <t>Libro registro información del Cadáver FONTIBON</t>
  </si>
  <si>
    <t>UNIDAD FONTIBON</t>
  </si>
  <si>
    <t>Libro registro información del Cadáver USS PABLO VI</t>
  </si>
  <si>
    <t>Libro registro información del Cadáver PABLO VI</t>
  </si>
  <si>
    <t>UNIDAD PABLO VI</t>
  </si>
  <si>
    <t>Libro registro información del Cadáver USS PATIO BONITO</t>
  </si>
  <si>
    <t>Libro registro información del Cadáver PATIO BONITO</t>
  </si>
  <si>
    <t>UNIDAD PATIO BONITO</t>
  </si>
  <si>
    <t>Libro registro información del Cadáver USS TINTAL</t>
  </si>
  <si>
    <t>Libro registro información del Cadáver TITNAL</t>
  </si>
  <si>
    <t>UNIDAD TITNAL</t>
  </si>
  <si>
    <t>Libro registro información del Cadáver USS TRINIDAD GALAN</t>
  </si>
  <si>
    <t>Libro registro información del Cadáver TRINIDAD GALAN</t>
  </si>
  <si>
    <t>UNIDAD TRINIDAD GALAN</t>
  </si>
  <si>
    <t>Registro</t>
  </si>
  <si>
    <t xml:space="preserve">HISTORIA CLINICA </t>
  </si>
  <si>
    <t>Sistemas de informacion</t>
  </si>
  <si>
    <t>Actas de reunión</t>
  </si>
  <si>
    <t>Actas que dan cuenta del destrucción de medicamentos y dispositivos, proceso que implica recursos de la Entidad</t>
  </si>
  <si>
    <t>Almacén</t>
  </si>
  <si>
    <t>Profesional de Almacén</t>
  </si>
  <si>
    <t>Actas que evidencian la destrucción de docuemntos de acuerdo a la TRD</t>
  </si>
  <si>
    <t>La pérdida de las actas de eliminacion de documentos, puede implicar riesgos para la entidad, debido a no tener el soporte técnico que llevó al subproceso a aplicar la elimiación de una serie documental</t>
  </si>
  <si>
    <t>OFICINA DE GESTIÓN DOCUMENTAL</t>
  </si>
  <si>
    <t>Profesional Especializado de Gestión Documental</t>
  </si>
  <si>
    <t>Actas que evidencian la reproducción de documentos</t>
  </si>
  <si>
    <t>Actas que dan cuenta de la reproducción de documentos, no ofrece una incidencia para la Subred Sur Occidente E.S.E.</t>
  </si>
  <si>
    <t>Actas que evidencian las reuniones del Comité PIGA</t>
  </si>
  <si>
    <t xml:space="preserve">actas de la realizacion de los comites ambiuentales en la entidad, donde se evidencian toma de deciones </t>
  </si>
  <si>
    <t xml:space="preserve">subproceso de gestion ambiental, oficina administrativa </t>
  </si>
  <si>
    <t>subproceso de gestion ambiental</t>
  </si>
  <si>
    <t>Lider de gestion ambiental</t>
  </si>
  <si>
    <t>Actas que evidencian las reuniones del Comité de Historias Clínicas</t>
  </si>
  <si>
    <t>Actas que dan cuenta de las decisiones que se toman por los integrantes del Comité de Hisotrias Clínicas de acuerdo a la norma</t>
  </si>
  <si>
    <t>OFICINA DE DE SARROLLO INSTITUCIONAL</t>
  </si>
  <si>
    <t>GERENCIA DE LA INFROMACIÓN</t>
  </si>
  <si>
    <t>Profesional especializado de Gerencia de la Información</t>
  </si>
  <si>
    <t>04/14/2020</t>
  </si>
  <si>
    <t>Actas que evidencian las reuniones del Comité de Inventarios</t>
  </si>
  <si>
    <t>Documento que da cuenta de las decisiones tomadas en las reuniones ordinarias y extraordinarias del Comité de Inventarios</t>
  </si>
  <si>
    <t>Activos fijos y seguros en Carvajal</t>
  </si>
  <si>
    <t>Activos fijos y seguros</t>
  </si>
  <si>
    <t>Profesional Especializado de Activos Fijos y Seguros</t>
  </si>
  <si>
    <t>Actas que evidencian las reuniones del Comité de Seguridad Víal</t>
  </si>
  <si>
    <t>Intrumentos que permite dar cuenta las reuniones ordinarias y extraordinarias del comité de seguridad Viál</t>
  </si>
  <si>
    <t>Dirección Administrativa</t>
  </si>
  <si>
    <t>Director Administrativo</t>
  </si>
  <si>
    <t>05/15/2020</t>
  </si>
  <si>
    <t>Actas que evidencian las reuniones del Comité de Tecnología</t>
  </si>
  <si>
    <t>Actas que dan cuenta de las decisiones que se toman por los integrantes del Comité de Tecnología Biomédica, en sus reuniones periódicas</t>
  </si>
  <si>
    <t>Tecnología Biomédica</t>
  </si>
  <si>
    <t>Profesional  de Gestión Documental</t>
  </si>
  <si>
    <t>Actas que evidencian las reuniones del Comité de gestión Documental y Archivo</t>
  </si>
  <si>
    <t>Actas que dan cuenta de las decisiones que se toman por los integrantes del Comité de Gestión Documental y Archivo de acuerdo a la Ley General de Archivos</t>
  </si>
  <si>
    <t>Gestión Documental y Almera</t>
  </si>
  <si>
    <t>Gestión Documental</t>
  </si>
  <si>
    <t xml:space="preserve">
</t>
  </si>
  <si>
    <t>Certificación</t>
  </si>
  <si>
    <t>Certificación que da cuenta del alamcenamiento, tratamiento o aprovechamiento o disposición final de residuos</t>
  </si>
  <si>
    <t>actas de tratamiento y dispocion final de los 5 años atras necesarias para auditorias de entes de control</t>
  </si>
  <si>
    <t>subproceso e gestion ambiental_ oficina administrativa</t>
  </si>
  <si>
    <t>lider de gestion ambiental</t>
  </si>
  <si>
    <t>Comprobante</t>
  </si>
  <si>
    <t>Comporbante que da cuenta de la baja de un bien de la entidad</t>
  </si>
  <si>
    <t>Comprobante que constata la salida de bienes del sistema de informacion por conceptos de deterioro, daño y/o obsolescencia</t>
  </si>
  <si>
    <t>Almacen</t>
  </si>
  <si>
    <t>Profesional de almacen</t>
  </si>
  <si>
    <t>05/14/2020</t>
  </si>
  <si>
    <t>Comporbante que da cuenta del ingreso de un bien al almacén de la entidad</t>
  </si>
  <si>
    <t xml:space="preserve">Comprobante que constata el ingreso de bienes adquiridos por compra, donacion, comodato, etc, al sistema de informacion </t>
  </si>
  <si>
    <t>Lider de bodega</t>
  </si>
  <si>
    <t>Comporbante que da cuenta del reintegro de un bien al almacén de la entidad</t>
  </si>
  <si>
    <t>Comprobante que constata el reingreso de bienesdel servicio al área de activos fijos</t>
  </si>
  <si>
    <t>Comporbante que da cuenta de salida de un bien del almacén de la entidad</t>
  </si>
  <si>
    <t>Comprobante que constata la salida y entrega de productos a las areas y servicios de la Subred.</t>
  </si>
  <si>
    <t>Registro del consecutivo de comunicaciones oficiales que ingresan, salen o internas en ORFEO.</t>
  </si>
  <si>
    <t>Registro del consecutivo (radicado) asignado por el programa ORFEO a la correspondencia que ingresa, sale o interna</t>
  </si>
  <si>
    <t>Oficina de Correspondencia</t>
  </si>
  <si>
    <t>Registro de los movieminetos de almacén en un període de tiempo determinado</t>
  </si>
  <si>
    <t>Documento que consolida los movimientos de almacen realizados durante un mes.</t>
  </si>
  <si>
    <t>Documento</t>
  </si>
  <si>
    <t>Registro de las novedades de los inmuebles de la Subred Sur Occidente E.S.E.</t>
  </si>
  <si>
    <t>Documento que da cuenta de las novedades relacionadas con los bienes inmuebles de la Subred Sur occidente E.S.E.</t>
  </si>
  <si>
    <t>Historiales (hojas de vida), de los equipos que tienen a cargo bimédica, infraestructa e incluso sistemas de información</t>
  </si>
  <si>
    <t>Registro de las hojas de vidas de los equipos biomédicos propiedad de la Subred Sur Occidente E.S.E.</t>
  </si>
  <si>
    <t>Ingeniería Biomédica</t>
  </si>
  <si>
    <t>Profesional de Ingeniería Biomédica</t>
  </si>
  <si>
    <t>Historiales (hojas de vida), de los vehículos de la Subred Sur Occidente E.S.E.</t>
  </si>
  <si>
    <t>Intrumentos que permite registrar los aspectos de las hojas de vida de los vehículos propiedad de la institución</t>
  </si>
  <si>
    <t>Informes de la Dirección Administrativa enviados a los Organismos de Control y Vigilancia</t>
  </si>
  <si>
    <t>Documento Físico y/o electrónico</t>
  </si>
  <si>
    <t>Intrumentos que permiten dar respuesta a las solicitudes de infromación a organinismos de control y vigilancia, acorde a la norma y funciones de la Dirección</t>
  </si>
  <si>
    <t>Electrónico</t>
  </si>
  <si>
    <t>http://prestadores.minsalud.gov.co/siho/</t>
  </si>
  <si>
    <t>Informes de la Dirección Administrativa enviados a otros Organismos</t>
  </si>
  <si>
    <t>Intrumentos que permiten dar respuesta a las solicitudes de infromación a otros organinismos, acorde a la norma y funciones de la Dirección</t>
  </si>
  <si>
    <t>https://www.sispro.gov.co/Pages/Home.aspx</t>
  </si>
  <si>
    <t>Informes de Gestión de la Dirección Administrativa</t>
  </si>
  <si>
    <t>Intrumentos que permiten dar respuesta a las solicitudes de información de la gestión de la dependecnia, acorde a la norma y sus funciones</t>
  </si>
  <si>
    <t>Instrumento de permite la caracterización documental de los documentos producidos por la Subred Sur occidente E.S.E.</t>
  </si>
  <si>
    <t>Instrumento que permite caracterizar los documentos que produce una depndencia de la Subred Sur Occidente E.S.e., en el ejercicio de sus funciones</t>
  </si>
  <si>
    <t>Intsrumento que permite la calsificación, conformación de expedientes, establece tiempos d eretención de los documentos en los archivos de Gestión y Central</t>
  </si>
  <si>
    <t xml:space="preserve">Instrumento archivísitico que permite identificar las series y subseries que permiten la clasificación y la ordenación de los documentos recibidos y producidos por la Subred Sur Occidente E.S.E. y sus tiempos de retención y disposición. </t>
  </si>
  <si>
    <t>Intsrumento que permite la interevnción de los Fondos Documentales Acumulados de la Entidad y su disposición final</t>
  </si>
  <si>
    <t>Instrumento archivísitico que permite identificar los tiempos de retención y disposición final de los fondos documentales acumulados de la Subred Sur Occidente E.S.E.</t>
  </si>
  <si>
    <t>EN CONSTRUCCIÓN</t>
  </si>
  <si>
    <t>Relación para el control de los bienes inmuebles propiedad o uso de los bienes de la Subred Sur Occidente E.S.E.</t>
  </si>
  <si>
    <t>Documentos y bases de datos que da cuenta de las novedades relacionadas con los bienes inmuebles propiedad de la Subred Sur Occidente E.S.E.</t>
  </si>
  <si>
    <t>Relación para el control de los bienes muebles propiedad o uso de los bienes de la Subred Sur Occidente E.S.E.</t>
  </si>
  <si>
    <t>Documentos y bases de datos que da cuenta de las novedades relacionadas con los bienes muebles propiedad de la Subred Sur Occidente E.S.E.</t>
  </si>
  <si>
    <t>Relación de los soportes e infromes de los desembolsos de caja menor para la adquisición de bienes de acuerdo a la normatividad vigente.</t>
  </si>
  <si>
    <t>Intrumentos que permite dar cuenta de los gastos urgentes e indispensables para la subred por caja menor</t>
  </si>
  <si>
    <t>Registro de la planeación de necesidades de bienes y servicios de la Subred Sur Occidente en la vigencia fiscal</t>
  </si>
  <si>
    <t>Intrumentos que permite la palneación de las necesidades de bienes y servicios que tiene la Subred Sur Occidente E.S.E., cada vigencia fiscal</t>
  </si>
  <si>
    <t>https://www.colombiacompra.gov.co/secop-ii</t>
  </si>
  <si>
    <t>Registro de los planes de la gestión de residuos en la Subred Sur Occidente E.S.E.</t>
  </si>
  <si>
    <t xml:space="preserve">Registro de los planes definidos por cada subproceso de la Dirección Administrativa en el cumplimiento de sus funciones </t>
  </si>
  <si>
    <t>Gestion Ambiental</t>
  </si>
  <si>
    <t>Lider gestion Ambiental</t>
  </si>
  <si>
    <t>Registro de las actividades planeadas de mantenimiento hospitalario, inlcuye infraestructura, equipos biomédicos, equipos industriales, mobiliario hospitalario y administrativo, mantenimiento de vehículos</t>
  </si>
  <si>
    <t>Instrumento que permite la planeación de las actividades de manteniimiento hopitalario conforme a la normatividad en salud</t>
  </si>
  <si>
    <t>Mantenimiento de Infraestructura</t>
  </si>
  <si>
    <t>Apoyo Logístico</t>
  </si>
  <si>
    <t>Profesional Especializado de Mantenimiento</t>
  </si>
  <si>
    <t>Plan estratégico de Gestión Documental en la implementación de los diferentes instrumentos exigidos por la Ley General de Archivos.</t>
  </si>
  <si>
    <t>Es un Instrumento para la planeación de la función archivística, el cual se articula con los demás planes y proyectos estratégicos previstos por la entidad.</t>
  </si>
  <si>
    <t>Plan que describe las acciones institucionales en la Gestión Ambiental</t>
  </si>
  <si>
    <t>subproceso de gestion ambiental, sede administrativa</t>
  </si>
  <si>
    <t>Plan que describe los lineamientos de gestión documental y los programas específicos que debe formular la Subred para la gestión de los archivos</t>
  </si>
  <si>
    <t>Documento que contienen el conjunto de actividades administrativas y técnicas, tendientes a la planificación, manejo y organización de la documentación producida y recibida por las entidades, desde su origen hasta su disposición final1, con el fin de facilitar su uso y conservación.</t>
  </si>
  <si>
    <t>Programa que evalúa el riesgo de la tecnología biomédica y propone acciones de seguimiento y control.</t>
  </si>
  <si>
    <t>Documento que permite planear, ecutar y controlar las acciones de mitigación de los riesgos asociados a la tecnología biomédica.</t>
  </si>
  <si>
    <t>Profesional de Tecnología Biomédica</t>
  </si>
  <si>
    <t>Registro de las comunicaciones oficiales enviadas en el Software de Gestión Documental ORFEO</t>
  </si>
  <si>
    <t>Registro de las comunicaciones enviadas por la entidad en el ejercicio de sus funciones en el software de correspondencia ORFEO</t>
  </si>
  <si>
    <t>Registro de las comunicaciones oficiales internas en el Software de Gestión Documental ORFEO</t>
  </si>
  <si>
    <t>Registro de las comunicaciones oficiales recibidas en el Software de Gestión Documental ORFEO</t>
  </si>
  <si>
    <t>registro del servicio de transporte por parte de los vehículos propios y contratados de la Subred Sur Occidente E.S.E.</t>
  </si>
  <si>
    <t>Formatos que permiten el registro de los servicios prestados por los vehículos institucionales y los tercerizados</t>
  </si>
  <si>
    <t>Oficina de apoyo a la Dirección</t>
  </si>
  <si>
    <t>Servicio de Apoyo</t>
  </si>
  <si>
    <t>Profesional de Apoyo a la dirección</t>
  </si>
  <si>
    <t>DIR.CONTRATACION</t>
  </si>
  <si>
    <t>Dirección_de_Contratación</t>
  </si>
  <si>
    <t>440-2-7-Actas Comité de Contratación</t>
  </si>
  <si>
    <t>Actas  de  Comité de Contratación</t>
  </si>
  <si>
    <t>Actas  de  comité de contratacion</t>
  </si>
  <si>
    <t>El impacto de perdida es bajo debido a que toda la informacion contractual s publica en medio digital y maxime cuando la Subred tiene implementada la contratacion electronica.</t>
  </si>
  <si>
    <t xml:space="preserve">ADMON ASDINGO </t>
  </si>
  <si>
    <t>CONTRATACIÓN</t>
  </si>
  <si>
    <t>Directora de Contratación</t>
  </si>
  <si>
    <t>440-2-40-Actas de Reunión</t>
  </si>
  <si>
    <t>Actas de Reunión</t>
  </si>
  <si>
    <t>Acta  de  Reunion</t>
  </si>
  <si>
    <t>440-22-1-Contrato de Adquisición de Bienes y servicios</t>
  </si>
  <si>
    <t>Contratos  de Adquisición de Bienes  y Servicios</t>
  </si>
  <si>
    <t>Acto  Administrativo para prestar un  servicio  o  adquisición de  un producto</t>
  </si>
  <si>
    <t>440-22-2-Contrato de Arrendamiento</t>
  </si>
  <si>
    <t>Contratos  de  Arrendamiento</t>
  </si>
  <si>
    <t>Bogota</t>
  </si>
  <si>
    <t>440-22-3-Contrato de Comodato</t>
  </si>
  <si>
    <t>Contrato de  Comodatos</t>
  </si>
  <si>
    <t>440-22-4-Contrato de Consultoría - De Obra</t>
  </si>
  <si>
    <t>Contrtato de consultoria</t>
  </si>
  <si>
    <t>440-22-5-Contrato de Prestación de Servicios</t>
  </si>
  <si>
    <t>Contrato de prestación de  Servicio</t>
  </si>
  <si>
    <t>440-22-6-Contrato de Suministro y Compra Venta</t>
  </si>
  <si>
    <t>Contrtato  de  Suministro y compra  venta</t>
  </si>
  <si>
    <t>440-49-1-Indicadores de Gestión</t>
  </si>
  <si>
    <t>Indicadores  de  gestión</t>
  </si>
  <si>
    <t>Documentos  y/o matriz  mediantes la cual se mide  la oportunidad  en los  servicios , productos  adquiridos.</t>
  </si>
  <si>
    <t>440-50-10-Informe de Gestión</t>
  </si>
  <si>
    <t>Informe de  gestión</t>
  </si>
  <si>
    <t>Alli  se  describe  todos los  indicadores  y cumplimiento a los  mismo por  dependencia</t>
  </si>
  <si>
    <t>440-50-24-Informe Entes de Control</t>
  </si>
  <si>
    <t>informe Entes  de  control</t>
  </si>
  <si>
    <t>Documentos  que  se  realiza  de acuerdo a  solicitud  o  hallazgos  que  se  tienen de los diferente  entes  de control o solicitud  de información  de los diferentes  proceso  o  servicios.</t>
  </si>
  <si>
    <t>440-50-34-Informes Otros Organismos</t>
  </si>
  <si>
    <t>Informes  otros  Organismos</t>
  </si>
  <si>
    <t>Respuesta  que  se emite  a la  solicitud  de los  diferentes entes  de control de acuerdo a la información requerida.</t>
  </si>
  <si>
    <t>440-60-3-Manual de Contratación</t>
  </si>
  <si>
    <t>Manual de  Contratación</t>
  </si>
  <si>
    <t>Documento en el  cual  se establece  el proceso como tal  de  toda la contratación que  se  realiza con sus  respectivos  requisitos  que debe cumplir  y tener  encuenta.</t>
  </si>
  <si>
    <t>440-67-4-Plan de Gestión</t>
  </si>
  <si>
    <t>Plan de  Gestión</t>
  </si>
  <si>
    <t>Documento donde  se  realiza  la  descripción de las  actividades  a  realizar y  el cumplimiento que  se  debe  realizar  de  acuerdo a  un porcentaje</t>
  </si>
  <si>
    <t>440-67-5-Plan de Gestión del Riesgo</t>
  </si>
  <si>
    <t xml:space="preserve">Plan de  Gestión de  Riesgo </t>
  </si>
  <si>
    <t>Donde  se  realiza  la medicion de los respectivos  riesgo  que  tenemos en nuestra  area y en cada uno de los procesos</t>
  </si>
  <si>
    <t>440-67-16-Plan Operativo de Gestión</t>
  </si>
  <si>
    <t>Plan Operativo de  Gestion</t>
  </si>
  <si>
    <t>440-67-25-Planes de Mejoramiento</t>
  </si>
  <si>
    <t xml:space="preserve">Planes de mejoramiento </t>
  </si>
  <si>
    <t>Calidad</t>
  </si>
  <si>
    <t>280 02-19 Actas de comité de infecciones</t>
  </si>
  <si>
    <t>Comité de Infecciones Asociadas a la Atención en Salud</t>
  </si>
  <si>
    <t>Si publicada</t>
  </si>
  <si>
    <t>alta</t>
  </si>
  <si>
    <t>Es un órgano asesor a la Gerencia en la toma de decisiones para la prevención y el control de las Infecciones Asociadas a la Atención en Salud en las diferentes unidades de servicios de salud</t>
  </si>
  <si>
    <t>Cada vez que requiera actualizar.</t>
  </si>
  <si>
    <t>Oficina de calidad</t>
  </si>
  <si>
    <t>280 02-21 Actas de comité de seguridad al paciente</t>
  </si>
  <si>
    <t>Comité de Seguridad del Paciente</t>
  </si>
  <si>
    <t>Comité institucional de carácter asesor, técnico- científico y consultivo de la Gerencia, cuya finalidad principal es; evaluar y definir lineamientos para apoyar la seguridad del paciente durante los procesos de atención, retroalimentar los resultados y proponer la gestión de los recursos necesarios para asegurar la calidad de la prestación del servicio mediante la adopción de medidas de prevención y control de los sucesos de seguridad prevenibles</t>
  </si>
  <si>
    <t>280 02-19 Guía de infecciones intrahospitalaria</t>
  </si>
  <si>
    <t>Guía de buenas prácticas Detectar, prevenir y reducir infecciones asociadas con la atención en salud - EX-02-02-GI-0018</t>
  </si>
  <si>
    <t>Media</t>
  </si>
  <si>
    <t>Conocimiento de la aplicación de la guía en la Subred.</t>
  </si>
  <si>
    <t>280 -19 Resolución de acreditación</t>
  </si>
  <si>
    <t>Resolución 5095 de 2018 Por la cual se adopta el ―Manual de acreditación en salud ambulatorio y hospitalario de Colombia versión 3.1 EX-04-RES-5095-2018</t>
  </si>
  <si>
    <t>Baja</t>
  </si>
  <si>
    <t>280 -19 Autoevaluación de acreditación</t>
  </si>
  <si>
    <t>Autoevaluación de  acreditación</t>
  </si>
  <si>
    <t>Revisión de la Autoevaluación de los estándares de acreditación de cada uno de los procesos</t>
  </si>
  <si>
    <t>280 -19 Planes de mejora de acreditación</t>
  </si>
  <si>
    <t>Planes de mejora de acreditación</t>
  </si>
  <si>
    <t>Conocimiento del estado de los seguimientos de los planes de mejora</t>
  </si>
  <si>
    <t>280 -19 Informe historial de acreditación</t>
  </si>
  <si>
    <t>Informes de visitas de acreditación</t>
  </si>
  <si>
    <t>280 -22 Solicitud de novedades de habilitación</t>
  </si>
  <si>
    <t>Novedades de habilitación</t>
  </si>
  <si>
    <t>Documento físico</t>
  </si>
  <si>
    <t>Alta</t>
  </si>
  <si>
    <t>Proceso de evaluación y servicio para la renovación de la habilitación</t>
  </si>
  <si>
    <t>Oficina calidad - Tintal</t>
  </si>
  <si>
    <t>280 -22 Acta del historia de habilitación</t>
  </si>
  <si>
    <t>Actas de historial de habilitación</t>
  </si>
  <si>
    <t>Actas de seguimiento a la habilitación de la subred</t>
  </si>
  <si>
    <t>280 -22 Informes del sistema único de habilitación</t>
  </si>
  <si>
    <t>Informes del seguimiento de habilitación</t>
  </si>
  <si>
    <t>Documento físico - Magnético</t>
  </si>
  <si>
    <t>Archivos institucionales - servidores</t>
  </si>
  <si>
    <t>Papel- pdf</t>
  </si>
  <si>
    <t>Informes de seguimiento de la habilitación</t>
  </si>
  <si>
    <t>280 -22 constancia renovación de la habilitación</t>
  </si>
  <si>
    <t>Documentos renovación de la habilitación</t>
  </si>
  <si>
    <t>Documentos de soporte mantenimiento de la habitación</t>
  </si>
  <si>
    <t>280 -31-01 Cuadro de caracterización documental</t>
  </si>
  <si>
    <t>02-01-FO-0017 Estructura caracterización de proceso las solicitudes de actualización se hace a través de mesa de ayuda</t>
  </si>
  <si>
    <t>Permite identificar las condiciones y/o elementos que hacen parte del proceso.</t>
  </si>
  <si>
    <t>280 -31-02 Listado maestro de documentos</t>
  </si>
  <si>
    <t>Listado maestro de comentos</t>
  </si>
  <si>
    <t>Permite conocer los documentos con los que cuenta la Subred para su gestión.</t>
  </si>
  <si>
    <t>280 -31-03 Manual institucional</t>
  </si>
  <si>
    <t>Manual del Sistema Integrado de Gestión - 02-00-MA-0001</t>
  </si>
  <si>
    <t>PDF-WORD</t>
  </si>
  <si>
    <t>280 -31-03 Manual de elaboración de documentos</t>
  </si>
  <si>
    <t xml:space="preserve">Manual de elaboración de documentos - 02-01-MA-0001 </t>
  </si>
  <si>
    <t>280 -31-03 Manual de uso y reusó de dispositivos biomédicos</t>
  </si>
  <si>
    <t>Manual de uso y rehusó de dispositivos médicos - 02-02-MA-0002</t>
  </si>
  <si>
    <t>Dispositivos médicos que se pueden reusar por la Subred, dependiendo criterios técnicos.</t>
  </si>
  <si>
    <t>280 -31-03 Manual de Bioseguridad</t>
  </si>
  <si>
    <t>Manual de Bioseguridad  - 02-02-MA-0001</t>
  </si>
  <si>
    <t>Aplicación del uso seguro de medidas y protocolos en los diferentes servicios de la Subred.</t>
  </si>
  <si>
    <t>280 -31-03 Manual de auditoria</t>
  </si>
  <si>
    <t>Manual de Auditoria - 02-06-MA-0001</t>
  </si>
  <si>
    <t>Aplicación de las auditorias internas de la entidad</t>
  </si>
  <si>
    <t>280 -31-04 Manual de procesos y procedimientos</t>
  </si>
  <si>
    <t>Manual de procesos y procedimientos - 02-01-MA-0003</t>
  </si>
  <si>
    <t>Conformación de la estructura de los procesos, subprocesos y procedimientos de la Subred</t>
  </si>
  <si>
    <t>280 -52-04 Programa de auditorias para el mejoramiento de la calidad en salud - PAMEC</t>
  </si>
  <si>
    <t>Programa de auditoria para el mejoramiento continuo de la calidad  en la atención  (PAMEC)  - 02-06-PG-0001</t>
  </si>
  <si>
    <t>Aplicación del programa de auditorias de la entidad</t>
  </si>
  <si>
    <t>280 -52-04 Tablero de indicadores para el mejoramiento de calidad en salud</t>
  </si>
  <si>
    <t>Indicadores proceso</t>
  </si>
  <si>
    <t>Los indicadores se encuentran publicados en cada proceso y permiten hacer el seguimiento - Sistema de información en Almera</t>
  </si>
  <si>
    <t>280 -52-04 Programa de seguridad del paciente</t>
  </si>
  <si>
    <t>Programa de seguridad del paciente - 02-02-PG-0001</t>
  </si>
  <si>
    <t>Contiene como se realiza análisis de los diferentes incidente y eventos presentados en la atención</t>
  </si>
  <si>
    <t>GE.RIESGO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</si>
  <si>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</si>
  <si>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</si>
  <si>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</si>
  <si>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</si>
  <si>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</si>
  <si>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Formatos de caracterizacion Social y Ambiental</t>
  </si>
  <si>
    <t>Salud Publica</t>
  </si>
  <si>
    <t>Espacio Vivienda- GESI</t>
  </si>
  <si>
    <t xml:space="preserve">Vigencia </t>
  </si>
  <si>
    <t>Vigencia</t>
  </si>
  <si>
    <t>ESPACIO VIVIENDA</t>
  </si>
  <si>
    <t>Formatos
Base de datos</t>
  </si>
  <si>
    <t>Nombre del  profesional</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</si>
  <si>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</si>
  <si>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</si>
  <si>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</si>
  <si>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</si>
  <si>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</si>
  <si>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</si>
  <si>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</si>
  <si>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</si>
  <si>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</si>
  <si>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</si>
  <si>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</si>
  <si>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</si>
  <si>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</si>
  <si>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</si>
  <si>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</si>
  <si>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</si>
  <si>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</si>
  <si>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 CARTA DE COMPROMISO Y DESISTIMIENTO</t>
  </si>
  <si>
    <t>FORMATO CRONICOS</t>
  </si>
  <si>
    <t>FORMATO IMPLEMENTACIÓN PLAN FAMILIAR</t>
  </si>
  <si>
    <t>FORMATO VARIABLES DE SEGUIMIENTO A INDICADORES DEL PLAN</t>
  </si>
  <si>
    <t>RESTRINGIDA</t>
  </si>
  <si>
    <t>FORMATO- FICHA DE CARACTERIZACIÓN SOCIAL Y AMBIENTAL - ESPACIO VIVIENDA</t>
  </si>
  <si>
    <t>FORMATO- INSTRUMENTO DE CARACTERIZACIÓN SOCIAL Y AMBIENTAL - ESPACIO VIVIENDA</t>
  </si>
  <si>
    <t>FORMATO IMPLEMENTACIÓN PLAN FAMILIAR- SEGUIMIENTO A RUTAS</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</si>
  <si>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</si>
  <si>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</si>
  <si>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</si>
  <si>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</si>
  <si>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</si>
  <si>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</si>
  <si>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</si>
  <si>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</si>
  <si>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</si>
  <si>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</si>
  <si>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</si>
  <si>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</si>
  <si>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</si>
  <si>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</si>
  <si>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Dirección_de_Servicios_del_Riesgo_en_Salud</t>
  </si>
  <si>
    <t>REGISTRO PARA CAPTURA DE DATOS</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</si>
  <si>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</si>
  <si>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</si>
  <si>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</si>
  <si>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</si>
  <si>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</si>
  <si>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</si>
  <si>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</si>
  <si>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</si>
  <si>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</si>
  <si>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</si>
  <si>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</si>
  <si>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</si>
  <si>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</si>
  <si>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</si>
  <si>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FICHAS</t>
  </si>
  <si>
    <t xml:space="preserve">Fichas </t>
  </si>
  <si>
    <t>fisico y magnetico</t>
  </si>
  <si>
    <t xml:space="preserve">Fichas de planecion de actividades,de informacion , educacion y comunicación del espacio publico </t>
  </si>
  <si>
    <t>Fisico y Magnetico</t>
  </si>
  <si>
    <t xml:space="preserve">Soporte de participantes en la ejeción de actividades. </t>
  </si>
  <si>
    <t xml:space="preserve">Magnetico </t>
  </si>
  <si>
    <t xml:space="preserve">Registro, mensual y trimestral, dando a conocer la ejecución de lasactividfades del espacio. </t>
  </si>
  <si>
    <t>Formato de UTIS
Formato de trabajo infantil</t>
  </si>
  <si>
    <t>Formatos de identificación de UTIS y trabajo infantil</t>
  </si>
  <si>
    <t>290-2-40-Actas de Reunión</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</si>
  <si>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</si>
  <si>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</si>
  <si>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</si>
  <si>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</si>
  <si>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</si>
  <si>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</si>
  <si>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</si>
  <si>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</si>
  <si>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</si>
  <si>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</si>
  <si>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</si>
  <si>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</si>
  <si>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</si>
  <si>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350-72-1-Programa Ampliado de Inmunización - PAI</t>
  </si>
  <si>
    <t>Actas de sistemas de información</t>
  </si>
  <si>
    <t>Actas de asistencia tecnica a IPS de sistemas de información.</t>
  </si>
  <si>
    <t>PAPS 11 PUENTE ARANDA</t>
  </si>
  <si>
    <t>Lider PAI</t>
  </si>
  <si>
    <t>GE.HOSPITALARIA</t>
  </si>
  <si>
    <t>Dirección_de_Servicios_Hospitalarios</t>
  </si>
  <si>
    <t>HISTORIA CLINICA</t>
  </si>
  <si>
    <t>Historia Clinica Dinamica</t>
  </si>
  <si>
    <t>Historia Clinica de pacientes de procedemientos quirurgicos</t>
  </si>
  <si>
    <t>Información  que esta relacionada con la mision y vision de la entidad</t>
  </si>
  <si>
    <t>Servidores</t>
  </si>
  <si>
    <t>Los perfiles asistenciales</t>
  </si>
  <si>
    <t xml:space="preserve">Indicadores de gestión </t>
  </si>
  <si>
    <t xml:space="preserve">Indicadores de obligatorio reporte como oportunidad de cirugía, cancelación de cirugia y oportunidad de apendicectomía </t>
  </si>
  <si>
    <t xml:space="preserve">Gerencia de la información </t>
  </si>
  <si>
    <t xml:space="preserve">Gerencia de la información - Calidad a través del  aplicativo Almera </t>
  </si>
  <si>
    <t xml:space="preserve">Planes de mejora </t>
  </si>
  <si>
    <t xml:space="preserve">Documentado como resultado de mediciones de indicadores, SQRSS, Auditorias internas y externas </t>
  </si>
  <si>
    <t xml:space="preserve">Información que puede ser solicitida por entes de control interno y/o externo </t>
  </si>
  <si>
    <t>Actas de gestión o seguimiento</t>
  </si>
  <si>
    <t xml:space="preserve">Actas de gestión o seguimiento reuniones internas de la coordinación de salas de cirugía </t>
  </si>
  <si>
    <t xml:space="preserve">Información de interés unicamente para el subproceso y/o para la dirección </t>
  </si>
  <si>
    <t xml:space="preserve">Archivo de gestión </t>
  </si>
  <si>
    <t>Dirección hospitalaria</t>
  </si>
  <si>
    <t xml:space="preserve">Dirección hospitalaria </t>
  </si>
  <si>
    <t>INSTRUMENTOS DE CONTROL</t>
  </si>
  <si>
    <t xml:space="preserve">Libro de ingreso del paciente en el servicio </t>
  </si>
  <si>
    <t>Registra la hora, servicio, identificación del paciente, EPS, cama asignada a todo usuario que ingresa  a salas de cirugía</t>
  </si>
  <si>
    <t xml:space="preserve">Es un punto de control para cuando no funcionen los sistemas de información y/o para validad  si un paciente fue atendido pero no hubo registros en el sistema de sus atenciones </t>
  </si>
  <si>
    <t>Lider de UMHE</t>
  </si>
  <si>
    <t xml:space="preserve">Actas de gestión o seguimiento reuniones internas de los líderes de UMHES  y/o referentes de las especialidades  </t>
  </si>
  <si>
    <t xml:space="preserve">Información de interés unicamente para el subproceso </t>
  </si>
  <si>
    <t xml:space="preserve">Lideres de UMHES - Referentes de especialidades </t>
  </si>
  <si>
    <t xml:space="preserve">Informes de gestión </t>
  </si>
  <si>
    <t xml:space="preserve">Reporte del comportamiento y análisis de los indicadores,y  estrategias realizadas para  la gestión de los mismos. Logros y avances </t>
  </si>
  <si>
    <t xml:space="preserve">Consolida información disponible en los sistemas de información insitiucional - dinamica y almera por tanto su pérdida no genera daño en la entidad. </t>
  </si>
  <si>
    <t xml:space="preserve">Electronica en los discos duros de los computadores de la dirección </t>
  </si>
  <si>
    <t xml:space="preserve">Registra la hora, servicio, identificación del paciente, EPS, cama asignada a todo usuario que ingresa en un servició de internación hospitalaria </t>
  </si>
  <si>
    <t>Informaciín y guía</t>
  </si>
  <si>
    <t>GE.AMBULATORIA</t>
  </si>
  <si>
    <t>Dirección_de_Servicios_Ambulatorios</t>
  </si>
  <si>
    <t>310 50-4 Procesos Laborales</t>
  </si>
  <si>
    <t>Actas de Reuniónes UAT , LIDERES Y AREAS</t>
  </si>
  <si>
    <t>PAPS PUENTE ARANDA</t>
  </si>
  <si>
    <t>DIRECCIÓN AMNULATORIOS</t>
  </si>
  <si>
    <t>DIRECTORA DE AMBULATORIA</t>
  </si>
  <si>
    <t xml:space="preserve">Actas de Reuniónes UAT </t>
  </si>
  <si>
    <t>REFERENTE SALUD ORAL</t>
  </si>
  <si>
    <t>INFORME DE GESTION JUNTA DIRECTIVA</t>
  </si>
  <si>
    <t xml:space="preserve">NO </t>
  </si>
  <si>
    <t>TABLEROS DE PRODUCCIÓN MEDINA GENERAL Y ESPECILIZADA DIRECCION DE AMBULATORIOS</t>
  </si>
  <si>
    <t xml:space="preserve">DATOS DE PRODUCCIÓN DE MEDICINA PARA GENERACIÓN DE INFORMES DE GESTION </t>
  </si>
  <si>
    <t>planes de mejoramiento de consulta externa</t>
  </si>
  <si>
    <t>SEGUIMIENTO ACCIONES DE MEJORA DEL SERVICIO</t>
  </si>
  <si>
    <t>GE.JURIDICA</t>
  </si>
  <si>
    <t>CONCILIACIONES</t>
  </si>
  <si>
    <t>Documentos donde se consignan las actividades de coordinación,gestión, administración y dirección de la OCID.</t>
  </si>
  <si>
    <t>INFORMES DE GRAN RELEVANCIA POR CUANTO DETERMINAN  LAS ACTIVIDADES DE COORDINACIÓN, GESTIÓN, ADMINISTRACION Y DIRECCIÓN DE LA OFICINA DE CONTROL INTERNO DISCIPLINARIO, EN ALGUNOS CASOS SE CONSIGNAN DATOS QUE GOZAN DE RESERVA.</t>
  </si>
  <si>
    <t>PAPS CUNDINAMARCA</t>
  </si>
  <si>
    <t xml:space="preserve">CONTROL INTERNO DISCIPLINARIO </t>
  </si>
  <si>
    <t xml:space="preserve">JEFE OFICINA CONTROL INTERNO DISCIPLINARIO </t>
  </si>
  <si>
    <t>INFORMES SOLICITADOS POR LOS  ENTES DE CONTROL DE INDOLE DISTRITAL Y NACIONAL (PERSONERIA Y PROCURADURIA)</t>
  </si>
  <si>
    <t>SOLICITUDES RELATIVAS A LOS PROCESOS DISCIPLINARIOS QUE TRAMITA LA OCID LOS CUALES GOZAN DE RESERVA SEGÚN LO DISPUESTO EN LA LEY 734 DE 2002</t>
  </si>
  <si>
    <t>Informes solicitados por diferentes dependecias de la subred y/o consultorios juridicos que representan a los investigados.</t>
  </si>
  <si>
    <t>DISPONIBILIDAD PARA EL SERVIDOR O PARTICULAR QUE ELEVE LA CONSULTA, POR LO GENERAL LA INFORMACIÓN QUE SE REQUEIRE VERSA SOBRE MATERIAS Y ACCIONES PROPIAS DE LA DEPENDENCIA</t>
  </si>
  <si>
    <t>G. FINANCIERA</t>
  </si>
  <si>
    <t>ACTAS DE COMITÉ DE SOSTENIBILIDAD</t>
  </si>
  <si>
    <t>REUNIONES COMITÉ DE SOSTENIBILIDAD RESOLUCION 373 DE 2020</t>
  </si>
  <si>
    <t>Aplicación Resolución 193 de 2016 CGN</t>
  </si>
  <si>
    <t>CONTABILIDAD</t>
  </si>
  <si>
    <t>BIMESTRAL</t>
  </si>
  <si>
    <t>PROFESIONAL UNIVERSITARIO CONTABILIAD</t>
  </si>
  <si>
    <t>ACTAS DE COMITÉ DE INGRESOS</t>
  </si>
  <si>
    <t>REUNIONES COMITÉ DE INGRESOS RESOLUCION 1007 DE 2018</t>
  </si>
  <si>
    <t>Aplicación Manual de Gestión de Ingresos</t>
  </si>
  <si>
    <t>CARTERA</t>
  </si>
  <si>
    <t>MENSUAL</t>
  </si>
  <si>
    <t>REFERENTE DE CARTERA</t>
  </si>
  <si>
    <t>INFORMES ENTES DE CONTROL</t>
  </si>
  <si>
    <t>INFORMES PRESENTADOS POR LOS DIFERENTES ENTES DE CONTROL GENERADOS EN LOS PROCESOS DE AUDITORIA</t>
  </si>
  <si>
    <t>Informes de auditorias realizados a los procesos de la entidad</t>
  </si>
  <si>
    <t>DIRECCION FINANCIERA</t>
  </si>
  <si>
    <t>ENTES DE CONTROL QUE GENERAN LOS INFORMES</t>
  </si>
  <si>
    <t>INFORMES DIFERENTES ENTIDADES</t>
  </si>
  <si>
    <t>INFORMES PRSENTADOS POR DIFERENTES ENTIDADES</t>
  </si>
  <si>
    <t>Informes presentados a la entidad por diferentes entidades</t>
  </si>
  <si>
    <t>INFORMES ENTREGADOS POR DIFERENTES ENTES DE CONTROL</t>
  </si>
  <si>
    <t>INFORME DE GESTION DEL PROCESO FINANCIERO</t>
  </si>
  <si>
    <t>INFORME DE GESTION VIGENCIA</t>
  </si>
  <si>
    <t>Informe de gestión de la vigencia</t>
  </si>
  <si>
    <t xml:space="preserve">INFORME DE GESTION DE LA VIGENCIA </t>
  </si>
  <si>
    <t>LIBROS AUXILIARES REGIMEN DE CONTABILIDAD PUBLICA</t>
  </si>
  <si>
    <t>REGISTRO MOVIMIENTOS CONTABLES Y FINANCIEROS</t>
  </si>
  <si>
    <t>Registro información contable</t>
  </si>
  <si>
    <t>MOVIMIENTOS CONTABLES DE LA VIGENCIA</t>
  </si>
  <si>
    <t>LIBROS OFICIALES REGIMEN DE CONTABILIDAD PUBLICA</t>
  </si>
  <si>
    <t>ANTEPROYECTO PRESUPUESTAL</t>
  </si>
  <si>
    <t xml:space="preserve">ANTEPROYECTO PRESUPUESTAL </t>
  </si>
  <si>
    <t>Anteproyecto presupuestal</t>
  </si>
  <si>
    <t>PRESUPUESTO</t>
  </si>
  <si>
    <t>AJUSTES, TRASLADOS, INCORPORACIONES</t>
  </si>
  <si>
    <t>Modificaciones presupuestales</t>
  </si>
  <si>
    <t>INFORMES DE FACTURACION GENERADA</t>
  </si>
  <si>
    <t>FACTURACION GENERADA</t>
  </si>
  <si>
    <t>Facturación generada</t>
  </si>
  <si>
    <t>FACTURACION</t>
  </si>
  <si>
    <t>INFORMES DE FACTURACION RADICADA</t>
  </si>
  <si>
    <t>FACTURACION RADICADA</t>
  </si>
  <si>
    <t>Facturación radicada</t>
  </si>
  <si>
    <t>ACTA DE LIQUIDACION DEL PRESUPUESTL</t>
  </si>
  <si>
    <t>REGISTRO MOVIMIENTOS ACTAS Y FINANCIEROS</t>
  </si>
  <si>
    <t>Acto administativo de liquidación del presupuesto</t>
  </si>
  <si>
    <t>ACTO ADMINISTRATIVO DE LIQUIDACION DEL PRESUPUESTO</t>
  </si>
  <si>
    <t>EJECUCION DE RENTAS E INGRESOS Y DE GASTOS E INVERSION</t>
  </si>
  <si>
    <t>Ejecución presupuestal de rentas e ingresos y gastos e inversión</t>
  </si>
  <si>
    <t>EJECUCION PRESUPUESTAL DE RENTAS E INGRESOS Y GASTOS E INVERSION</t>
  </si>
  <si>
    <t>Movimientos contables y financieros</t>
  </si>
  <si>
    <t>ARQUEOS DE CAJA</t>
  </si>
  <si>
    <t>Informes de control recaudo cajeros y facturadores</t>
  </si>
  <si>
    <t>TESORERIA</t>
  </si>
  <si>
    <t xml:space="preserve">CONCILIACIONES BANCARIAS </t>
  </si>
  <si>
    <t>Conciliaciones bancarias</t>
  </si>
  <si>
    <t>CONCILIACIONES BANCARIAS</t>
  </si>
  <si>
    <t>CONCILIACIONES INTERNAS</t>
  </si>
  <si>
    <t>Conciliaciones internas entres contabilidad y las áreas generadoras de movimientos contables y financieros</t>
  </si>
  <si>
    <t>MOVIMIENTO DE TESORERIA</t>
  </si>
  <si>
    <t>MOVIMIENTOS DE BANCOS</t>
  </si>
  <si>
    <t>Registro movimientos diarios de ingreso y egreso a bancos</t>
  </si>
  <si>
    <t>MOVIMIENTOS DE TESORERIA</t>
  </si>
  <si>
    <t>ESTADOS FINANCIEROS</t>
  </si>
  <si>
    <t>ESTADOS FINANCIEROS MENSUALES (ESTADO DE SITUACION FINANCIERA, ESTADO DE RESULTADOS, ESTADO DE CAMBIOS EN EL PATRIMONIO, ESTADO DE FLUJO DE CAJA, NOTAS A LOS ESTADOS FINANCIEROS)</t>
  </si>
  <si>
    <t>Informes contables de acuerdo a lo señalado por la CGN</t>
  </si>
  <si>
    <t>INFORMES CONTABLES DE ACUERDO A LO SEÑALADO POR LA CGN</t>
  </si>
  <si>
    <t>DICTAMEN REVISORIA FISCAL</t>
  </si>
  <si>
    <t>Dictamen Revisoría Fiscal</t>
  </si>
  <si>
    <t>INFORMES REVISORIA FISCAL</t>
  </si>
  <si>
    <t>ESTADO DE TESORERIA</t>
  </si>
  <si>
    <t>Estado de tesorería</t>
  </si>
  <si>
    <t>ESTADO DE CARTERA</t>
  </si>
  <si>
    <t>Estado de cartera</t>
  </si>
  <si>
    <t>INFORME DE CUENTAS POR COBRAR</t>
  </si>
  <si>
    <t>INFORME EDADES DE CARTERA</t>
  </si>
  <si>
    <t>Informe edades de cartera</t>
  </si>
  <si>
    <t>INFORME DE CUENTAS POR PAGAR</t>
  </si>
  <si>
    <t>Informe de cuentas por pagar</t>
  </si>
  <si>
    <t>CUENTAS POR PAGAR</t>
  </si>
  <si>
    <t>INFORME DE EDADES DE CUENTAS POR PAGAR</t>
  </si>
  <si>
    <t>Edades de cuentas por pagar</t>
  </si>
  <si>
    <t>INFORME EDADES DE CUENTAS POR PAGAR</t>
  </si>
  <si>
    <t>CIERRE PRESUPUESTAL</t>
  </si>
  <si>
    <t>Documentos que conforman el cierre presupuestal de la vigencia de acuerdo a la normatividad vigente</t>
  </si>
  <si>
    <t>INFORME DE CIERRE PRESUPUESTAL</t>
  </si>
  <si>
    <t>INFORME DE COSTOS</t>
  </si>
  <si>
    <t>Informe trimestral de costos</t>
  </si>
  <si>
    <t>INFORMES DE GLOSA RECIBIDA, CONTESTADA Y CONCILIADA</t>
  </si>
  <si>
    <t>Gestión de glosa recibida, contestada y conciliada</t>
  </si>
  <si>
    <t>GLOSAS</t>
  </si>
  <si>
    <t>INFORME DE GLOSAS</t>
  </si>
  <si>
    <t>GESTIONES COBRO PERSUASIVO PARA LA RECUPERACION DE LA CARTERA</t>
  </si>
  <si>
    <t>Informes de gestión de cartera a cada pagador</t>
  </si>
  <si>
    <t>INFORMES DE CARTERA</t>
  </si>
  <si>
    <t>INFORMES DEVOLUCIONES RECIBIDAS Y TRAMITADAS</t>
  </si>
  <si>
    <t>Informes devoluciones recibidas y tramitadas</t>
  </si>
  <si>
    <t>INFORMES DE DEVOLUCIONES</t>
  </si>
  <si>
    <t>INFORMES PRESENTACION DE ACREENCIAS EN PROCESOS DE LIQUIDACION</t>
  </si>
  <si>
    <t>Informe de acreencias procesos de liquidación</t>
  </si>
  <si>
    <t>INFORMES PROCESOS DE LIQUIDACION</t>
  </si>
  <si>
    <t xml:space="preserve">  TICS</t>
  </si>
  <si>
    <t>Informes de gestión de Contratos bajo la supervisión del área de Sistemas de Información TICS</t>
  </si>
  <si>
    <t>Asdincgo, Equipo PC- Coordinador Gestión TICS</t>
  </si>
  <si>
    <t>Cooreo electrónico Office 365 - One drive</t>
  </si>
  <si>
    <t>Base de datos sistema mesa de ayuda.</t>
  </si>
  <si>
    <t>USS Kennedy</t>
  </si>
  <si>
    <t>Coordinador HIS</t>
  </si>
  <si>
    <t>SGI Almera</t>
  </si>
  <si>
    <t>SECOP II</t>
  </si>
  <si>
    <t>Aplicativo Mesa de ayuda institucional</t>
  </si>
  <si>
    <t>Sistemna Dinámica Gerencial - Módulo activos fijos</t>
  </si>
  <si>
    <t>Equipo PC-Redes y servidores, equipo de Jefe de Oficina sistemas de información TICS</t>
  </si>
  <si>
    <t>Logs base de datos SQL Server.</t>
  </si>
  <si>
    <t>Datacenter USS Kennedy</t>
  </si>
  <si>
    <t>Software mesa de ayuda.</t>
  </si>
  <si>
    <t>USS BOSTON</t>
  </si>
  <si>
    <t>Trasladado a USS Kennedy en 2022</t>
  </si>
  <si>
    <t>Trasladado a USS Kennedy en 2019</t>
  </si>
  <si>
    <t>Información judicial</t>
  </si>
  <si>
    <t>BAJO: La documentación original se encuentra en los despachos judiciales. Las copias se suben a SIPROJWEB e internamente se lleva registro en Bitácora y archivo híbrido.</t>
  </si>
  <si>
    <t>Registro y certificación de temas tratados.</t>
  </si>
  <si>
    <t xml:space="preserve">BAJO: Las sesiones se graban, la documentación reposa en SIPROJWEB y en archivo interno híbrido. Contiene decisiones corporativas para atender y desplegar defensa ante posibles litigios.  </t>
  </si>
  <si>
    <t>Datos y reportes de la entidad.</t>
  </si>
  <si>
    <t xml:space="preserve">MEDIO: Se reciben insumos por correo electrónico -  no original - y las respuestas reposan en ORFEO  y en archivo interno híbrido. </t>
  </si>
  <si>
    <t>Información solicitada por entidadas y personas diferentes a entes de control.</t>
  </si>
  <si>
    <t>Datos y reportes propios de la oficina jurídica</t>
  </si>
  <si>
    <t>Datos y reportes de la entidad conforme con el CPACA.</t>
  </si>
  <si>
    <t xml:space="preserve">sEDE ADMINISTRATIVA ASDINCGO /SIPROJWEB / EQUIPO ARCHIVO INTERNO JURIDICA / BACK UP - TIC </t>
  </si>
  <si>
    <t xml:space="preserve">OFICINA ASESORA JURIDICA </t>
  </si>
  <si>
    <t xml:space="preserve">JEFE OFICINA ASESORA JURIDICA / ADMINISTRADORES DE SISTEMA DE INFORMACION CORPORATIVOS: SECRETARIA JURÍDICA DISTRITAL </t>
  </si>
  <si>
    <t>COMITÉ DE CONCILIACIÓN / OFICINA ASESORA JURIDICA (SECRETARIA TÉCNICA)</t>
  </si>
  <si>
    <t xml:space="preserve">SEDE ADMINISTRATIVA ASDINCGO / ORFEO / EQUIPO ARCHIVO INTERNO JURIDICA / BACK UP - TIC </t>
  </si>
  <si>
    <t xml:space="preserve">OFICINA ASESORA JURIDICA / AREA (AREAS) RELACIONADAS </t>
  </si>
  <si>
    <t xml:space="preserve">JEFE OFICINA ASESORA JURIDICA / JEFE DE ÁREA RELACION SEGÚN LA TEMÁTICA </t>
  </si>
  <si>
    <t>09/30/2019</t>
  </si>
  <si>
    <t>Fuente e información: Recolección de todos los procesos 27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</si>
</sst>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
    <numFmt numFmtId="165" formatCode="mm/dd/yyyy"/>
    <numFmt numFmtId="166" formatCode="dd/mm/yy;@"/>
    <numFmt numFmtId="167" formatCode="00"/>
    <numFmt numFmtId="168" formatCode="dd/mm/yyyy;@"/>
    <numFmt numFmtId="169" formatCode="d/m/yyyy"/>
    <numFmt numFmtId="170" formatCode="dd/mm/yyyy"/>
  </numFmts>
  <fonts count="100">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b/>
      <sz val="11"/>
      <color rgb="FF7030A0"/>
      <name val="Arial Narrow"/>
      <family val="2"/>
    </font>
    <font>
      <b/>
      <sz val="11"/>
      <color theme="2" tint="-0.499984740745262"/>
      <name val="Arial Narrow"/>
      <family val="2"/>
    </font>
    <font>
      <b/>
      <sz val="11"/>
      <color rgb="FF0066CC"/>
      <name val="Arial Narrow"/>
      <family val="2"/>
    </font>
    <font>
      <b/>
      <sz val="11"/>
      <color rgb="FF666633"/>
      <name val="Arial Narrow"/>
      <family val="2"/>
    </font>
    <font>
      <b/>
      <sz val="11"/>
      <color rgb="FF00B050"/>
      <name val="Arial Narrow"/>
      <family val="2"/>
    </font>
    <font>
      <b/>
      <sz val="11"/>
      <color rgb="FFCCFF33"/>
      <name val="Arial Narrow"/>
      <family val="2"/>
    </font>
    <font>
      <b/>
      <sz val="11"/>
      <color rgb="FF333300"/>
      <name val="Arial Narrow"/>
      <family val="2"/>
    </font>
    <font>
      <b/>
      <sz val="11"/>
      <color rgb="FF00CCFF"/>
      <name val="Arial Narrow"/>
      <family val="2"/>
    </font>
    <font>
      <b/>
      <sz val="11"/>
      <color rgb="FFCC0000"/>
      <name val="Arial Narrow"/>
      <family val="2"/>
    </font>
    <font>
      <b/>
      <sz val="11"/>
      <color rgb="FFCC0099"/>
      <name val="Arial Narrow"/>
      <family val="2"/>
    </font>
    <font>
      <b/>
      <sz val="11"/>
      <color rgb="FFFF66FF"/>
      <name val="Arial Narrow"/>
      <family val="2"/>
    </font>
    <font>
      <b/>
      <sz val="11"/>
      <color rgb="FFFF6600"/>
      <name val="Arial Narrow"/>
      <family val="2"/>
    </font>
    <font>
      <b/>
      <sz val="11"/>
      <color rgb="FF333399"/>
      <name val="Arial Narrow"/>
      <family val="2"/>
    </font>
    <font>
      <sz val="11"/>
      <color rgb="FF333399"/>
      <name val="Arial Narrow"/>
      <family val="2"/>
    </font>
    <font>
      <b/>
      <sz val="11"/>
      <color rgb="FF6666FF"/>
      <name val="Arial Narrow"/>
      <family val="2"/>
    </font>
    <font>
      <b/>
      <sz val="15"/>
      <name val="Arial Narrow"/>
      <family val="2"/>
    </font>
    <font>
      <b/>
      <sz val="13"/>
      <name val="Arial Narrow"/>
      <family val="2"/>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b/>
      <sz val="10"/>
      <name val="Arial  "/>
    </font>
    <font>
      <sz val="10"/>
      <name val="Arial  "/>
    </font>
    <font>
      <b/>
      <sz val="10"/>
      <color theme="1"/>
      <name val="Arial  "/>
    </font>
    <font>
      <sz val="9"/>
      <name val="Arial  "/>
    </font>
    <font>
      <b/>
      <sz val="11"/>
      <name val="Arial  "/>
    </font>
    <font>
      <b/>
      <sz val="11"/>
      <color rgb="FF002060"/>
      <name val="Arial Narrow"/>
      <family val="2"/>
    </font>
    <font>
      <sz val="11"/>
      <color rgb="FF002060"/>
      <name val="Calibri"/>
      <family val="2"/>
      <charset val="1"/>
    </font>
    <font>
      <b/>
      <sz val="10"/>
      <color rgb="FF002060"/>
      <name val="Arial  "/>
    </font>
    <font>
      <b/>
      <sz val="11"/>
      <color rgb="FF99FF66"/>
      <name val="Arial Narrow"/>
      <family val="2"/>
    </font>
    <font>
      <b/>
      <sz val="11"/>
      <color rgb="FFFF99CC"/>
      <name val="Arial Narrow"/>
      <family val="2"/>
    </font>
    <font>
      <sz val="11"/>
      <color rgb="FFFF99CC"/>
      <name val="Calibri"/>
      <family val="2"/>
      <charset val="1"/>
    </font>
    <font>
      <b/>
      <sz val="8"/>
      <name val="Arial"/>
      <family val="2"/>
    </font>
    <font>
      <sz val="8"/>
      <color theme="1"/>
      <name val="Calibri"/>
      <family val="2"/>
      <scheme val="minor"/>
    </font>
    <font>
      <b/>
      <sz val="8"/>
      <name val="Arial Narrow"/>
      <family val="2"/>
    </font>
    <font>
      <sz val="8"/>
      <name val="Arial"/>
      <family val="2"/>
    </font>
    <font>
      <b/>
      <sz val="8"/>
      <color indexed="8"/>
      <name val="Arial"/>
      <family val="2"/>
    </font>
    <font>
      <sz val="8"/>
      <color rgb="FFFF0000"/>
      <name val="Arial"/>
      <family val="2"/>
    </font>
    <font>
      <sz val="8"/>
      <color theme="1"/>
      <name val="Arial"/>
      <family val="2"/>
    </font>
    <font>
      <b/>
      <sz val="8"/>
      <color theme="1"/>
      <name val="Arial"/>
      <family val="2"/>
    </font>
    <font>
      <b/>
      <sz val="8"/>
      <color rgb="FF000000"/>
      <name val="Arial"/>
      <family val="2"/>
    </font>
    <font>
      <sz val="8"/>
      <color rgb="FF000000"/>
      <name val="Arial"/>
      <family val="2"/>
    </font>
    <font>
      <sz val="8"/>
      <color rgb="FF000000"/>
      <name val="Calibri"/>
      <family val="2"/>
      <charset val="1"/>
    </font>
    <font>
      <sz val="10"/>
      <name val="Calibri"/>
      <family val="2"/>
    </font>
    <font>
      <sz val="10"/>
      <color rgb="FF000000"/>
      <name val="Calibri"/>
      <family val="2"/>
      <charset val="1"/>
    </font>
    <font>
      <sz val="10"/>
      <color rgb="FF000000"/>
      <name val="Calibri"/>
      <family val="2"/>
    </font>
    <font>
      <sz val="10"/>
      <color theme="4"/>
      <name val="Calibri"/>
      <family val="2"/>
    </font>
    <font>
      <sz val="10"/>
      <color rgb="FF000000"/>
      <name val="Calibri"/>
      <family val="2"/>
      <scheme val="minor"/>
    </font>
    <font>
      <u/>
      <sz val="10"/>
      <color theme="4"/>
      <name val="Calibri"/>
      <family val="2"/>
    </font>
    <font>
      <sz val="11"/>
      <color rgb="FF000000"/>
      <name val="Arial"/>
      <family val="2"/>
    </font>
    <font>
      <sz val="9"/>
      <color rgb="FF000000"/>
      <name val="Calibri"/>
      <family val="2"/>
      <scheme val="minor"/>
    </font>
    <font>
      <u/>
      <sz val="9"/>
      <color theme="10"/>
      <name val="Calibri"/>
      <family val="2"/>
      <scheme val="minor"/>
    </font>
    <font>
      <sz val="10"/>
      <color theme="1"/>
      <name val="Calibri"/>
      <family val="2"/>
    </font>
    <font>
      <b/>
      <sz val="10"/>
      <name val="Calibri"/>
      <family val="2"/>
    </font>
    <font>
      <sz val="9"/>
      <name val="Calibri"/>
      <family val="2"/>
      <scheme val="minor"/>
    </font>
    <font>
      <sz val="11"/>
      <name val="Calibri"/>
      <family val="2"/>
    </font>
    <font>
      <b/>
      <sz val="10"/>
      <color rgb="FF000000"/>
      <name val="Calibri"/>
      <family val="2"/>
    </font>
    <font>
      <sz val="10"/>
      <name val="Arial Narrow"/>
      <family val="2"/>
    </font>
    <font>
      <sz val="10"/>
      <color rgb="FF000000"/>
      <name val="Calibri"/>
      <family val="2"/>
      <charset val="1"/>
      <scheme val="minor"/>
    </font>
    <font>
      <u/>
      <sz val="10"/>
      <color theme="10"/>
      <name val="Calibri"/>
      <family val="2"/>
      <charset val="1"/>
    </font>
    <font>
      <sz val="10"/>
      <color rgb="FF222222"/>
      <name val="Arial"/>
      <family val="2"/>
    </font>
    <font>
      <sz val="10"/>
      <name val="Calibri"/>
      <family val="2"/>
      <scheme val="minor"/>
    </font>
  </fonts>
  <fills count="40">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EBF1DE"/>
      </patternFill>
    </fill>
    <fill>
      <patternFill patternType="solid">
        <fgColor theme="0"/>
        <bgColor rgb="FFFFFF00"/>
      </patternFill>
    </fill>
    <fill>
      <patternFill patternType="solid">
        <fgColor theme="0"/>
        <bgColor theme="0"/>
      </patternFill>
    </fill>
  </fills>
  <borders count="53">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009FAD"/>
      </left>
      <right style="thin">
        <color rgb="FF009FAD"/>
      </right>
      <top style="thin">
        <color rgb="FF009FAD"/>
      </top>
      <bottom style="thin">
        <color rgb="FF009FAD"/>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00B0F0"/>
      </left>
      <right style="medium">
        <color rgb="FF00B0F0"/>
      </right>
      <top style="medium">
        <color rgb="FF00B0F0"/>
      </top>
      <bottom style="medium">
        <color rgb="FF00B0F0"/>
      </bottom>
      <diagonal/>
    </border>
  </borders>
  <cellStyleXfs count="4">
    <xf numFmtId="0" fontId="0" fillId="0" borderId="0"/>
    <xf numFmtId="0" fontId="20" fillId="0" borderId="0" applyNumberFormat="0" applyFill="0" applyBorder="0" applyAlignment="0" applyProtection="0"/>
    <xf numFmtId="0" fontId="25" fillId="0" borderId="0"/>
    <xf numFmtId="0" fontId="25" fillId="0" borderId="0">
      <alignment vertical="top" wrapText="1"/>
    </xf>
  </cellStyleXfs>
  <cellXfs count="923">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2" borderId="4" xfId="0" applyFont="1" applyFill="1" applyBorder="1" applyAlignment="1">
      <alignment horizontal="center" vertical="center"/>
    </xf>
    <xf numFmtId="0" fontId="10" fillId="0" borderId="0" xfId="0" applyFont="1" applyAlignment="1">
      <alignment vertical="center"/>
    </xf>
    <xf numFmtId="0" fontId="12" fillId="12"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7" borderId="4" xfId="0" applyFont="1" applyFill="1" applyBorder="1" applyAlignment="1">
      <alignment horizontal="center" vertical="center" wrapText="1"/>
    </xf>
    <xf numFmtId="0" fontId="21" fillId="0" borderId="4" xfId="0" applyFont="1" applyBorder="1" applyAlignment="1" applyProtection="1">
      <alignment vertical="center" wrapText="1"/>
    </xf>
    <xf numFmtId="0" fontId="21" fillId="13" borderId="4" xfId="0" applyFont="1" applyFill="1" applyBorder="1" applyAlignment="1" applyProtection="1">
      <alignment vertical="center"/>
    </xf>
    <xf numFmtId="0" fontId="21" fillId="13" borderId="4" xfId="0" applyFont="1" applyFill="1" applyBorder="1" applyAlignment="1" applyProtection="1">
      <alignment vertical="center" wrapText="1"/>
    </xf>
    <xf numFmtId="0" fontId="21" fillId="21" borderId="4" xfId="0" applyFont="1" applyFill="1" applyBorder="1" applyAlignment="1" applyProtection="1">
      <alignment vertical="center" wrapText="1"/>
    </xf>
    <xf numFmtId="0" fontId="0" fillId="23" borderId="0" xfId="0" applyFill="1"/>
    <xf numFmtId="0" fontId="0" fillId="25" borderId="0" xfId="0" applyFill="1"/>
    <xf numFmtId="0" fontId="21" fillId="16" borderId="4" xfId="0" applyFont="1" applyFill="1" applyBorder="1" applyAlignment="1" applyProtection="1">
      <alignment vertical="center" wrapText="1"/>
    </xf>
    <xf numFmtId="0" fontId="21" fillId="23" borderId="4" xfId="0" applyFont="1" applyFill="1" applyBorder="1" applyAlignment="1" applyProtection="1">
      <alignment vertical="center" wrapText="1"/>
    </xf>
    <xf numFmtId="0" fontId="21" fillId="26"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0" fillId="27" borderId="0" xfId="0" applyFill="1"/>
    <xf numFmtId="0" fontId="21" fillId="27" borderId="4" xfId="0" applyFont="1" applyFill="1" applyBorder="1" applyAlignment="1" applyProtection="1">
      <alignment vertical="center" wrapText="1"/>
    </xf>
    <xf numFmtId="0" fontId="21" fillId="14" borderId="4" xfId="0" applyFont="1" applyFill="1" applyBorder="1" applyAlignment="1" applyProtection="1">
      <alignment vertical="center" wrapText="1"/>
    </xf>
    <xf numFmtId="0" fontId="21" fillId="17" borderId="4" xfId="0" applyFont="1" applyFill="1" applyBorder="1" applyAlignment="1" applyProtection="1">
      <alignment vertical="center" wrapText="1"/>
    </xf>
    <xf numFmtId="0" fontId="0" fillId="17" borderId="0" xfId="0" applyFill="1" applyBorder="1" applyAlignment="1">
      <alignment wrapText="1"/>
    </xf>
    <xf numFmtId="0" fontId="0" fillId="14" borderId="0" xfId="0" applyFill="1" applyBorder="1" applyAlignment="1">
      <alignment wrapText="1"/>
    </xf>
    <xf numFmtId="0" fontId="21" fillId="28" borderId="4" xfId="0" applyFont="1" applyFill="1" applyBorder="1" applyAlignment="1" applyProtection="1">
      <alignment vertical="center" wrapText="1"/>
    </xf>
    <xf numFmtId="0" fontId="0" fillId="28" borderId="0" xfId="0" applyFill="1" applyBorder="1" applyAlignment="1">
      <alignment wrapText="1"/>
    </xf>
    <xf numFmtId="0" fontId="21" fillId="19" borderId="4" xfId="0" applyFont="1" applyFill="1" applyBorder="1" applyAlignment="1" applyProtection="1">
      <alignment vertical="center" wrapText="1"/>
    </xf>
    <xf numFmtId="0" fontId="0" fillId="19" borderId="0" xfId="0" applyFill="1" applyBorder="1" applyAlignment="1">
      <alignment wrapText="1"/>
    </xf>
    <xf numFmtId="0" fontId="13" fillId="16" borderId="0" xfId="1" applyFont="1" applyFill="1" applyAlignment="1">
      <alignment horizontal="left" vertical="center" wrapText="1" indent="1"/>
    </xf>
    <xf numFmtId="0" fontId="21" fillId="29" borderId="4" xfId="0" applyFont="1" applyFill="1" applyBorder="1" applyAlignment="1" applyProtection="1">
      <alignment vertical="center" wrapText="1"/>
    </xf>
    <xf numFmtId="0" fontId="13" fillId="29"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6" borderId="0" xfId="0" applyFill="1" applyAlignment="1">
      <alignment wrapText="1"/>
    </xf>
    <xf numFmtId="0" fontId="21" fillId="28" borderId="0" xfId="0" applyFont="1" applyFill="1" applyBorder="1" applyAlignment="1" applyProtection="1">
      <alignment vertical="center" wrapText="1"/>
    </xf>
    <xf numFmtId="0" fontId="21" fillId="19" borderId="0" xfId="0" applyFont="1" applyFill="1" applyBorder="1" applyAlignment="1" applyProtection="1">
      <alignment vertical="center" wrapText="1"/>
    </xf>
    <xf numFmtId="0" fontId="21" fillId="16" borderId="0" xfId="0" applyFont="1" applyFill="1" applyBorder="1" applyAlignment="1" applyProtection="1">
      <alignment vertical="center" wrapText="1"/>
    </xf>
    <xf numFmtId="0" fontId="21" fillId="29"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7" borderId="0" xfId="0" applyFont="1" applyFill="1" applyBorder="1" applyAlignment="1" applyProtection="1">
      <alignment vertical="center" wrapText="1"/>
    </xf>
    <xf numFmtId="0" fontId="21" fillId="14" borderId="0" xfId="0" applyFont="1" applyFill="1" applyBorder="1" applyAlignment="1" applyProtection="1">
      <alignment vertical="center" wrapText="1"/>
    </xf>
    <xf numFmtId="0" fontId="0" fillId="0" borderId="4" xfId="0" applyBorder="1" applyAlignment="1">
      <alignment wrapText="1"/>
    </xf>
    <xf numFmtId="0" fontId="22" fillId="0" borderId="0" xfId="0" applyFont="1"/>
    <xf numFmtId="0" fontId="0" fillId="0" borderId="9" xfId="0" applyFont="1" applyBorder="1" applyAlignment="1">
      <alignment horizontal="center" vertical="center" wrapText="1"/>
    </xf>
    <xf numFmtId="0" fontId="0" fillId="35" borderId="4" xfId="0" applyFill="1" applyBorder="1"/>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167" fontId="23" fillId="0" borderId="4" xfId="0" quotePrefix="1" applyNumberFormat="1" applyFont="1" applyFill="1" applyBorder="1" applyAlignment="1">
      <alignment horizontal="center" vertical="center"/>
    </xf>
    <xf numFmtId="0" fontId="23" fillId="0" borderId="4" xfId="0" quotePrefix="1" applyFont="1" applyFill="1" applyBorder="1" applyAlignment="1">
      <alignment horizontal="left" vertical="center" wrapText="1"/>
    </xf>
    <xf numFmtId="167" fontId="23" fillId="0" borderId="4" xfId="2" quotePrefix="1" applyNumberFormat="1" applyFont="1" applyFill="1" applyBorder="1" applyAlignment="1">
      <alignment horizontal="center" vertical="center"/>
    </xf>
    <xf numFmtId="0" fontId="23" fillId="0" borderId="4" xfId="2" quotePrefix="1" applyFont="1" applyFill="1" applyBorder="1" applyAlignment="1">
      <alignment horizontal="left" vertical="center" wrapText="1"/>
    </xf>
    <xf numFmtId="0" fontId="23" fillId="36" borderId="10" xfId="0" applyFont="1" applyFill="1" applyBorder="1" applyAlignment="1">
      <alignment horizontal="center" vertical="center" wrapText="1"/>
    </xf>
    <xf numFmtId="0" fontId="23" fillId="36" borderId="10" xfId="0" applyFont="1" applyFill="1" applyBorder="1" applyAlignment="1">
      <alignment horizontal="center" vertical="center"/>
    </xf>
    <xf numFmtId="0" fontId="26" fillId="0" borderId="6" xfId="0" applyFont="1" applyFill="1" applyBorder="1" applyAlignment="1">
      <alignment horizontal="left" vertical="center" wrapText="1"/>
    </xf>
    <xf numFmtId="167" fontId="26" fillId="0" borderId="6" xfId="0" quotePrefix="1" applyNumberFormat="1" applyFont="1" applyFill="1" applyBorder="1" applyAlignment="1">
      <alignment horizontal="center" vertical="center"/>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left" vertical="center"/>
    </xf>
    <xf numFmtId="167" fontId="26" fillId="0" borderId="4" xfId="0" quotePrefix="1" applyNumberFormat="1" applyFont="1" applyFill="1" applyBorder="1" applyAlignment="1">
      <alignment horizontal="center" vertical="center"/>
    </xf>
    <xf numFmtId="0" fontId="26" fillId="0" borderId="4" xfId="0" quotePrefix="1" applyFont="1" applyFill="1" applyBorder="1" applyAlignment="1">
      <alignment horizontal="left" vertical="center" wrapText="1"/>
    </xf>
    <xf numFmtId="167" fontId="26"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Fill="1" applyBorder="1" applyAlignment="1">
      <alignment horizontal="left" vertical="center" wrapText="1"/>
    </xf>
    <xf numFmtId="167" fontId="27" fillId="0" borderId="4" xfId="0" quotePrefix="1" applyNumberFormat="1" applyFont="1" applyFill="1" applyBorder="1" applyAlignment="1">
      <alignment horizontal="center" vertical="center"/>
    </xf>
    <xf numFmtId="0" fontId="28" fillId="0" borderId="4" xfId="0" applyFont="1" applyFill="1" applyBorder="1" applyAlignment="1">
      <alignment horizontal="center" vertical="center" wrapText="1"/>
    </xf>
    <xf numFmtId="0" fontId="29" fillId="0" borderId="4" xfId="0" applyFont="1" applyFill="1" applyBorder="1" applyAlignment="1">
      <alignment horizontal="left" vertical="center" wrapText="1"/>
    </xf>
    <xf numFmtId="167" fontId="29" fillId="0" borderId="4" xfId="0" quotePrefix="1" applyNumberFormat="1" applyFont="1" applyFill="1" applyBorder="1" applyAlignment="1">
      <alignment horizontal="center" vertical="center"/>
    </xf>
    <xf numFmtId="0" fontId="29" fillId="0" borderId="4" xfId="0" quotePrefix="1" applyFont="1" applyFill="1" applyBorder="1" applyAlignment="1">
      <alignment horizontal="left"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4" xfId="0" applyFont="1" applyFill="1" applyBorder="1" applyAlignment="1">
      <alignment horizontal="left" vertical="center" wrapText="1"/>
    </xf>
    <xf numFmtId="167" fontId="31" fillId="0" borderId="4" xfId="0" quotePrefix="1" applyNumberFormat="1" applyFont="1" applyFill="1" applyBorder="1" applyAlignment="1">
      <alignment horizontal="center" vertical="center"/>
    </xf>
    <xf numFmtId="0" fontId="31" fillId="0" borderId="4" xfId="0" quotePrefix="1" applyFont="1" applyFill="1" applyBorder="1" applyAlignment="1">
      <alignment horizontal="left" vertical="center" wrapText="1"/>
    </xf>
    <xf numFmtId="167" fontId="31" fillId="0" borderId="4" xfId="2" quotePrefix="1" applyNumberFormat="1" applyFont="1" applyFill="1" applyBorder="1" applyAlignment="1">
      <alignment horizontal="center" vertical="center"/>
    </xf>
    <xf numFmtId="0" fontId="31" fillId="0" borderId="4" xfId="2"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2" quotePrefix="1" applyNumberFormat="1" applyFont="1" applyFill="1" applyBorder="1" applyAlignment="1">
      <alignment horizontal="center" vertical="center"/>
    </xf>
    <xf numFmtId="0" fontId="32" fillId="0" borderId="4" xfId="2"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0" fontId="32" fillId="0" borderId="4" xfId="2" quotePrefix="1" applyFont="1" applyFill="1" applyBorder="1" applyAlignment="1">
      <alignment horizontal="left" vertical="center" wrapText="1"/>
    </xf>
    <xf numFmtId="167" fontId="32"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4" xfId="0" applyFont="1" applyFill="1" applyBorder="1" applyAlignment="1">
      <alignment horizontal="left" vertical="center" wrapText="1"/>
    </xf>
    <xf numFmtId="167" fontId="33" fillId="0" borderId="4" xfId="0" quotePrefix="1" applyNumberFormat="1" applyFont="1" applyFill="1" applyBorder="1" applyAlignment="1">
      <alignment horizontal="center" vertical="center"/>
    </xf>
    <xf numFmtId="0" fontId="33" fillId="0" borderId="4" xfId="0" quotePrefix="1" applyFont="1" applyFill="1" applyBorder="1" applyAlignment="1">
      <alignment horizontal="left" vertical="center" wrapText="1"/>
    </xf>
    <xf numFmtId="0" fontId="33" fillId="0" borderId="4" xfId="2" applyFont="1" applyFill="1" applyBorder="1" applyAlignment="1">
      <alignment horizontal="left" vertical="center" wrapText="1"/>
    </xf>
    <xf numFmtId="167" fontId="33" fillId="0" borderId="4" xfId="2" quotePrefix="1" applyNumberFormat="1"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left" vertical="center" wrapText="1"/>
    </xf>
    <xf numFmtId="167" fontId="34" fillId="0" borderId="4" xfId="2" quotePrefix="1" applyNumberFormat="1" applyFont="1" applyFill="1" applyBorder="1" applyAlignment="1">
      <alignment horizontal="center" vertical="center"/>
    </xf>
    <xf numFmtId="0" fontId="34" fillId="0" borderId="4" xfId="2" applyFont="1" applyFill="1" applyBorder="1" applyAlignment="1">
      <alignment horizontal="left" vertical="center" wrapText="1"/>
    </xf>
    <xf numFmtId="0" fontId="34" fillId="0" borderId="4" xfId="2" quotePrefix="1" applyFont="1" applyFill="1" applyBorder="1" applyAlignment="1">
      <alignment horizontal="left" vertical="center" wrapText="1"/>
    </xf>
    <xf numFmtId="167" fontId="35" fillId="0" borderId="4" xfId="0" quotePrefix="1" applyNumberFormat="1" applyFont="1" applyFill="1" applyBorder="1" applyAlignment="1">
      <alignment horizontal="center" vertical="center"/>
    </xf>
    <xf numFmtId="0" fontId="35" fillId="0" borderId="4" xfId="0" quotePrefix="1" applyFont="1" applyFill="1" applyBorder="1" applyAlignment="1">
      <alignment horizontal="left"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0" fontId="36" fillId="0" borderId="4" xfId="0" quotePrefix="1" applyFont="1" applyFill="1" applyBorder="1" applyAlignment="1">
      <alignment horizontal="left"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27" fillId="0" borderId="4" xfId="2" quotePrefix="1" applyNumberFormat="1" applyFont="1" applyFill="1" applyBorder="1" applyAlignment="1">
      <alignment horizontal="center" vertical="center" wrapText="1"/>
    </xf>
    <xf numFmtId="0" fontId="27" fillId="0" borderId="4" xfId="2" quotePrefix="1" applyFont="1" applyFill="1" applyBorder="1" applyAlignment="1">
      <alignment horizontal="left"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2" quotePrefix="1" applyNumberFormat="1" applyFont="1" applyFill="1" applyBorder="1" applyAlignment="1">
      <alignment horizontal="center" vertical="center"/>
    </xf>
    <xf numFmtId="0" fontId="39"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167" fontId="39" fillId="0" borderId="4" xfId="0" quotePrefix="1" applyNumberFormat="1" applyFont="1" applyFill="1" applyBorder="1" applyAlignment="1">
      <alignment horizontal="center" vertical="center"/>
    </xf>
    <xf numFmtId="0" fontId="39" fillId="0" borderId="4" xfId="0" quotePrefix="1" applyFont="1" applyFill="1" applyBorder="1" applyAlignment="1">
      <alignment horizontal="left" vertical="center" wrapText="1"/>
    </xf>
    <xf numFmtId="167" fontId="39" fillId="0" borderId="4" xfId="0" quotePrefix="1" applyNumberFormat="1" applyFont="1" applyFill="1" applyBorder="1" applyAlignment="1">
      <alignment horizontal="center" vertical="center" wrapText="1"/>
    </xf>
    <xf numFmtId="167" fontId="39" fillId="0" borderId="4" xfId="2" quotePrefix="1" applyNumberFormat="1" applyFont="1" applyFill="1" applyBorder="1" applyAlignment="1">
      <alignment horizontal="center" vertical="center"/>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2" quotePrefix="1" applyNumberFormat="1" applyFont="1" applyFill="1" applyBorder="1" applyAlignment="1">
      <alignment horizontal="center" vertical="center"/>
    </xf>
    <xf numFmtId="0" fontId="40" fillId="0" borderId="4" xfId="2" quotePrefix="1" applyFont="1" applyFill="1" applyBorder="1" applyAlignment="1">
      <alignment horizontal="left" vertical="center" wrapText="1"/>
    </xf>
    <xf numFmtId="0" fontId="40" fillId="0" borderId="4" xfId="2" applyFont="1" applyFill="1" applyBorder="1" applyAlignment="1">
      <alignment horizontal="left" vertical="center" wrapText="1"/>
    </xf>
    <xf numFmtId="167" fontId="40" fillId="0" borderId="4" xfId="0" applyNumberFormat="1"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4" xfId="0" applyFont="1" applyFill="1" applyBorder="1" applyAlignment="1">
      <alignment horizontal="left" vertical="center" wrapText="1"/>
    </xf>
    <xf numFmtId="167" fontId="41" fillId="0" borderId="4" xfId="0" quotePrefix="1" applyNumberFormat="1" applyFont="1" applyFill="1" applyBorder="1" applyAlignment="1">
      <alignment horizontal="center" vertical="center"/>
    </xf>
    <xf numFmtId="0" fontId="41" fillId="0" borderId="4" xfId="0" quotePrefix="1" applyFont="1" applyFill="1" applyBorder="1" applyAlignment="1">
      <alignment horizontal="left" vertical="center" wrapText="1"/>
    </xf>
    <xf numFmtId="0" fontId="41" fillId="0" borderId="4" xfId="0" applyFont="1" applyFill="1" applyBorder="1" applyAlignment="1">
      <alignment horizontal="left" vertical="center"/>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0" fontId="44" fillId="0" borderId="4" xfId="0" applyFont="1" applyFill="1" applyBorder="1" applyAlignment="1">
      <alignment horizontal="left" vertical="center" wrapText="1"/>
    </xf>
    <xf numFmtId="167" fontId="44" fillId="0" borderId="4" xfId="2" quotePrefix="1" applyNumberFormat="1" applyFont="1" applyFill="1" applyBorder="1" applyAlignment="1">
      <alignment horizontal="center" vertical="center" wrapText="1"/>
    </xf>
    <xf numFmtId="167" fontId="44" fillId="0" borderId="4" xfId="2" quotePrefix="1" applyNumberFormat="1" applyFont="1" applyFill="1" applyBorder="1" applyAlignment="1">
      <alignment horizontal="center" vertical="center"/>
    </xf>
    <xf numFmtId="0" fontId="44" fillId="0" borderId="4" xfId="2" applyFont="1" applyFill="1" applyBorder="1" applyAlignment="1">
      <alignment horizontal="left" vertical="center" wrapText="1"/>
    </xf>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24" fillId="0" borderId="0" xfId="0" applyFont="1"/>
    <xf numFmtId="0" fontId="24" fillId="0" borderId="0" xfId="0" applyFont="1" applyFill="1"/>
    <xf numFmtId="0" fontId="23" fillId="36"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7" fillId="0" borderId="4" xfId="0" applyNumberFormat="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0" fontId="0" fillId="0" borderId="0" xfId="0" applyFill="1" applyBorder="1"/>
    <xf numFmtId="0" fontId="14" fillId="18" borderId="0" xfId="0" applyFont="1" applyFill="1" applyBorder="1" applyAlignment="1">
      <alignment horizontal="center" vertical="center" wrapText="1"/>
    </xf>
    <xf numFmtId="0" fontId="0" fillId="0" borderId="12" xfId="0" applyFill="1" applyBorder="1" applyAlignment="1">
      <alignment wrapText="1"/>
    </xf>
    <xf numFmtId="0" fontId="0" fillId="0" borderId="15"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4" xfId="0" applyBorder="1"/>
    <xf numFmtId="0" fontId="0" fillId="0" borderId="14" xfId="0" applyFont="1" applyBorder="1" applyAlignment="1">
      <alignment horizontal="center" vertical="center" wrapText="1"/>
    </xf>
    <xf numFmtId="0" fontId="13" fillId="0" borderId="14" xfId="0" applyFont="1" applyBorder="1" applyAlignment="1" applyProtection="1">
      <alignment horizontal="center" vertical="center" wrapText="1"/>
    </xf>
    <xf numFmtId="1" fontId="0" fillId="0" borderId="14" xfId="0" applyNumberFormat="1" applyBorder="1" applyAlignment="1">
      <alignment horizontal="center" vertical="center" wrapText="1"/>
    </xf>
    <xf numFmtId="0" fontId="14" fillId="0" borderId="14" xfId="0" applyFont="1" applyBorder="1" applyAlignment="1" applyProtection="1">
      <alignment vertical="center"/>
    </xf>
    <xf numFmtId="0" fontId="13" fillId="0" borderId="14" xfId="0" applyFont="1" applyBorder="1" applyAlignment="1">
      <alignment horizontal="center" vertical="center" wrapText="1"/>
    </xf>
    <xf numFmtId="0" fontId="20" fillId="0" borderId="14" xfId="1" applyBorder="1" applyAlignment="1">
      <alignment horizontal="left" vertical="center" wrapText="1" indent="1"/>
    </xf>
    <xf numFmtId="0" fontId="20" fillId="0" borderId="14" xfId="1" applyBorder="1" applyAlignment="1">
      <alignment horizontal="left" vertical="center" wrapText="1" indent="3"/>
    </xf>
    <xf numFmtId="0" fontId="0" fillId="0" borderId="14" xfId="0" applyBorder="1" applyAlignment="1">
      <alignment wrapText="1"/>
    </xf>
    <xf numFmtId="0" fontId="50" fillId="0" borderId="7" xfId="0" applyFont="1" applyBorder="1" applyAlignment="1">
      <alignment vertical="center" wrapText="1"/>
    </xf>
    <xf numFmtId="0" fontId="50" fillId="0" borderId="7" xfId="0" applyFont="1" applyBorder="1" applyAlignment="1">
      <alignment horizontal="left" vertical="center" wrapText="1" indent="1"/>
    </xf>
    <xf numFmtId="0" fontId="50" fillId="0" borderId="6" xfId="0" applyFont="1" applyBorder="1" applyAlignment="1">
      <alignment horizontal="left" vertical="center" wrapText="1" indent="1"/>
    </xf>
    <xf numFmtId="0" fontId="58" fillId="13" borderId="4" xfId="0" applyFont="1" applyFill="1" applyBorder="1" applyAlignment="1">
      <alignment horizontal="center" vertical="center" wrapText="1"/>
    </xf>
    <xf numFmtId="0" fontId="58" fillId="14" borderId="4" xfId="0" applyFont="1" applyFill="1" applyBorder="1" applyAlignment="1">
      <alignment horizontal="center" vertical="center" wrapText="1"/>
    </xf>
    <xf numFmtId="0" fontId="58" fillId="15" borderId="4"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8" fillId="17" borderId="4" xfId="0" applyFont="1" applyFill="1" applyBorder="1" applyAlignment="1">
      <alignment horizontal="center" vertical="center" wrapText="1"/>
    </xf>
    <xf numFmtId="166" fontId="58" fillId="17" borderId="4" xfId="0" applyNumberFormat="1" applyFont="1" applyFill="1" applyBorder="1" applyAlignment="1">
      <alignment horizontal="center" vertical="center" wrapText="1"/>
    </xf>
    <xf numFmtId="0" fontId="58" fillId="18" borderId="4" xfId="0" applyFont="1" applyFill="1" applyBorder="1" applyAlignment="1">
      <alignment horizontal="center" vertical="center" wrapText="1"/>
    </xf>
    <xf numFmtId="0" fontId="58" fillId="19" borderId="4" xfId="0" applyFont="1" applyFill="1" applyBorder="1" applyAlignment="1">
      <alignment horizontal="center" vertical="center" wrapText="1"/>
    </xf>
    <xf numFmtId="0" fontId="58" fillId="20" borderId="6"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0" xfId="0" quotePrefix="1" applyFont="1" applyFill="1" applyBorder="1" applyAlignment="1">
      <alignment horizontal="left" vertical="center" wrapText="1"/>
    </xf>
    <xf numFmtId="0" fontId="23" fillId="36" borderId="24" xfId="0" applyFont="1" applyFill="1" applyBorder="1" applyAlignment="1">
      <alignment horizontal="center" vertical="center" wrapText="1"/>
    </xf>
    <xf numFmtId="0" fontId="59" fillId="0" borderId="25" xfId="0" applyFont="1" applyBorder="1" applyAlignment="1">
      <alignment horizontal="center" vertical="center" wrapText="1"/>
    </xf>
    <xf numFmtId="0" fontId="59" fillId="22" borderId="25" xfId="0" applyFont="1" applyFill="1" applyBorder="1" applyAlignment="1">
      <alignment horizontal="left" vertical="center" wrapText="1"/>
    </xf>
    <xf numFmtId="167" fontId="59" fillId="0" borderId="25" xfId="0" quotePrefix="1" applyNumberFormat="1" applyFont="1" applyBorder="1" applyAlignment="1">
      <alignment horizontal="center" vertical="center"/>
    </xf>
    <xf numFmtId="0" fontId="59" fillId="0" borderId="25" xfId="0" applyFont="1" applyBorder="1" applyAlignment="1">
      <alignment horizontal="left" vertical="center" wrapText="1"/>
    </xf>
    <xf numFmtId="0" fontId="59" fillId="22" borderId="25" xfId="0" applyFont="1" applyFill="1" applyBorder="1" applyAlignment="1">
      <alignment horizontal="center" vertical="center" wrapText="1"/>
    </xf>
    <xf numFmtId="167" fontId="59" fillId="22" borderId="25" xfId="0" quotePrefix="1" applyNumberFormat="1" applyFont="1" applyFill="1" applyBorder="1" applyAlignment="1">
      <alignment horizontal="center" vertical="center" wrapText="1"/>
    </xf>
    <xf numFmtId="167" fontId="59" fillId="22" borderId="25" xfId="0" quotePrefix="1" applyNumberFormat="1" applyFont="1" applyFill="1" applyBorder="1" applyAlignment="1">
      <alignment horizontal="center" vertical="center"/>
    </xf>
    <xf numFmtId="0" fontId="59" fillId="22" borderId="25" xfId="0" applyFont="1" applyFill="1" applyBorder="1" applyAlignment="1">
      <alignment wrapText="1"/>
    </xf>
    <xf numFmtId="167" fontId="59" fillId="0" borderId="25" xfId="0" quotePrefix="1" applyNumberFormat="1" applyFont="1" applyBorder="1" applyAlignment="1">
      <alignment horizontal="center" vertical="center" wrapText="1"/>
    </xf>
    <xf numFmtId="0" fontId="59" fillId="0" borderId="25" xfId="0" quotePrefix="1" applyFont="1" applyBorder="1" applyAlignment="1">
      <alignment horizontal="left" vertical="center" wrapText="1"/>
    </xf>
    <xf numFmtId="167" fontId="59" fillId="0" borderId="25" xfId="0" applyNumberFormat="1" applyFont="1" applyBorder="1" applyAlignment="1">
      <alignment horizontal="center" vertical="center" wrapText="1"/>
    </xf>
    <xf numFmtId="0" fontId="60" fillId="0" borderId="25" xfId="0" applyFont="1" applyBorder="1" applyAlignment="1">
      <alignment horizontal="center" vertical="center" wrapText="1"/>
    </xf>
    <xf numFmtId="0" fontId="60" fillId="0" borderId="25" xfId="0" applyFont="1" applyBorder="1" applyAlignment="1">
      <alignment vertical="center" wrapText="1"/>
    </xf>
    <xf numFmtId="0" fontId="59" fillId="0" borderId="25" xfId="0" quotePrefix="1" applyFont="1" applyBorder="1" applyAlignment="1">
      <alignment horizontal="center" vertical="center" wrapText="1"/>
    </xf>
    <xf numFmtId="0" fontId="59" fillId="0" borderId="25" xfId="0" applyFont="1" applyBorder="1" applyAlignment="1">
      <alignment vertical="center" wrapText="1"/>
    </xf>
    <xf numFmtId="0" fontId="60" fillId="0" borderId="25" xfId="0" applyFont="1" applyBorder="1"/>
    <xf numFmtId="0" fontId="60" fillId="0" borderId="25" xfId="0" applyFont="1" applyBorder="1" applyAlignment="1">
      <alignment wrapText="1"/>
    </xf>
    <xf numFmtId="167" fontId="59" fillId="0" borderId="25" xfId="2" quotePrefix="1" applyNumberFormat="1" applyFont="1" applyBorder="1" applyAlignment="1">
      <alignment horizontal="center" vertical="center"/>
    </xf>
    <xf numFmtId="0" fontId="59" fillId="0" borderId="25" xfId="2" quotePrefix="1" applyFont="1" applyBorder="1" applyAlignment="1">
      <alignment horizontal="left" vertical="center" wrapText="1"/>
    </xf>
    <xf numFmtId="0" fontId="59" fillId="0" borderId="25" xfId="2" applyFont="1" applyBorder="1" applyAlignment="1">
      <alignment horizontal="left" vertical="center" wrapText="1"/>
    </xf>
    <xf numFmtId="167" fontId="59" fillId="0" borderId="25" xfId="2" quotePrefix="1" applyNumberFormat="1" applyFont="1" applyBorder="1" applyAlignment="1">
      <alignment horizontal="center" vertical="center" wrapText="1"/>
    </xf>
    <xf numFmtId="0" fontId="59" fillId="0" borderId="25" xfId="2" applyFont="1" applyBorder="1" applyAlignment="1">
      <alignment vertical="center" wrapText="1"/>
    </xf>
    <xf numFmtId="167" fontId="59" fillId="0" borderId="25" xfId="2" applyNumberFormat="1" applyFont="1" applyBorder="1" applyAlignment="1">
      <alignment horizontal="center" vertical="center" wrapText="1"/>
    </xf>
    <xf numFmtId="0" fontId="60" fillId="0" borderId="25" xfId="2" applyFont="1" applyBorder="1" applyAlignment="1">
      <alignment vertical="center" wrapText="1"/>
    </xf>
    <xf numFmtId="0" fontId="59" fillId="0" borderId="25" xfId="2" quotePrefix="1" applyFont="1" applyFill="1" applyBorder="1" applyAlignment="1">
      <alignment horizontal="left" vertical="center" wrapText="1"/>
    </xf>
    <xf numFmtId="0" fontId="61" fillId="0" borderId="25" xfId="0" applyFont="1" applyBorder="1" applyAlignment="1">
      <alignment horizontal="left" vertical="center" wrapText="1"/>
    </xf>
    <xf numFmtId="0" fontId="60" fillId="0" borderId="25" xfId="2" applyFont="1" applyBorder="1" applyAlignment="1">
      <alignment horizontal="center" vertical="center" wrapText="1"/>
    </xf>
    <xf numFmtId="0" fontId="59" fillId="0" borderId="25" xfId="0" quotePrefix="1" applyFont="1" applyFill="1" applyBorder="1" applyAlignment="1">
      <alignment horizontal="left" vertical="center" wrapText="1"/>
    </xf>
    <xf numFmtId="0" fontId="59" fillId="0" borderId="25" xfId="0" applyFont="1" applyFill="1" applyBorder="1" applyAlignment="1">
      <alignment horizontal="left" vertical="center" wrapText="1"/>
    </xf>
    <xf numFmtId="0" fontId="59" fillId="0" borderId="25" xfId="0" applyFont="1" applyBorder="1" applyAlignment="1">
      <alignment horizontal="center" vertical="center"/>
    </xf>
    <xf numFmtId="0" fontId="59" fillId="0" borderId="25" xfId="0" applyFont="1" applyFill="1" applyBorder="1" applyAlignment="1">
      <alignment horizontal="center" vertical="center" wrapText="1"/>
    </xf>
    <xf numFmtId="167" fontId="59" fillId="0" borderId="25" xfId="0" quotePrefix="1" applyNumberFormat="1" applyFont="1" applyFill="1" applyBorder="1" applyAlignment="1">
      <alignment horizontal="center" vertical="center"/>
    </xf>
    <xf numFmtId="167" fontId="59" fillId="0" borderId="25" xfId="0" quotePrefix="1" applyNumberFormat="1" applyFont="1" applyFill="1" applyBorder="1" applyAlignment="1">
      <alignment horizontal="center" vertical="center" wrapText="1"/>
    </xf>
    <xf numFmtId="167" fontId="59" fillId="22" borderId="25" xfId="2" quotePrefix="1" applyNumberFormat="1" applyFont="1" applyFill="1" applyBorder="1" applyAlignment="1">
      <alignment horizontal="center" vertical="center" wrapText="1"/>
    </xf>
    <xf numFmtId="0" fontId="59" fillId="22" borderId="25" xfId="2" applyFont="1" applyFill="1" applyBorder="1" applyAlignment="1">
      <alignment vertical="center" wrapText="1"/>
    </xf>
    <xf numFmtId="0" fontId="59" fillId="22" borderId="25" xfId="0" applyFont="1" applyFill="1" applyBorder="1" applyAlignment="1">
      <alignment vertical="center" wrapText="1"/>
    </xf>
    <xf numFmtId="0" fontId="59" fillId="0" borderId="25" xfId="0" applyFont="1" applyFill="1" applyBorder="1" applyAlignment="1">
      <alignment vertical="center" wrapText="1"/>
    </xf>
    <xf numFmtId="167" fontId="59" fillId="0" borderId="25" xfId="0" applyNumberFormat="1" applyFont="1" applyFill="1" applyBorder="1" applyAlignment="1">
      <alignment horizontal="center" vertical="center" wrapText="1"/>
    </xf>
    <xf numFmtId="0" fontId="62" fillId="0" borderId="25" xfId="0" applyFont="1" applyBorder="1"/>
    <xf numFmtId="0" fontId="62" fillId="0" borderId="25" xfId="0" applyFont="1" applyBorder="1" applyAlignment="1">
      <alignment horizontal="center"/>
    </xf>
    <xf numFmtId="0" fontId="62" fillId="0" borderId="0" xfId="0" applyFont="1"/>
    <xf numFmtId="14" fontId="62" fillId="0" borderId="25" xfId="0" applyNumberFormat="1" applyFont="1" applyBorder="1" applyAlignment="1">
      <alignment horizontal="center"/>
    </xf>
    <xf numFmtId="0" fontId="59" fillId="36" borderId="25" xfId="0" applyFont="1" applyFill="1" applyBorder="1" applyAlignment="1">
      <alignment horizontal="center" vertical="center" wrapText="1"/>
    </xf>
    <xf numFmtId="0" fontId="59" fillId="36" borderId="25" xfId="0" applyFont="1" applyFill="1" applyBorder="1" applyAlignment="1">
      <alignment horizontal="center" vertical="center"/>
    </xf>
    <xf numFmtId="0" fontId="60" fillId="0" borderId="0" xfId="0" applyFont="1"/>
    <xf numFmtId="0" fontId="60" fillId="22" borderId="25" xfId="0" applyFont="1" applyFill="1" applyBorder="1" applyAlignment="1">
      <alignment vertical="center" wrapText="1"/>
    </xf>
    <xf numFmtId="0" fontId="60" fillId="0" borderId="25" xfId="0" applyFont="1" applyBorder="1" applyAlignment="1">
      <alignment horizontal="left" vertical="center" wrapText="1"/>
    </xf>
    <xf numFmtId="0" fontId="60" fillId="0" borderId="25" xfId="0" applyFont="1" applyFill="1" applyBorder="1" applyAlignment="1">
      <alignment vertical="center" wrapText="1"/>
    </xf>
    <xf numFmtId="0" fontId="62" fillId="0" borderId="0" xfId="0" applyFont="1" applyFill="1"/>
    <xf numFmtId="0" fontId="59" fillId="0" borderId="25" xfId="0" applyFont="1" applyFill="1" applyBorder="1" applyAlignment="1">
      <alignment wrapText="1"/>
    </xf>
    <xf numFmtId="0" fontId="27" fillId="0" borderId="14" xfId="0" applyFont="1" applyFill="1" applyBorder="1" applyAlignment="1">
      <alignment horizontal="left" vertical="center" wrapText="1"/>
    </xf>
    <xf numFmtId="0" fontId="27" fillId="0" borderId="14" xfId="0" applyFont="1" applyFill="1" applyBorder="1" applyAlignment="1">
      <alignment horizontal="center" vertical="center" wrapText="1"/>
    </xf>
    <xf numFmtId="0" fontId="64" fillId="0" borderId="4" xfId="0" applyFont="1" applyFill="1" applyBorder="1" applyAlignment="1">
      <alignment horizontal="center" vertical="center" wrapText="1"/>
    </xf>
    <xf numFmtId="167" fontId="32" fillId="0" borderId="13" xfId="0" applyNumberFormat="1" applyFont="1" applyFill="1" applyBorder="1" applyAlignment="1">
      <alignment horizontal="center" vertical="center" wrapText="1"/>
    </xf>
    <xf numFmtId="0" fontId="32" fillId="0" borderId="13" xfId="0" applyFont="1" applyFill="1" applyBorder="1" applyAlignment="1">
      <alignment horizontal="left" vertical="center" wrapText="1"/>
    </xf>
    <xf numFmtId="167" fontId="32" fillId="0" borderId="14" xfId="2" quotePrefix="1" applyNumberFormat="1" applyFont="1" applyFill="1" applyBorder="1" applyAlignment="1">
      <alignment horizontal="center" vertical="center"/>
    </xf>
    <xf numFmtId="0" fontId="64" fillId="0" borderId="4" xfId="2" quotePrefix="1" applyFont="1" applyFill="1" applyBorder="1" applyAlignment="1">
      <alignment horizontal="left" vertical="center" wrapText="1"/>
    </xf>
    <xf numFmtId="0" fontId="65" fillId="0" borderId="14" xfId="0" applyFont="1" applyBorder="1"/>
    <xf numFmtId="167" fontId="66" fillId="0" borderId="14" xfId="0" quotePrefix="1" applyNumberFormat="1" applyFont="1" applyBorder="1" applyAlignment="1">
      <alignment horizontal="center" vertical="center" wrapText="1"/>
    </xf>
    <xf numFmtId="0" fontId="66" fillId="0" borderId="14" xfId="0" applyFont="1" applyBorder="1" applyAlignment="1">
      <alignment horizontal="left" vertical="center" wrapText="1"/>
    </xf>
    <xf numFmtId="0" fontId="64" fillId="0" borderId="4" xfId="2" applyFont="1" applyFill="1" applyBorder="1" applyAlignment="1">
      <alignment horizontal="left" vertical="center" wrapText="1"/>
    </xf>
    <xf numFmtId="167" fontId="66" fillId="0" borderId="14" xfId="0" applyNumberFormat="1" applyFont="1" applyBorder="1" applyAlignment="1">
      <alignment horizontal="center" vertical="center" wrapText="1"/>
    </xf>
    <xf numFmtId="0" fontId="67" fillId="0" borderId="4" xfId="0" quotePrefix="1" applyFont="1" applyFill="1" applyBorder="1" applyAlignment="1">
      <alignment horizontal="left" vertical="center" wrapText="1"/>
    </xf>
    <xf numFmtId="167" fontId="67" fillId="0" borderId="4" xfId="0" quotePrefix="1" applyNumberFormat="1" applyFont="1" applyFill="1" applyBorder="1" applyAlignment="1">
      <alignment horizontal="center" vertical="center"/>
    </xf>
    <xf numFmtId="0" fontId="67" fillId="0" borderId="4" xfId="2" quotePrefix="1" applyFont="1" applyFill="1" applyBorder="1" applyAlignment="1">
      <alignment horizontal="left" vertical="center" wrapText="1"/>
    </xf>
    <xf numFmtId="167" fontId="67" fillId="0" borderId="4" xfId="2" quotePrefix="1" applyNumberFormat="1" applyFont="1" applyFill="1" applyBorder="1" applyAlignment="1">
      <alignment horizontal="center" vertical="center"/>
    </xf>
    <xf numFmtId="0" fontId="67" fillId="0" borderId="4" xfId="0" applyFont="1" applyFill="1" applyBorder="1" applyAlignment="1">
      <alignment horizontal="left" vertical="center" wrapText="1"/>
    </xf>
    <xf numFmtId="0" fontId="67" fillId="0" borderId="4" xfId="0" applyFont="1" applyFill="1" applyBorder="1" applyAlignment="1">
      <alignment horizontal="center" vertical="center" wrapText="1"/>
    </xf>
    <xf numFmtId="167" fontId="38" fillId="0" borderId="7" xfId="0" applyNumberFormat="1" applyFont="1" applyFill="1" applyBorder="1" applyAlignment="1">
      <alignment horizontal="center" vertical="center"/>
    </xf>
    <xf numFmtId="0" fontId="42" fillId="0" borderId="14" xfId="0" applyFont="1" applyFill="1" applyBorder="1" applyAlignment="1">
      <alignment horizontal="left" vertical="center" wrapText="1"/>
    </xf>
    <xf numFmtId="167" fontId="42" fillId="0" borderId="14" xfId="0" quotePrefix="1" applyNumberFormat="1" applyFont="1" applyFill="1" applyBorder="1" applyAlignment="1">
      <alignment horizontal="center" vertical="center"/>
    </xf>
    <xf numFmtId="0" fontId="43" fillId="0" borderId="14" xfId="0" applyFont="1" applyFill="1" applyBorder="1" applyAlignment="1">
      <alignment horizontal="center" vertical="center" wrapText="1"/>
    </xf>
    <xf numFmtId="0" fontId="44" fillId="0" borderId="9" xfId="2" applyFont="1" applyFill="1" applyBorder="1" applyAlignment="1">
      <alignment horizontal="left" vertical="center" wrapText="1"/>
    </xf>
    <xf numFmtId="167" fontId="59" fillId="0" borderId="14" xfId="0" quotePrefix="1" applyNumberFormat="1" applyFont="1" applyBorder="1" applyAlignment="1">
      <alignment horizontal="center" vertical="center" wrapText="1"/>
    </xf>
    <xf numFmtId="0" fontId="59" fillId="0" borderId="14" xfId="0" applyFont="1" applyBorder="1" applyAlignment="1">
      <alignment horizontal="left" vertical="center" wrapText="1"/>
    </xf>
    <xf numFmtId="167" fontId="59" fillId="0" borderId="14" xfId="0" applyNumberFormat="1" applyFont="1" applyBorder="1" applyAlignment="1">
      <alignment horizontal="center" vertical="center" wrapText="1"/>
    </xf>
    <xf numFmtId="0" fontId="64" fillId="0" borderId="4" xfId="0" applyFont="1" applyFill="1" applyBorder="1" applyAlignment="1">
      <alignment horizontal="left" vertical="center" wrapText="1"/>
    </xf>
    <xf numFmtId="167" fontId="68" fillId="0" borderId="4" xfId="0" quotePrefix="1" applyNumberFormat="1" applyFont="1" applyFill="1" applyBorder="1" applyAlignment="1">
      <alignment horizontal="center" vertical="center"/>
    </xf>
    <xf numFmtId="0" fontId="68" fillId="0" borderId="4" xfId="0" applyFont="1" applyFill="1" applyBorder="1" applyAlignment="1">
      <alignment horizontal="left" vertical="center" wrapText="1"/>
    </xf>
    <xf numFmtId="0" fontId="68" fillId="0" borderId="14" xfId="0" applyFont="1" applyFill="1" applyBorder="1" applyAlignment="1">
      <alignment horizontal="left" vertical="center" wrapText="1"/>
    </xf>
    <xf numFmtId="49" fontId="68" fillId="0" borderId="4" xfId="0" applyNumberFormat="1" applyFont="1" applyFill="1" applyBorder="1" applyAlignment="1">
      <alignment horizontal="center" vertical="center" wrapText="1"/>
    </xf>
    <xf numFmtId="0" fontId="31" fillId="0" borderId="4" xfId="2" applyFont="1" applyFill="1" applyBorder="1" applyAlignment="1">
      <alignment horizontal="center" vertical="center" wrapText="1"/>
    </xf>
    <xf numFmtId="0" fontId="69" fillId="0" borderId="14" xfId="0" applyFont="1" applyBorder="1"/>
    <xf numFmtId="0" fontId="44" fillId="0" borderId="14" xfId="0" quotePrefix="1" applyFont="1" applyFill="1" applyBorder="1" applyAlignment="1">
      <alignment horizontal="left" vertical="center" wrapText="1"/>
    </xf>
    <xf numFmtId="0" fontId="59" fillId="0" borderId="4" xfId="2" quotePrefix="1" applyFont="1" applyFill="1" applyBorder="1" applyAlignment="1">
      <alignment horizontal="left" vertical="center" wrapText="1"/>
    </xf>
    <xf numFmtId="0" fontId="39" fillId="0" borderId="25" xfId="0" applyFont="1" applyFill="1" applyBorder="1" applyAlignment="1">
      <alignment horizontal="left" vertical="center" wrapText="1"/>
    </xf>
    <xf numFmtId="0" fontId="37" fillId="0" borderId="0" xfId="0" quotePrefix="1" applyFont="1" applyFill="1" applyBorder="1" applyAlignment="1">
      <alignment horizontal="left" vertical="center" wrapText="1"/>
    </xf>
    <xf numFmtId="0" fontId="39" fillId="0" borderId="0" xfId="0" applyFont="1" applyFill="1" applyBorder="1" applyAlignment="1">
      <alignment horizontal="left" vertical="center" wrapText="1"/>
    </xf>
    <xf numFmtId="167" fontId="38" fillId="0" borderId="4" xfId="0" applyNumberFormat="1" applyFont="1" applyFill="1" applyBorder="1" applyAlignment="1">
      <alignment horizontal="center" vertical="center"/>
    </xf>
    <xf numFmtId="167" fontId="44" fillId="0" borderId="14" xfId="0" quotePrefix="1" applyNumberFormat="1" applyFont="1" applyFill="1" applyBorder="1" applyAlignment="1">
      <alignment horizontal="center" vertical="center"/>
    </xf>
    <xf numFmtId="167" fontId="67" fillId="0" borderId="0" xfId="0" quotePrefix="1" applyNumberFormat="1" applyFont="1" applyFill="1" applyBorder="1" applyAlignment="1">
      <alignment horizontal="center" vertical="center"/>
    </xf>
    <xf numFmtId="0" fontId="65" fillId="0" borderId="4" xfId="0" applyFont="1" applyBorder="1"/>
    <xf numFmtId="167" fontId="37" fillId="0" borderId="14" xfId="0" quotePrefix="1" applyNumberFormat="1" applyFont="1" applyFill="1" applyBorder="1" applyAlignment="1">
      <alignment horizontal="center" vertical="center"/>
    </xf>
    <xf numFmtId="167" fontId="34" fillId="0" borderId="0" xfId="2" quotePrefix="1" applyNumberFormat="1" applyFont="1" applyFill="1" applyBorder="1" applyAlignment="1">
      <alignment horizontal="center" vertical="center"/>
    </xf>
    <xf numFmtId="167" fontId="37" fillId="0" borderId="0" xfId="0" quotePrefix="1" applyNumberFormat="1" applyFont="1" applyFill="1" applyBorder="1" applyAlignment="1">
      <alignment horizontal="center" vertical="center"/>
    </xf>
    <xf numFmtId="167" fontId="23" fillId="0" borderId="0" xfId="0" quotePrefix="1" applyNumberFormat="1" applyFont="1" applyFill="1" applyBorder="1" applyAlignment="1">
      <alignment horizontal="center" vertical="center"/>
    </xf>
    <xf numFmtId="167" fontId="39" fillId="0" borderId="0" xfId="0" quotePrefix="1" applyNumberFormat="1" applyFont="1" applyFill="1" applyBorder="1" applyAlignment="1">
      <alignment horizontal="center" vertical="center"/>
    </xf>
    <xf numFmtId="167" fontId="44" fillId="0" borderId="14" xfId="2" quotePrefix="1" applyNumberFormat="1" applyFont="1" applyFill="1" applyBorder="1" applyAlignment="1">
      <alignment horizontal="center" vertical="center"/>
    </xf>
    <xf numFmtId="167" fontId="34" fillId="0" borderId="14" xfId="2" quotePrefix="1" applyNumberFormat="1" applyFont="1" applyFill="1" applyBorder="1" applyAlignment="1">
      <alignment horizontal="center" vertical="center"/>
    </xf>
    <xf numFmtId="0" fontId="70" fillId="0" borderId="28" xfId="0" applyFont="1" applyBorder="1" applyAlignment="1">
      <alignment horizontal="center" vertical="center" wrapText="1"/>
    </xf>
    <xf numFmtId="0" fontId="71" fillId="0" borderId="0" xfId="0" applyFont="1"/>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35" xfId="0" applyFont="1" applyFill="1" applyBorder="1" applyAlignment="1">
      <alignment horizontal="center" vertical="center" wrapText="1"/>
    </xf>
    <xf numFmtId="167" fontId="70" fillId="0" borderId="36" xfId="0" applyNumberFormat="1" applyFont="1" applyFill="1" applyBorder="1" applyAlignment="1">
      <alignment horizontal="center" vertical="center" wrapText="1"/>
    </xf>
    <xf numFmtId="167" fontId="72" fillId="22" borderId="36" xfId="0" quotePrefix="1" applyNumberFormat="1"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0" fillId="0" borderId="37" xfId="0" applyFont="1" applyFill="1" applyBorder="1" applyAlignment="1">
      <alignment horizontal="center" vertical="center" wrapText="1"/>
    </xf>
    <xf numFmtId="167" fontId="70" fillId="0" borderId="13" xfId="0" applyNumberFormat="1" applyFont="1" applyFill="1" applyBorder="1" applyAlignment="1">
      <alignment horizontal="center" vertical="center" wrapText="1"/>
    </xf>
    <xf numFmtId="0" fontId="70" fillId="0" borderId="31" xfId="0" applyFont="1" applyFill="1" applyBorder="1" applyAlignment="1">
      <alignment horizontal="center" vertical="center" wrapText="1"/>
    </xf>
    <xf numFmtId="167" fontId="70" fillId="0" borderId="32" xfId="0" applyNumberFormat="1" applyFont="1" applyFill="1" applyBorder="1" applyAlignment="1">
      <alignment horizontal="center" vertical="center" wrapText="1"/>
    </xf>
    <xf numFmtId="167" fontId="70" fillId="0" borderId="7" xfId="0" applyNumberFormat="1" applyFont="1" applyFill="1" applyBorder="1" applyAlignment="1">
      <alignment horizontal="center" vertical="center" wrapText="1"/>
    </xf>
    <xf numFmtId="0" fontId="70" fillId="22" borderId="38" xfId="0" applyFont="1" applyFill="1" applyBorder="1" applyAlignment="1">
      <alignment vertical="center" wrapText="1"/>
    </xf>
    <xf numFmtId="0" fontId="70" fillId="22" borderId="39" xfId="0" applyFont="1" applyFill="1" applyBorder="1" applyAlignment="1">
      <alignment vertical="center" wrapText="1"/>
    </xf>
    <xf numFmtId="0" fontId="70" fillId="22" borderId="40" xfId="0" applyFont="1" applyFill="1" applyBorder="1" applyAlignment="1">
      <alignment vertical="center" wrapText="1"/>
    </xf>
    <xf numFmtId="0" fontId="70" fillId="0" borderId="41" xfId="0" applyFont="1" applyFill="1" applyBorder="1" applyAlignment="1">
      <alignment horizontal="center" vertical="center" wrapText="1"/>
    </xf>
    <xf numFmtId="167" fontId="70" fillId="22" borderId="36" xfId="0" quotePrefix="1" applyNumberFormat="1" applyFont="1" applyFill="1" applyBorder="1" applyAlignment="1">
      <alignment horizontal="center" vertical="center"/>
    </xf>
    <xf numFmtId="167" fontId="70" fillId="22" borderId="36" xfId="0" quotePrefix="1" applyNumberFormat="1" applyFont="1" applyFill="1" applyBorder="1" applyAlignment="1">
      <alignment horizontal="center" vertical="center" wrapText="1"/>
    </xf>
    <xf numFmtId="167" fontId="70" fillId="22" borderId="13" xfId="0" quotePrefix="1" applyNumberFormat="1" applyFont="1" applyFill="1" applyBorder="1" applyAlignment="1">
      <alignment horizontal="center" vertical="center"/>
    </xf>
    <xf numFmtId="167" fontId="70" fillId="22" borderId="13" xfId="0" quotePrefix="1" applyNumberFormat="1" applyFont="1" applyFill="1" applyBorder="1" applyAlignment="1">
      <alignment horizontal="center" vertical="center" wrapText="1"/>
    </xf>
    <xf numFmtId="0" fontId="70" fillId="0" borderId="42" xfId="0" applyFont="1" applyFill="1" applyBorder="1" applyAlignment="1">
      <alignment horizontal="center" vertical="center" wrapText="1"/>
    </xf>
    <xf numFmtId="167" fontId="70" fillId="0" borderId="6" xfId="0" applyNumberFormat="1" applyFont="1" applyFill="1" applyBorder="1" applyAlignment="1">
      <alignment horizontal="center" vertical="center" wrapText="1"/>
    </xf>
    <xf numFmtId="167" fontId="70" fillId="22" borderId="6" xfId="0" quotePrefix="1" applyNumberFormat="1" applyFont="1" applyFill="1" applyBorder="1" applyAlignment="1">
      <alignment horizontal="center" vertical="center"/>
    </xf>
    <xf numFmtId="167" fontId="70" fillId="22" borderId="6" xfId="0" quotePrefix="1" applyNumberFormat="1" applyFont="1" applyFill="1" applyBorder="1" applyAlignment="1">
      <alignment horizontal="center" vertical="center" wrapText="1"/>
    </xf>
    <xf numFmtId="0" fontId="70" fillId="0" borderId="43" xfId="0" applyFont="1" applyFill="1" applyBorder="1" applyAlignment="1">
      <alignment horizontal="center" vertical="center" wrapText="1"/>
    </xf>
    <xf numFmtId="167" fontId="70" fillId="0" borderId="44" xfId="0" applyNumberFormat="1" applyFont="1" applyFill="1" applyBorder="1" applyAlignment="1">
      <alignment horizontal="center" vertical="center" wrapText="1"/>
    </xf>
    <xf numFmtId="167" fontId="70" fillId="22" borderId="32" xfId="0" quotePrefix="1" applyNumberFormat="1" applyFont="1" applyFill="1" applyBorder="1" applyAlignment="1">
      <alignment horizontal="center" vertical="center"/>
    </xf>
    <xf numFmtId="167" fontId="70" fillId="22" borderId="32" xfId="0" quotePrefix="1" applyNumberFormat="1" applyFont="1" applyFill="1" applyBorder="1" applyAlignment="1">
      <alignment horizontal="center" vertical="center" wrapText="1"/>
    </xf>
    <xf numFmtId="167" fontId="70" fillId="22" borderId="7" xfId="0" quotePrefix="1" applyNumberFormat="1" applyFont="1" applyFill="1" applyBorder="1" applyAlignment="1">
      <alignment horizontal="center" vertical="center" wrapText="1"/>
    </xf>
    <xf numFmtId="167" fontId="70" fillId="22" borderId="44" xfId="0" quotePrefix="1" applyNumberFormat="1" applyFont="1" applyFill="1" applyBorder="1" applyAlignment="1">
      <alignment horizontal="center" vertical="center" wrapText="1"/>
    </xf>
    <xf numFmtId="0" fontId="70" fillId="0" borderId="0" xfId="0" applyFont="1" applyBorder="1" applyAlignment="1">
      <alignment horizontal="center" vertical="center" wrapText="1"/>
    </xf>
    <xf numFmtId="0" fontId="73" fillId="0" borderId="0" xfId="0" applyFont="1" applyFill="1" applyBorder="1" applyAlignment="1">
      <alignment horizontal="center" vertical="center" wrapText="1"/>
    </xf>
    <xf numFmtId="0" fontId="73" fillId="0" borderId="41" xfId="0" applyFont="1" applyFill="1" applyBorder="1" applyAlignment="1">
      <alignment horizontal="center" vertical="center" wrapText="1"/>
    </xf>
    <xf numFmtId="167" fontId="73" fillId="0" borderId="7" xfId="0" applyNumberFormat="1" applyFont="1" applyFill="1" applyBorder="1" applyAlignment="1">
      <alignment horizontal="center" vertical="center" wrapText="1"/>
    </xf>
    <xf numFmtId="167" fontId="70" fillId="22" borderId="36" xfId="0" applyNumberFormat="1" applyFont="1" applyFill="1" applyBorder="1" applyAlignment="1">
      <alignment horizontal="center" vertical="center" wrapText="1"/>
    </xf>
    <xf numFmtId="167" fontId="70" fillId="22" borderId="13" xfId="0" applyNumberFormat="1" applyFont="1" applyFill="1" applyBorder="1" applyAlignment="1">
      <alignment horizontal="center" vertical="center" wrapText="1"/>
    </xf>
    <xf numFmtId="0" fontId="73" fillId="0" borderId="36" xfId="0" applyFont="1" applyFill="1" applyBorder="1" applyAlignment="1">
      <alignment vertical="center" wrapText="1"/>
    </xf>
    <xf numFmtId="0" fontId="73" fillId="0" borderId="42" xfId="0" applyFont="1" applyFill="1" applyBorder="1" applyAlignment="1">
      <alignment horizontal="center" vertical="center" wrapText="1"/>
    </xf>
    <xf numFmtId="167" fontId="73" fillId="0" borderId="6" xfId="0" applyNumberFormat="1" applyFont="1" applyFill="1" applyBorder="1" applyAlignment="1">
      <alignment horizontal="center" vertical="center" wrapText="1"/>
    </xf>
    <xf numFmtId="0" fontId="70" fillId="35" borderId="35" xfId="0" applyFont="1" applyFill="1" applyBorder="1" applyAlignment="1">
      <alignment horizontal="center" vertical="center" wrapText="1"/>
    </xf>
    <xf numFmtId="167" fontId="70" fillId="35" borderId="36" xfId="0" applyNumberFormat="1" applyFont="1" applyFill="1" applyBorder="1" applyAlignment="1">
      <alignment horizontal="center" vertical="center" wrapText="1"/>
    </xf>
    <xf numFmtId="167" fontId="70" fillId="35" borderId="36" xfId="0" quotePrefix="1" applyNumberFormat="1" applyFont="1" applyFill="1" applyBorder="1" applyAlignment="1">
      <alignment horizontal="center" vertical="center" wrapText="1"/>
    </xf>
    <xf numFmtId="0" fontId="73" fillId="35" borderId="36" xfId="0" applyFont="1" applyFill="1" applyBorder="1" applyAlignment="1">
      <alignment horizontal="center" vertical="center" wrapText="1"/>
    </xf>
    <xf numFmtId="0" fontId="74" fillId="22" borderId="41" xfId="0" applyFont="1" applyFill="1" applyBorder="1" applyAlignment="1">
      <alignment horizontal="center" vertical="center" wrapText="1"/>
    </xf>
    <xf numFmtId="0" fontId="74" fillId="22" borderId="7" xfId="0" applyFont="1" applyFill="1" applyBorder="1" applyAlignment="1">
      <alignment horizontal="center" vertical="center" wrapText="1"/>
    </xf>
    <xf numFmtId="0" fontId="73" fillId="0" borderId="43" xfId="0" applyFont="1" applyFill="1" applyBorder="1" applyAlignment="1">
      <alignment horizontal="center" vertical="center" wrapText="1"/>
    </xf>
    <xf numFmtId="167" fontId="73" fillId="0" borderId="44" xfId="0" applyNumberFormat="1" applyFont="1" applyFill="1" applyBorder="1" applyAlignment="1">
      <alignment horizontal="center" vertical="center" wrapText="1"/>
    </xf>
    <xf numFmtId="167" fontId="73" fillId="0" borderId="36" xfId="0" applyNumberFormat="1" applyFont="1" applyFill="1" applyBorder="1" applyAlignment="1">
      <alignment horizontal="center" vertical="center" wrapText="1"/>
    </xf>
    <xf numFmtId="0" fontId="70" fillId="0" borderId="36" xfId="0" applyFont="1" applyBorder="1" applyAlignment="1">
      <alignment horizontal="center" vertical="center" wrapText="1"/>
    </xf>
    <xf numFmtId="0" fontId="73" fillId="0" borderId="36" xfId="0" applyFont="1" applyBorder="1" applyAlignment="1">
      <alignment horizontal="center" vertical="center" wrapText="1"/>
    </xf>
    <xf numFmtId="0" fontId="70" fillId="0" borderId="13" xfId="0" applyFont="1" applyBorder="1" applyAlignment="1">
      <alignment horizontal="center" vertical="center" wrapText="1"/>
    </xf>
    <xf numFmtId="0" fontId="73" fillId="0" borderId="41"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43" xfId="0" applyFont="1" applyBorder="1" applyAlignment="1">
      <alignment horizontal="center" vertical="center" wrapText="1"/>
    </xf>
    <xf numFmtId="0" fontId="73" fillId="0" borderId="44" xfId="0" applyFont="1" applyBorder="1" applyAlignment="1">
      <alignment horizontal="center" vertical="center" wrapText="1"/>
    </xf>
    <xf numFmtId="0" fontId="73" fillId="0" borderId="7" xfId="0" applyFont="1" applyFill="1" applyBorder="1" applyAlignment="1">
      <alignment vertical="top" wrapText="1"/>
    </xf>
    <xf numFmtId="0" fontId="73" fillId="0" borderId="7" xfId="0" applyFont="1" applyFill="1" applyBorder="1" applyAlignment="1">
      <alignment vertical="center" wrapText="1"/>
    </xf>
    <xf numFmtId="0" fontId="73" fillId="0" borderId="13" xfId="0" applyFont="1" applyFill="1" applyBorder="1" applyAlignment="1">
      <alignment horizontal="center" vertical="top" wrapText="1"/>
    </xf>
    <xf numFmtId="0" fontId="73" fillId="0" borderId="7" xfId="0" applyFont="1" applyFill="1" applyBorder="1" applyAlignment="1">
      <alignment horizontal="center" vertical="top" wrapText="1"/>
    </xf>
    <xf numFmtId="0" fontId="70" fillId="0" borderId="48" xfId="0" applyFont="1" applyFill="1" applyBorder="1" applyAlignment="1">
      <alignment horizontal="center" vertical="center" wrapText="1"/>
    </xf>
    <xf numFmtId="167" fontId="70" fillId="0" borderId="14" xfId="0" applyNumberFormat="1" applyFont="1" applyFill="1" applyBorder="1" applyAlignment="1">
      <alignment horizontal="center" vertical="center" wrapText="1"/>
    </xf>
    <xf numFmtId="167" fontId="72" fillId="22" borderId="6" xfId="0" quotePrefix="1"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14" xfId="0" applyFont="1" applyFill="1" applyBorder="1" applyAlignment="1">
      <alignment vertical="center" wrapText="1"/>
    </xf>
    <xf numFmtId="167" fontId="70" fillId="22" borderId="7" xfId="0" quotePrefix="1" applyNumberFormat="1" applyFont="1" applyFill="1" applyBorder="1" applyAlignment="1">
      <alignment horizontal="center" vertical="center"/>
    </xf>
    <xf numFmtId="0" fontId="73" fillId="0" borderId="6" xfId="0" applyFont="1" applyFill="1" applyBorder="1" applyAlignment="1">
      <alignment vertical="center" wrapText="1"/>
    </xf>
    <xf numFmtId="167" fontId="73" fillId="22" borderId="7" xfId="0" quotePrefix="1" applyNumberFormat="1" applyFont="1" applyFill="1" applyBorder="1" applyAlignment="1">
      <alignment horizontal="center" vertical="center" wrapText="1"/>
    </xf>
    <xf numFmtId="167" fontId="73" fillId="22" borderId="6" xfId="0" quotePrefix="1" applyNumberFormat="1" applyFont="1" applyFill="1" applyBorder="1" applyAlignment="1">
      <alignment horizontal="center" vertical="center" wrapText="1"/>
    </xf>
    <xf numFmtId="167" fontId="70" fillId="0" borderId="48" xfId="0" applyNumberFormat="1" applyFont="1" applyFill="1" applyBorder="1" applyAlignment="1">
      <alignment horizontal="center" vertical="center" wrapText="1"/>
    </xf>
    <xf numFmtId="167" fontId="70" fillId="22" borderId="14" xfId="0" quotePrefix="1" applyNumberFormat="1" applyFont="1" applyFill="1" applyBorder="1" applyAlignment="1">
      <alignment horizontal="center" vertical="center" wrapText="1"/>
    </xf>
    <xf numFmtId="167" fontId="70" fillId="0" borderId="37" xfId="0" applyNumberFormat="1" applyFont="1" applyFill="1" applyBorder="1" applyAlignment="1">
      <alignment horizontal="center" vertical="center" wrapText="1"/>
    </xf>
    <xf numFmtId="167" fontId="73" fillId="22" borderId="14" xfId="0" quotePrefix="1" applyNumberFormat="1" applyFont="1" applyFill="1" applyBorder="1" applyAlignment="1">
      <alignment horizontal="center" vertical="center" wrapText="1"/>
    </xf>
    <xf numFmtId="167" fontId="70" fillId="0" borderId="41" xfId="0" applyNumberFormat="1" applyFont="1" applyFill="1" applyBorder="1" applyAlignment="1">
      <alignment horizontal="center" vertical="center" wrapText="1"/>
    </xf>
    <xf numFmtId="0" fontId="70" fillId="35" borderId="42" xfId="0" applyFont="1" applyFill="1" applyBorder="1" applyAlignment="1">
      <alignment horizontal="center" vertical="center" wrapText="1"/>
    </xf>
    <xf numFmtId="167" fontId="70" fillId="35" borderId="6" xfId="0" applyNumberFormat="1" applyFont="1" applyFill="1" applyBorder="1" applyAlignment="1">
      <alignment horizontal="center" vertical="center" wrapText="1"/>
    </xf>
    <xf numFmtId="167" fontId="72" fillId="35" borderId="6" xfId="0" quotePrefix="1" applyNumberFormat="1" applyFont="1" applyFill="1" applyBorder="1" applyAlignment="1">
      <alignment horizontal="center" vertical="center" wrapText="1"/>
    </xf>
    <xf numFmtId="167" fontId="70" fillId="22" borderId="7" xfId="0" applyNumberFormat="1" applyFont="1" applyFill="1" applyBorder="1" applyAlignment="1">
      <alignment horizontal="center" vertical="center" wrapText="1"/>
    </xf>
    <xf numFmtId="0" fontId="70" fillId="0" borderId="28" xfId="0" applyFont="1" applyFill="1" applyBorder="1" applyAlignment="1">
      <alignment horizontal="center" vertical="center" wrapText="1"/>
    </xf>
    <xf numFmtId="0" fontId="70" fillId="0" borderId="32"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0" fillId="0" borderId="18" xfId="0" applyFont="1" applyFill="1" applyBorder="1" applyAlignment="1">
      <alignment horizontal="center" vertical="center" wrapText="1"/>
    </xf>
    <xf numFmtId="167" fontId="73" fillId="0" borderId="32" xfId="0" applyNumberFormat="1" applyFont="1" applyFill="1" applyBorder="1" applyAlignment="1">
      <alignment horizontal="center" vertical="center" wrapText="1"/>
    </xf>
    <xf numFmtId="167" fontId="70" fillId="0" borderId="31" xfId="0" applyNumberFormat="1" applyFont="1" applyFill="1" applyBorder="1" applyAlignment="1">
      <alignment horizontal="center" vertical="center" wrapText="1"/>
    </xf>
    <xf numFmtId="0" fontId="73" fillId="0" borderId="32" xfId="0" applyFont="1" applyFill="1" applyBorder="1" applyAlignment="1">
      <alignment vertical="center" wrapText="1"/>
    </xf>
    <xf numFmtId="167" fontId="70" fillId="0" borderId="13" xfId="0" quotePrefix="1" applyNumberFormat="1"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3" fillId="22" borderId="36" xfId="0" applyFont="1" applyFill="1" applyBorder="1" applyAlignment="1">
      <alignment horizontal="center" vertical="center" wrapText="1"/>
    </xf>
    <xf numFmtId="0" fontId="70" fillId="22" borderId="37" xfId="0" applyFont="1" applyFill="1" applyBorder="1" applyAlignment="1">
      <alignment horizontal="center" vertical="center" wrapText="1"/>
    </xf>
    <xf numFmtId="0" fontId="70" fillId="22" borderId="31" xfId="0" applyFont="1" applyFill="1" applyBorder="1" applyAlignment="1">
      <alignment horizontal="center" vertical="center" wrapText="1"/>
    </xf>
    <xf numFmtId="167" fontId="70" fillId="22" borderId="32" xfId="0" applyNumberFormat="1" applyFont="1" applyFill="1" applyBorder="1" applyAlignment="1">
      <alignment horizontal="center" vertical="center" wrapText="1"/>
    </xf>
    <xf numFmtId="0" fontId="70" fillId="22" borderId="41" xfId="0" applyFont="1" applyFill="1" applyBorder="1" applyAlignment="1">
      <alignment horizontal="center" vertical="center" wrapText="1"/>
    </xf>
    <xf numFmtId="0" fontId="70" fillId="22" borderId="35" xfId="0" applyFont="1" applyFill="1" applyBorder="1" applyAlignment="1">
      <alignment horizontal="center" vertical="center" wrapText="1"/>
    </xf>
    <xf numFmtId="0" fontId="73" fillId="22" borderId="36" xfId="0" applyFont="1" applyFill="1" applyBorder="1" applyAlignment="1">
      <alignment vertical="center" wrapText="1"/>
    </xf>
    <xf numFmtId="0" fontId="73" fillId="22" borderId="13" xfId="0" applyFont="1" applyFill="1" applyBorder="1" applyAlignment="1">
      <alignment horizontal="center" vertical="center" wrapText="1"/>
    </xf>
    <xf numFmtId="0" fontId="70" fillId="22" borderId="41" xfId="0" applyFont="1" applyFill="1" applyBorder="1" applyAlignment="1">
      <alignment vertical="center" wrapText="1"/>
    </xf>
    <xf numFmtId="0" fontId="70" fillId="22" borderId="7" xfId="0" applyFont="1" applyFill="1" applyBorder="1" applyAlignment="1">
      <alignment vertical="center" wrapText="1"/>
    </xf>
    <xf numFmtId="0" fontId="73" fillId="22" borderId="7" xfId="0" applyFont="1" applyFill="1" applyBorder="1" applyAlignment="1">
      <alignment vertical="center" wrapText="1"/>
    </xf>
    <xf numFmtId="0" fontId="70" fillId="22" borderId="43" xfId="0" applyFont="1" applyFill="1" applyBorder="1" applyAlignment="1">
      <alignment vertical="center" wrapText="1"/>
    </xf>
    <xf numFmtId="0" fontId="70" fillId="22" borderId="44" xfId="0" applyFont="1" applyFill="1" applyBorder="1" applyAlignment="1">
      <alignment vertical="center" wrapText="1"/>
    </xf>
    <xf numFmtId="0" fontId="73" fillId="22" borderId="44" xfId="0" applyFont="1" applyFill="1" applyBorder="1" applyAlignment="1">
      <alignment vertical="center" wrapText="1"/>
    </xf>
    <xf numFmtId="0" fontId="70" fillId="22" borderId="48" xfId="0" applyFont="1" applyFill="1" applyBorder="1" applyAlignment="1">
      <alignment horizontal="center" vertical="center" wrapText="1"/>
    </xf>
    <xf numFmtId="167" fontId="70" fillId="22" borderId="14" xfId="0" applyNumberFormat="1" applyFont="1" applyFill="1" applyBorder="1" applyAlignment="1">
      <alignment horizontal="center" vertical="center" wrapText="1"/>
    </xf>
    <xf numFmtId="0" fontId="73" fillId="22" borderId="14" xfId="0" applyFont="1" applyFill="1" applyBorder="1" applyAlignment="1">
      <alignment vertical="center" wrapText="1"/>
    </xf>
    <xf numFmtId="0" fontId="70" fillId="22" borderId="14" xfId="0" applyFont="1" applyFill="1" applyBorder="1" applyAlignment="1">
      <alignment horizontal="center" vertical="center" wrapText="1"/>
    </xf>
    <xf numFmtId="0" fontId="70" fillId="22" borderId="13" xfId="0" applyFont="1" applyFill="1" applyBorder="1" applyAlignment="1">
      <alignment horizontal="center" vertical="center" wrapText="1"/>
    </xf>
    <xf numFmtId="0" fontId="70" fillId="22" borderId="7" xfId="0" applyFont="1" applyFill="1" applyBorder="1" applyAlignment="1">
      <alignment horizontal="center" vertical="center" wrapText="1"/>
    </xf>
    <xf numFmtId="167" fontId="73" fillId="22" borderId="14" xfId="0" applyNumberFormat="1" applyFont="1" applyFill="1" applyBorder="1" applyAlignment="1">
      <alignment horizontal="center" vertical="center" wrapText="1"/>
    </xf>
    <xf numFmtId="0" fontId="70" fillId="22" borderId="42" xfId="0" applyFont="1" applyFill="1" applyBorder="1" applyAlignment="1">
      <alignment horizontal="center" vertical="center" wrapText="1"/>
    </xf>
    <xf numFmtId="167" fontId="70" fillId="22" borderId="6" xfId="0" applyNumberFormat="1" applyFont="1" applyFill="1" applyBorder="1" applyAlignment="1">
      <alignment horizontal="center" vertical="center" wrapText="1"/>
    </xf>
    <xf numFmtId="0" fontId="73" fillId="0" borderId="5" xfId="0" applyFont="1" applyBorder="1" applyAlignment="1">
      <alignment horizontal="center" vertical="center" wrapText="1"/>
    </xf>
    <xf numFmtId="0" fontId="73" fillId="0" borderId="18" xfId="0" applyFont="1" applyBorder="1" applyAlignment="1">
      <alignment horizontal="center" vertical="center" wrapText="1"/>
    </xf>
    <xf numFmtId="0" fontId="70" fillId="0" borderId="41" xfId="0" applyFont="1" applyFill="1" applyBorder="1" applyAlignment="1">
      <alignment vertical="center" wrapText="1"/>
    </xf>
    <xf numFmtId="0" fontId="70" fillId="0" borderId="7" xfId="0" applyFont="1" applyFill="1" applyBorder="1" applyAlignment="1">
      <alignment vertical="center" wrapText="1"/>
    </xf>
    <xf numFmtId="167" fontId="70" fillId="0" borderId="7" xfId="0" applyNumberFormat="1" applyFont="1" applyFill="1" applyBorder="1" applyAlignment="1">
      <alignment vertical="center" wrapText="1"/>
    </xf>
    <xf numFmtId="0" fontId="70" fillId="0" borderId="14" xfId="0" applyFont="1" applyFill="1" applyBorder="1" applyAlignment="1">
      <alignment horizontal="center" vertical="center" wrapText="1"/>
    </xf>
    <xf numFmtId="0" fontId="0" fillId="0" borderId="0" xfId="0" applyBorder="1"/>
    <xf numFmtId="0" fontId="27" fillId="0" borderId="0" xfId="0" applyFont="1" applyFill="1" applyBorder="1" applyAlignment="1">
      <alignment horizontal="left" vertical="center" wrapText="1"/>
    </xf>
    <xf numFmtId="167" fontId="27" fillId="0" borderId="0" xfId="0" quotePrefix="1" applyNumberFormat="1" applyFont="1" applyFill="1" applyBorder="1" applyAlignment="1">
      <alignment horizontal="center" vertical="center"/>
    </xf>
    <xf numFmtId="0" fontId="29" fillId="0" borderId="0" xfId="0" applyFont="1" applyFill="1" applyBorder="1" applyAlignment="1">
      <alignment horizontal="left" vertical="center" wrapText="1"/>
    </xf>
    <xf numFmtId="167" fontId="29" fillId="0" borderId="0" xfId="0" quotePrefix="1" applyNumberFormat="1" applyFont="1" applyFill="1" applyBorder="1" applyAlignment="1">
      <alignment horizontal="center" vertical="center"/>
    </xf>
    <xf numFmtId="0" fontId="29" fillId="0" borderId="0" xfId="0" quotePrefix="1" applyFont="1" applyFill="1" applyBorder="1" applyAlignment="1">
      <alignment horizontal="left" vertical="center" wrapText="1"/>
    </xf>
    <xf numFmtId="0" fontId="68" fillId="0" borderId="0" xfId="0" applyFont="1" applyFill="1" applyBorder="1" applyAlignment="1">
      <alignment horizontal="left" vertical="center" wrapText="1"/>
    </xf>
    <xf numFmtId="167" fontId="68" fillId="0" borderId="0" xfId="0" quotePrefix="1" applyNumberFormat="1" applyFont="1" applyFill="1" applyBorder="1" applyAlignment="1">
      <alignment horizontal="center" vertical="center"/>
    </xf>
    <xf numFmtId="0" fontId="69" fillId="0" borderId="0" xfId="0" applyFont="1" applyBorder="1"/>
    <xf numFmtId="0" fontId="31" fillId="0" borderId="0" xfId="0" applyFont="1" applyFill="1" applyBorder="1" applyAlignment="1">
      <alignment horizontal="left" vertical="center" wrapText="1"/>
    </xf>
    <xf numFmtId="167" fontId="31" fillId="0" borderId="0" xfId="0" quotePrefix="1" applyNumberFormat="1" applyFont="1" applyFill="1" applyBorder="1" applyAlignment="1">
      <alignment horizontal="center" vertical="center"/>
    </xf>
    <xf numFmtId="0" fontId="31" fillId="0" borderId="0" xfId="0" quotePrefix="1" applyFont="1" applyFill="1" applyBorder="1" applyAlignment="1">
      <alignment horizontal="left" vertical="center" wrapText="1"/>
    </xf>
    <xf numFmtId="0" fontId="31" fillId="0" borderId="0" xfId="2" applyFont="1" applyFill="1" applyBorder="1" applyAlignment="1">
      <alignment horizontal="left" vertical="center" wrapText="1"/>
    </xf>
    <xf numFmtId="167" fontId="31" fillId="0" borderId="0" xfId="2" quotePrefix="1" applyNumberFormat="1" applyFont="1" applyFill="1" applyBorder="1" applyAlignment="1">
      <alignment horizontal="center" vertical="center"/>
    </xf>
    <xf numFmtId="0" fontId="28" fillId="0" borderId="0" xfId="0" applyFont="1" applyFill="1" applyBorder="1" applyAlignment="1">
      <alignment horizontal="center" vertical="center" wrapText="1"/>
    </xf>
    <xf numFmtId="0" fontId="32" fillId="0" borderId="0" xfId="2" applyFont="1" applyFill="1" applyBorder="1" applyAlignment="1">
      <alignment horizontal="left" vertical="center" wrapText="1"/>
    </xf>
    <xf numFmtId="167" fontId="32" fillId="0" borderId="0" xfId="2" quotePrefix="1" applyNumberFormat="1" applyFont="1" applyFill="1" applyBorder="1" applyAlignment="1">
      <alignment horizontal="center" vertical="center"/>
    </xf>
    <xf numFmtId="0" fontId="32" fillId="0" borderId="0" xfId="2" quotePrefix="1" applyFont="1" applyFill="1" applyBorder="1" applyAlignment="1">
      <alignment horizontal="left" vertical="center" wrapText="1"/>
    </xf>
    <xf numFmtId="167" fontId="32" fillId="0" borderId="0" xfId="0" quotePrefix="1" applyNumberFormat="1" applyFont="1" applyFill="1" applyBorder="1" applyAlignment="1">
      <alignment horizontal="center" vertical="center"/>
    </xf>
    <xf numFmtId="0" fontId="32" fillId="0" borderId="0" xfId="0" applyFont="1" applyFill="1" applyBorder="1" applyAlignment="1">
      <alignment horizontal="left" vertical="center" wrapText="1"/>
    </xf>
    <xf numFmtId="0" fontId="64" fillId="0" borderId="0" xfId="2" quotePrefix="1" applyFont="1" applyFill="1" applyBorder="1" applyAlignment="1">
      <alignment horizontal="left" vertical="center" wrapText="1"/>
    </xf>
    <xf numFmtId="0" fontId="65" fillId="0" borderId="0" xfId="0" applyFont="1" applyBorder="1"/>
    <xf numFmtId="0" fontId="33" fillId="0" borderId="0" xfId="0" quotePrefix="1" applyFont="1" applyFill="1" applyBorder="1" applyAlignment="1">
      <alignment horizontal="left" vertical="center" wrapText="1"/>
    </xf>
    <xf numFmtId="167" fontId="33" fillId="0" borderId="0" xfId="0" quotePrefix="1" applyNumberFormat="1" applyFont="1" applyFill="1" applyBorder="1" applyAlignment="1">
      <alignment horizontal="center" vertical="center"/>
    </xf>
    <xf numFmtId="0" fontId="33" fillId="0" borderId="0" xfId="2" applyFont="1" applyFill="1" applyBorder="1" applyAlignment="1">
      <alignment horizontal="left" vertical="center" wrapText="1"/>
    </xf>
    <xf numFmtId="167" fontId="33" fillId="0" borderId="0" xfId="2" quotePrefix="1" applyNumberFormat="1" applyFont="1" applyFill="1" applyBorder="1" applyAlignment="1">
      <alignment horizontal="center" vertical="center"/>
    </xf>
    <xf numFmtId="0" fontId="33" fillId="0" borderId="0" xfId="0" applyFont="1" applyFill="1" applyBorder="1" applyAlignment="1">
      <alignment horizontal="left" vertical="center" wrapText="1"/>
    </xf>
    <xf numFmtId="0" fontId="34" fillId="0" borderId="0" xfId="2" quotePrefix="1" applyFont="1" applyFill="1" applyBorder="1" applyAlignment="1">
      <alignment horizontal="left" vertical="center" wrapText="1"/>
    </xf>
    <xf numFmtId="167" fontId="34" fillId="0" borderId="0" xfId="0" quotePrefix="1" applyNumberFormat="1" applyFont="1" applyFill="1" applyBorder="1" applyAlignment="1">
      <alignment horizontal="center" vertical="center"/>
    </xf>
    <xf numFmtId="0" fontId="34" fillId="0" borderId="0" xfId="2" applyFont="1" applyFill="1" applyBorder="1" applyAlignment="1">
      <alignment horizontal="left" vertical="center" wrapText="1"/>
    </xf>
    <xf numFmtId="0" fontId="34" fillId="0" borderId="0" xfId="0" quotePrefix="1" applyFont="1" applyFill="1" applyBorder="1" applyAlignment="1">
      <alignment horizontal="left" vertical="center" wrapText="1"/>
    </xf>
    <xf numFmtId="0" fontId="67" fillId="0" borderId="0" xfId="0" quotePrefix="1" applyFont="1" applyFill="1" applyBorder="1" applyAlignment="1">
      <alignment horizontal="left" vertical="center" wrapText="1"/>
    </xf>
    <xf numFmtId="167" fontId="67" fillId="0" borderId="0" xfId="2" quotePrefix="1" applyNumberFormat="1" applyFont="1" applyFill="1" applyBorder="1" applyAlignment="1">
      <alignment horizontal="center" vertical="center"/>
    </xf>
    <xf numFmtId="0" fontId="35" fillId="0" borderId="0" xfId="0" quotePrefix="1" applyFont="1" applyFill="1" applyBorder="1" applyAlignment="1">
      <alignment horizontal="left" vertical="center" wrapText="1"/>
    </xf>
    <xf numFmtId="167" fontId="35" fillId="0" borderId="0" xfId="0" quotePrefix="1" applyNumberFormat="1" applyFont="1" applyFill="1" applyBorder="1" applyAlignment="1">
      <alignment horizontal="center" vertical="center"/>
    </xf>
    <xf numFmtId="0" fontId="38" fillId="0" borderId="0" xfId="0" quotePrefix="1" applyFont="1" applyFill="1" applyBorder="1" applyAlignment="1">
      <alignment horizontal="left" vertical="center" wrapText="1"/>
    </xf>
    <xf numFmtId="167" fontId="38" fillId="0" borderId="0" xfId="0" quotePrefix="1" applyNumberFormat="1" applyFont="1" applyFill="1" applyBorder="1" applyAlignment="1">
      <alignment horizontal="center" vertical="center"/>
    </xf>
    <xf numFmtId="0" fontId="39" fillId="0" borderId="0" xfId="0" quotePrefix="1" applyFont="1" applyFill="1" applyBorder="1" applyAlignment="1">
      <alignment horizontal="left" vertical="center" wrapText="1"/>
    </xf>
    <xf numFmtId="0" fontId="40" fillId="0" borderId="0" xfId="0" quotePrefix="1" applyFont="1" applyFill="1" applyBorder="1" applyAlignment="1">
      <alignment horizontal="left" vertical="center" wrapText="1"/>
    </xf>
    <xf numFmtId="167" fontId="40" fillId="0" borderId="0" xfId="0" quotePrefix="1" applyNumberFormat="1" applyFont="1" applyFill="1" applyBorder="1" applyAlignment="1">
      <alignment horizontal="center" vertical="center"/>
    </xf>
    <xf numFmtId="0" fontId="40" fillId="0" borderId="0" xfId="2" quotePrefix="1" applyFont="1" applyFill="1" applyBorder="1" applyAlignment="1">
      <alignment horizontal="left" vertical="center" wrapText="1"/>
    </xf>
    <xf numFmtId="167" fontId="40" fillId="0" borderId="0" xfId="2" quotePrefix="1" applyNumberFormat="1" applyFont="1" applyFill="1" applyBorder="1" applyAlignment="1">
      <alignment horizontal="center" vertical="center"/>
    </xf>
    <xf numFmtId="0" fontId="41" fillId="0" borderId="0" xfId="0" quotePrefix="1" applyFont="1" applyFill="1" applyBorder="1" applyAlignment="1">
      <alignment horizontal="left" vertical="center" wrapText="1"/>
    </xf>
    <xf numFmtId="167" fontId="41" fillId="0" borderId="0" xfId="0" quotePrefix="1" applyNumberFormat="1" applyFont="1" applyFill="1" applyBorder="1" applyAlignment="1">
      <alignment horizontal="center" vertical="center"/>
    </xf>
    <xf numFmtId="0" fontId="41" fillId="0" borderId="0" xfId="0" applyFont="1" applyFill="1" applyBorder="1" applyAlignment="1">
      <alignment horizontal="left" vertical="center" wrapText="1"/>
    </xf>
    <xf numFmtId="0" fontId="42" fillId="0" borderId="0" xfId="0" quotePrefix="1" applyFont="1" applyFill="1" applyBorder="1" applyAlignment="1">
      <alignment horizontal="left" vertical="center" wrapText="1"/>
    </xf>
    <xf numFmtId="167" fontId="42" fillId="0" borderId="0" xfId="0" quotePrefix="1" applyNumberFormat="1" applyFont="1" applyFill="1" applyBorder="1" applyAlignment="1">
      <alignment horizontal="center" vertical="center"/>
    </xf>
    <xf numFmtId="0" fontId="42"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4" fillId="0" borderId="0" xfId="0" quotePrefix="1" applyFont="1" applyFill="1" applyBorder="1" applyAlignment="1">
      <alignment horizontal="left" vertical="center" wrapText="1"/>
    </xf>
    <xf numFmtId="167" fontId="44" fillId="0" borderId="0" xfId="0" quotePrefix="1" applyNumberFormat="1" applyFont="1" applyFill="1" applyBorder="1" applyAlignment="1">
      <alignment horizontal="center" vertical="center"/>
    </xf>
    <xf numFmtId="167" fontId="44" fillId="0" borderId="0" xfId="2" quotePrefix="1" applyNumberFormat="1"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23" fillId="0" borderId="0" xfId="2" quotePrefix="1" applyFont="1" applyFill="1" applyBorder="1" applyAlignment="1">
      <alignment horizontal="left" vertical="center" wrapText="1"/>
    </xf>
    <xf numFmtId="167" fontId="23" fillId="0" borderId="0" xfId="2" quotePrefix="1" applyNumberFormat="1" applyFont="1" applyFill="1" applyBorder="1" applyAlignment="1">
      <alignment horizontal="center" vertical="center"/>
    </xf>
    <xf numFmtId="0" fontId="71" fillId="0" borderId="0" xfId="0" applyFont="1" applyAlignment="1"/>
    <xf numFmtId="0" fontId="9" fillId="0" borderId="14" xfId="0" applyFont="1" applyFill="1" applyBorder="1" applyAlignment="1">
      <alignment vertical="center" wrapText="1"/>
    </xf>
    <xf numFmtId="0" fontId="0" fillId="0" borderId="14" xfId="0" applyFont="1" applyBorder="1" applyAlignment="1">
      <alignment vertical="center" wrapText="1"/>
    </xf>
    <xf numFmtId="49" fontId="0" fillId="0" borderId="14" xfId="0" applyNumberFormat="1" applyFont="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65" fontId="53" fillId="0" borderId="14" xfId="0" applyNumberFormat="1" applyFont="1" applyBorder="1" applyAlignment="1">
      <alignment vertical="center" wrapText="1"/>
    </xf>
    <xf numFmtId="0" fontId="53" fillId="0" borderId="14" xfId="0" applyFont="1" applyBorder="1" applyAlignment="1">
      <alignment horizontal="center" vertical="center" wrapText="1"/>
    </xf>
    <xf numFmtId="0" fontId="53" fillId="0" borderId="14" xfId="0" applyFont="1" applyBorder="1" applyAlignment="1">
      <alignment vertical="center" wrapText="1"/>
    </xf>
    <xf numFmtId="14" fontId="53" fillId="0" borderId="14" xfId="0" applyNumberFormat="1" applyFont="1" applyBorder="1" applyAlignment="1">
      <alignment vertical="center" wrapText="1"/>
    </xf>
    <xf numFmtId="0" fontId="53" fillId="0" borderId="14" xfId="0" applyFont="1" applyFill="1" applyBorder="1" applyAlignment="1">
      <alignment vertical="center" wrapText="1"/>
    </xf>
    <xf numFmtId="0" fontId="0" fillId="0" borderId="14" xfId="0" applyFont="1" applyFill="1" applyBorder="1" applyAlignment="1">
      <alignment vertical="center" wrapText="1"/>
    </xf>
    <xf numFmtId="0" fontId="0" fillId="0" borderId="14" xfId="0" applyFont="1" applyFill="1" applyBorder="1" applyAlignment="1">
      <alignment horizontal="center" vertical="center" wrapText="1"/>
    </xf>
    <xf numFmtId="49" fontId="0" fillId="22" borderId="14" xfId="0" applyNumberFormat="1" applyFont="1" applyFill="1" applyBorder="1" applyAlignment="1">
      <alignment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wrapText="1"/>
    </xf>
    <xf numFmtId="0" fontId="53" fillId="0" borderId="14" xfId="0" applyFont="1" applyFill="1" applyBorder="1" applyAlignment="1">
      <alignment horizontal="center" vertical="center" wrapText="1"/>
    </xf>
    <xf numFmtId="0" fontId="82" fillId="0" borderId="14" xfId="0" applyFont="1" applyBorder="1" applyAlignment="1">
      <alignment vertical="center" wrapText="1"/>
    </xf>
    <xf numFmtId="0" fontId="82" fillId="0" borderId="14" xfId="0" applyFont="1" applyBorder="1" applyAlignment="1">
      <alignment horizontal="center" vertical="center" wrapText="1"/>
    </xf>
    <xf numFmtId="0" fontId="82" fillId="0" borderId="14" xfId="0" applyFont="1" applyBorder="1" applyAlignment="1">
      <alignment vertical="center"/>
    </xf>
    <xf numFmtId="0" fontId="83" fillId="0" borderId="14" xfId="0" applyFont="1" applyBorder="1" applyAlignment="1">
      <alignment vertical="center" wrapText="1"/>
    </xf>
    <xf numFmtId="0" fontId="82" fillId="0" borderId="14" xfId="0" applyFont="1" applyFill="1" applyBorder="1" applyAlignment="1">
      <alignment vertical="center" wrapText="1"/>
    </xf>
    <xf numFmtId="0" fontId="84" fillId="0" borderId="14" xfId="1" applyFont="1" applyFill="1" applyBorder="1" applyAlignment="1">
      <alignment vertical="center" wrapText="1"/>
    </xf>
    <xf numFmtId="14" fontId="85" fillId="0" borderId="14" xfId="0" applyNumberFormat="1" applyFont="1" applyFill="1" applyBorder="1" applyAlignment="1">
      <alignment vertical="center" wrapText="1"/>
    </xf>
    <xf numFmtId="0" fontId="85" fillId="0" borderId="14" xfId="0" applyFont="1" applyBorder="1" applyAlignment="1">
      <alignment horizontal="center" vertical="center" wrapText="1"/>
    </xf>
    <xf numFmtId="0" fontId="85" fillId="0" borderId="14" xfId="0" applyFont="1" applyBorder="1" applyAlignment="1">
      <alignment vertical="center" wrapText="1"/>
    </xf>
    <xf numFmtId="0" fontId="85" fillId="0" borderId="14" xfId="0" applyFont="1" applyFill="1" applyBorder="1" applyAlignment="1">
      <alignment vertical="center" wrapText="1"/>
    </xf>
    <xf numFmtId="0" fontId="82" fillId="22" borderId="14" xfId="0" applyFont="1" applyFill="1" applyBorder="1" applyAlignment="1">
      <alignment vertical="center" wrapText="1"/>
    </xf>
    <xf numFmtId="0" fontId="82" fillId="22" borderId="14" xfId="0" applyFont="1" applyFill="1" applyBorder="1" applyAlignment="1">
      <alignment horizontal="center" vertical="center" wrapText="1"/>
    </xf>
    <xf numFmtId="0" fontId="84" fillId="0" borderId="14" xfId="0" applyFont="1" applyBorder="1" applyAlignment="1">
      <alignment vertical="center" wrapText="1"/>
    </xf>
    <xf numFmtId="0" fontId="83" fillId="37" borderId="14" xfId="0" applyFont="1" applyFill="1" applyBorder="1" applyAlignment="1">
      <alignment vertical="center" wrapText="1"/>
    </xf>
    <xf numFmtId="0" fontId="86" fillId="0" borderId="0" xfId="1" applyFont="1" applyAlignment="1">
      <alignment vertical="top" wrapText="1"/>
    </xf>
    <xf numFmtId="0" fontId="83" fillId="0" borderId="14" xfId="0" applyFont="1" applyFill="1" applyBorder="1" applyAlignment="1">
      <alignment vertical="center" wrapText="1"/>
    </xf>
    <xf numFmtId="0" fontId="85" fillId="0" borderId="14" xfId="0" applyFont="1" applyFill="1" applyBorder="1" applyAlignment="1">
      <alignment horizontal="center" vertical="center" wrapText="1"/>
    </xf>
    <xf numFmtId="0" fontId="82" fillId="0" borderId="14" xfId="0" applyFont="1" applyFill="1" applyBorder="1" applyAlignment="1">
      <alignment vertical="center"/>
    </xf>
    <xf numFmtId="0" fontId="20" fillId="0" borderId="14" xfId="1" applyBorder="1" applyAlignment="1">
      <alignment vertical="center" wrapText="1"/>
    </xf>
    <xf numFmtId="0" fontId="81" fillId="0" borderId="14" xfId="0" applyFont="1" applyFill="1" applyBorder="1" applyAlignment="1">
      <alignment vertical="center" wrapText="1"/>
    </xf>
    <xf numFmtId="0" fontId="82" fillId="0" borderId="13" xfId="0" applyFont="1" applyFill="1" applyBorder="1" applyAlignment="1">
      <alignment vertical="center" wrapText="1"/>
    </xf>
    <xf numFmtId="0" fontId="83" fillId="0" borderId="13" xfId="0" applyFont="1" applyBorder="1" applyAlignment="1">
      <alignment vertical="center" wrapText="1"/>
    </xf>
    <xf numFmtId="0" fontId="0" fillId="0" borderId="0" xfId="0" applyAlignment="1">
      <alignment vertical="center"/>
    </xf>
    <xf numFmtId="0" fontId="82" fillId="0" borderId="13" xfId="0" applyFont="1" applyBorder="1" applyAlignment="1">
      <alignment vertical="center" wrapText="1"/>
    </xf>
    <xf numFmtId="0" fontId="82" fillId="0" borderId="13" xfId="0" applyFont="1" applyBorder="1" applyAlignment="1">
      <alignment horizontal="center" vertical="center" wrapText="1"/>
    </xf>
    <xf numFmtId="0" fontId="84" fillId="0" borderId="13" xfId="1" applyFont="1" applyFill="1" applyBorder="1" applyAlignment="1">
      <alignment vertical="center" wrapText="1"/>
    </xf>
    <xf numFmtId="14" fontId="85" fillId="0" borderId="13" xfId="0" applyNumberFormat="1" applyFont="1" applyFill="1" applyBorder="1" applyAlignment="1">
      <alignment vertical="center" wrapText="1"/>
    </xf>
    <xf numFmtId="0" fontId="85" fillId="0" borderId="13" xfId="0" applyFont="1" applyBorder="1" applyAlignment="1">
      <alignment horizontal="center" vertical="center" wrapText="1"/>
    </xf>
    <xf numFmtId="0" fontId="85" fillId="0" borderId="13" xfId="0" applyFont="1" applyBorder="1" applyAlignment="1">
      <alignment vertical="center" wrapText="1"/>
    </xf>
    <xf numFmtId="0" fontId="9" fillId="22" borderId="14" xfId="0" applyFont="1" applyFill="1" applyBorder="1" applyAlignment="1">
      <alignment vertical="center" wrapText="1"/>
    </xf>
    <xf numFmtId="0" fontId="87" fillId="0" borderId="0" xfId="0" applyFont="1" applyAlignment="1">
      <alignment wrapText="1"/>
    </xf>
    <xf numFmtId="14" fontId="53" fillId="0" borderId="14" xfId="0" applyNumberFormat="1" applyFont="1" applyFill="1" applyBorder="1" applyAlignment="1">
      <alignment horizontal="right" vertical="center" wrapText="1"/>
    </xf>
    <xf numFmtId="0" fontId="9" fillId="0" borderId="14" xfId="0" applyFont="1" applyBorder="1" applyAlignment="1">
      <alignment horizontal="center" vertical="center" wrapText="1"/>
    </xf>
    <xf numFmtId="49" fontId="0" fillId="0" borderId="14" xfId="0" applyNumberFormat="1" applyFont="1" applyFill="1" applyBorder="1" applyAlignment="1">
      <alignment vertical="center" wrapText="1"/>
    </xf>
    <xf numFmtId="0" fontId="88" fillId="0" borderId="14" xfId="0" applyFont="1" applyFill="1" applyBorder="1" applyAlignment="1">
      <alignment horizontal="center" vertical="center" wrapText="1"/>
    </xf>
    <xf numFmtId="49" fontId="88" fillId="0" borderId="14" xfId="0" applyNumberFormat="1" applyFont="1" applyBorder="1" applyAlignment="1">
      <alignment vertical="center" wrapText="1"/>
    </xf>
    <xf numFmtId="0" fontId="88" fillId="0" borderId="14" xfId="0" applyFont="1" applyFill="1" applyBorder="1" applyAlignment="1">
      <alignment vertical="center" wrapText="1"/>
    </xf>
    <xf numFmtId="0" fontId="88" fillId="0" borderId="14" xfId="0" applyFont="1" applyBorder="1" applyAlignment="1">
      <alignment horizontal="center" vertical="center" wrapText="1"/>
    </xf>
    <xf numFmtId="0" fontId="20" fillId="0" borderId="14" xfId="1" applyFill="1" applyBorder="1" applyAlignment="1">
      <alignment vertical="center" wrapText="1"/>
    </xf>
    <xf numFmtId="14" fontId="88" fillId="0" borderId="14" xfId="0" applyNumberFormat="1" applyFont="1" applyFill="1" applyBorder="1" applyAlignment="1">
      <alignment vertical="center" wrapText="1"/>
    </xf>
    <xf numFmtId="14" fontId="88" fillId="0" borderId="14" xfId="0" applyNumberFormat="1" applyFont="1" applyBorder="1" applyAlignment="1">
      <alignment vertical="center" wrapText="1"/>
    </xf>
    <xf numFmtId="0" fontId="88" fillId="0" borderId="14" xfId="0" applyFont="1" applyBorder="1" applyAlignment="1">
      <alignment vertical="center" wrapText="1"/>
    </xf>
    <xf numFmtId="0" fontId="89" fillId="0" borderId="14" xfId="1" applyFont="1" applyFill="1" applyBorder="1" applyAlignment="1">
      <alignment vertical="center" wrapText="1"/>
    </xf>
    <xf numFmtId="0" fontId="81" fillId="0" borderId="14" xfId="0" applyFont="1" applyFill="1" applyBorder="1" applyAlignment="1">
      <alignment horizontal="left" vertical="center" wrapText="1"/>
    </xf>
    <xf numFmtId="0" fontId="90" fillId="0" borderId="14" xfId="0" applyFont="1" applyFill="1" applyBorder="1" applyAlignment="1">
      <alignment horizontal="left" vertical="center" wrapText="1"/>
    </xf>
    <xf numFmtId="0" fontId="90" fillId="0" borderId="15" xfId="0" applyFont="1" applyFill="1" applyBorder="1" applyAlignment="1">
      <alignment horizontal="left" vertical="center" wrapText="1"/>
    </xf>
    <xf numFmtId="0" fontId="81" fillId="0" borderId="14" xfId="3" applyFont="1" applyFill="1" applyBorder="1" applyAlignment="1">
      <alignment vertical="center" wrapText="1"/>
    </xf>
    <xf numFmtId="0" fontId="91" fillId="0" borderId="14" xfId="3" applyFont="1" applyFill="1" applyBorder="1" applyAlignment="1">
      <alignment vertical="center" wrapText="1"/>
    </xf>
    <xf numFmtId="0" fontId="92" fillId="0" borderId="14" xfId="0" applyFont="1" applyFill="1" applyBorder="1" applyAlignment="1">
      <alignment horizontal="center" vertical="center" wrapText="1"/>
    </xf>
    <xf numFmtId="0" fontId="93" fillId="0" borderId="14" xfId="0" applyFont="1" applyFill="1" applyBorder="1" applyAlignment="1">
      <alignment vertical="center" wrapText="1"/>
    </xf>
    <xf numFmtId="0" fontId="93" fillId="0" borderId="14" xfId="0" applyFont="1" applyFill="1" applyBorder="1" applyAlignment="1">
      <alignment horizontal="center" vertical="center" wrapText="1"/>
    </xf>
    <xf numFmtId="49" fontId="92" fillId="0" borderId="14" xfId="0" applyNumberFormat="1" applyFont="1" applyFill="1" applyBorder="1" applyAlignment="1">
      <alignment vertical="center" wrapText="1"/>
    </xf>
    <xf numFmtId="0" fontId="81" fillId="0" borderId="14" xfId="0" applyFont="1" applyFill="1" applyBorder="1" applyAlignment="1">
      <alignment horizontal="center" vertical="center" wrapText="1"/>
    </xf>
    <xf numFmtId="0" fontId="92" fillId="0" borderId="14" xfId="0" applyFont="1" applyFill="1" applyBorder="1" applyAlignment="1">
      <alignment vertical="center" wrapText="1"/>
    </xf>
    <xf numFmtId="165" fontId="21" fillId="0" borderId="14" xfId="0" applyNumberFormat="1" applyFont="1" applyFill="1" applyBorder="1" applyAlignment="1">
      <alignment vertical="center" wrapText="1"/>
    </xf>
    <xf numFmtId="0" fontId="21" fillId="0" borderId="14" xfId="0" applyFont="1" applyFill="1" applyBorder="1" applyAlignment="1">
      <alignment horizontal="center" vertical="center" wrapText="1"/>
    </xf>
    <xf numFmtId="0" fontId="94" fillId="0" borderId="14" xfId="0" applyFont="1" applyBorder="1" applyAlignment="1">
      <alignment vertical="center" wrapText="1"/>
    </xf>
    <xf numFmtId="0" fontId="83" fillId="0" borderId="7" xfId="0" applyFont="1" applyFill="1" applyBorder="1" applyAlignment="1">
      <alignment vertical="center" wrapText="1"/>
    </xf>
    <xf numFmtId="0" fontId="24" fillId="0" borderId="6" xfId="0" applyFont="1" applyFill="1" applyBorder="1" applyAlignment="1">
      <alignment horizontal="left" vertical="center" wrapText="1"/>
    </xf>
    <xf numFmtId="49" fontId="82" fillId="0" borderId="14" xfId="0" applyNumberFormat="1" applyFont="1" applyBorder="1" applyAlignment="1">
      <alignment vertical="center" wrapText="1"/>
    </xf>
    <xf numFmtId="165" fontId="85" fillId="0" borderId="14" xfId="0" applyNumberFormat="1" applyFont="1" applyBorder="1" applyAlignment="1">
      <alignment horizontal="center" vertical="center" wrapText="1"/>
    </xf>
    <xf numFmtId="0" fontId="95" fillId="0" borderId="6" xfId="0" applyFont="1" applyFill="1" applyBorder="1" applyAlignment="1">
      <alignment horizontal="left" vertical="center" wrapText="1"/>
    </xf>
    <xf numFmtId="14" fontId="85" fillId="0" borderId="14" xfId="0" applyNumberFormat="1" applyFont="1" applyBorder="1" applyAlignment="1">
      <alignment vertical="center" wrapText="1"/>
    </xf>
    <xf numFmtId="0" fontId="82" fillId="0" borderId="14" xfId="0" applyFont="1" applyBorder="1" applyAlignment="1">
      <alignment wrapText="1"/>
    </xf>
    <xf numFmtId="0" fontId="82" fillId="0" borderId="14" xfId="0" applyFont="1" applyBorder="1" applyAlignment="1">
      <alignment horizontal="left" vertical="center" wrapText="1"/>
    </xf>
    <xf numFmtId="0" fontId="82" fillId="0" borderId="14" xfId="0" applyFont="1" applyBorder="1" applyAlignment="1"/>
    <xf numFmtId="14" fontId="96" fillId="0" borderId="14" xfId="0" applyNumberFormat="1" applyFont="1" applyBorder="1" applyAlignment="1">
      <alignment vertical="center" wrapText="1"/>
    </xf>
    <xf numFmtId="0" fontId="82" fillId="0" borderId="14" xfId="0" applyFont="1" applyBorder="1" applyAlignment="1">
      <alignment horizontal="right" vertical="center"/>
    </xf>
    <xf numFmtId="0" fontId="9" fillId="0" borderId="14" xfId="0" applyFont="1" applyFill="1" applyBorder="1" applyAlignment="1">
      <alignment wrapText="1"/>
    </xf>
    <xf numFmtId="0" fontId="0" fillId="0" borderId="14" xfId="0" applyFont="1" applyBorder="1" applyAlignment="1"/>
    <xf numFmtId="0" fontId="0" fillId="0" borderId="14" xfId="0" applyFont="1" applyBorder="1" applyAlignment="1">
      <alignment wrapText="1"/>
    </xf>
    <xf numFmtId="0" fontId="0" fillId="0" borderId="14" xfId="0" applyBorder="1" applyAlignment="1"/>
    <xf numFmtId="0" fontId="9" fillId="0" borderId="14" xfId="0" applyFont="1" applyBorder="1" applyAlignment="1">
      <alignment wrapText="1"/>
    </xf>
    <xf numFmtId="0" fontId="0" fillId="0" borderId="14" xfId="0" applyFont="1" applyFill="1" applyBorder="1" applyAlignment="1"/>
    <xf numFmtId="0" fontId="9" fillId="0" borderId="14" xfId="0" applyFont="1" applyBorder="1" applyAlignment="1">
      <alignment horizontal="left" wrapText="1"/>
    </xf>
    <xf numFmtId="0" fontId="9" fillId="0" borderId="14" xfId="0" applyFont="1" applyBorder="1" applyAlignment="1"/>
    <xf numFmtId="0" fontId="24" fillId="0" borderId="14" xfId="0" applyFont="1" applyFill="1" applyBorder="1" applyAlignment="1">
      <alignment horizontal="left" vertical="center" wrapText="1"/>
    </xf>
    <xf numFmtId="0" fontId="95" fillId="0" borderId="14" xfId="0" applyFont="1" applyFill="1" applyBorder="1" applyAlignment="1">
      <alignment horizontal="left" vertical="center" wrapText="1"/>
    </xf>
    <xf numFmtId="0" fontId="82" fillId="0" borderId="14" xfId="0" applyFont="1" applyFill="1" applyBorder="1" applyAlignment="1">
      <alignment horizontal="center" vertical="center" wrapText="1"/>
    </xf>
    <xf numFmtId="49" fontId="82" fillId="0" borderId="14" xfId="0" applyNumberFormat="1" applyFont="1" applyFill="1" applyBorder="1" applyAlignment="1">
      <alignment vertical="center" wrapText="1"/>
    </xf>
    <xf numFmtId="0" fontId="83" fillId="0" borderId="14" xfId="0" applyFont="1" applyFill="1" applyBorder="1" applyAlignment="1">
      <alignment horizontal="justify" vertical="center" wrapText="1"/>
    </xf>
    <xf numFmtId="0" fontId="82" fillId="0" borderId="14" xfId="0" applyFont="1" applyBorder="1" applyAlignment="1">
      <alignment horizontal="justify" vertical="center" wrapText="1"/>
    </xf>
    <xf numFmtId="168" fontId="85" fillId="0" borderId="14" xfId="0" applyNumberFormat="1" applyFont="1" applyBorder="1" applyAlignment="1">
      <alignment vertical="center" wrapText="1"/>
    </xf>
    <xf numFmtId="0" fontId="97" fillId="0" borderId="0" xfId="1" applyFont="1" applyAlignment="1">
      <alignment wrapText="1"/>
    </xf>
    <xf numFmtId="0" fontId="83" fillId="0" borderId="14" xfId="0" applyFont="1" applyBorder="1" applyAlignment="1">
      <alignment horizontal="justify" vertical="center" wrapText="1"/>
    </xf>
    <xf numFmtId="0" fontId="83" fillId="0" borderId="7" xfId="0" applyFont="1" applyFill="1" applyBorder="1" applyAlignment="1">
      <alignment horizontal="justify" vertical="center" wrapText="1"/>
    </xf>
    <xf numFmtId="0" fontId="98" fillId="0" borderId="14" xfId="0" applyFont="1" applyBorder="1" applyAlignment="1">
      <alignment horizontal="justify" vertical="center" wrapText="1"/>
    </xf>
    <xf numFmtId="49" fontId="94" fillId="0" borderId="14" xfId="0" applyNumberFormat="1" applyFont="1" applyBorder="1" applyAlignment="1">
      <alignment vertical="center" wrapText="1"/>
    </xf>
    <xf numFmtId="49" fontId="82" fillId="22" borderId="14" xfId="0" applyNumberFormat="1" applyFont="1" applyFill="1" applyBorder="1" applyAlignment="1">
      <alignment vertical="center" wrapText="1"/>
    </xf>
    <xf numFmtId="0" fontId="82" fillId="38" borderId="14" xfId="0" applyFont="1" applyFill="1" applyBorder="1" applyAlignment="1">
      <alignment vertical="center" wrapText="1"/>
    </xf>
    <xf numFmtId="1" fontId="82" fillId="22" borderId="14" xfId="0" applyNumberFormat="1" applyFont="1" applyFill="1" applyBorder="1" applyAlignment="1">
      <alignment horizontal="center" vertical="center" wrapText="1"/>
    </xf>
    <xf numFmtId="169" fontId="82" fillId="22" borderId="14" xfId="0" applyNumberFormat="1" applyFont="1" applyFill="1" applyBorder="1" applyAlignment="1">
      <alignment vertical="center" wrapText="1"/>
    </xf>
    <xf numFmtId="0" fontId="82" fillId="39" borderId="14" xfId="0" applyFont="1" applyFill="1" applyBorder="1" applyAlignment="1">
      <alignment vertical="center" wrapText="1"/>
    </xf>
    <xf numFmtId="170" fontId="83" fillId="22" borderId="14" xfId="0" applyNumberFormat="1" applyFont="1" applyFill="1" applyBorder="1" applyAlignment="1">
      <alignment vertical="center" wrapText="1"/>
    </xf>
    <xf numFmtId="0" fontId="83" fillId="22" borderId="14" xfId="0" applyFont="1" applyFill="1" applyBorder="1" applyAlignment="1">
      <alignment horizontal="center" vertical="center" wrapText="1"/>
    </xf>
    <xf numFmtId="0" fontId="83" fillId="22" borderId="14" xfId="0" applyFont="1" applyFill="1" applyBorder="1" applyAlignment="1">
      <alignment vertical="center" wrapText="1"/>
    </xf>
    <xf numFmtId="169" fontId="83" fillId="22" borderId="14" xfId="0" applyNumberFormat="1" applyFont="1" applyFill="1" applyBorder="1" applyAlignment="1">
      <alignment vertical="center" wrapText="1"/>
    </xf>
    <xf numFmtId="0" fontId="83" fillId="38" borderId="14" xfId="0" applyFont="1" applyFill="1" applyBorder="1" applyAlignment="1">
      <alignment vertical="center" wrapText="1"/>
    </xf>
    <xf numFmtId="0" fontId="83" fillId="22" borderId="14" xfId="0" applyFont="1" applyFill="1" applyBorder="1" applyAlignment="1">
      <alignment horizontal="center" vertical="center"/>
    </xf>
    <xf numFmtId="0" fontId="99" fillId="0" borderId="14" xfId="0" applyFont="1" applyFill="1" applyBorder="1" applyAlignment="1">
      <alignment vertical="center" wrapText="1"/>
    </xf>
    <xf numFmtId="14" fontId="99" fillId="0" borderId="14" xfId="0" applyNumberFormat="1" applyFont="1" applyFill="1" applyBorder="1" applyAlignment="1">
      <alignment vertical="center" wrapText="1"/>
    </xf>
    <xf numFmtId="0" fontId="0" fillId="22" borderId="14" xfId="0" applyFill="1" applyBorder="1" applyAlignment="1">
      <alignment vertical="center" wrapText="1"/>
    </xf>
    <xf numFmtId="0" fontId="0" fillId="22" borderId="14" xfId="0" applyFont="1" applyFill="1" applyBorder="1" applyAlignment="1">
      <alignment vertical="center" wrapText="1"/>
    </xf>
    <xf numFmtId="0" fontId="0" fillId="22" borderId="14" xfId="0" applyFill="1" applyBorder="1" applyAlignment="1">
      <alignment horizontal="center" vertical="center" wrapText="1"/>
    </xf>
    <xf numFmtId="14" fontId="53" fillId="0" borderId="14" xfId="0" applyNumberFormat="1" applyFont="1" applyFill="1" applyBorder="1" applyAlignment="1">
      <alignment vertical="center" wrapText="1"/>
    </xf>
    <xf numFmtId="0" fontId="53" fillId="22" borderId="14" xfId="0" applyFont="1" applyFill="1" applyBorder="1" applyAlignment="1">
      <alignment horizontal="center" vertical="center" wrapText="1"/>
    </xf>
    <xf numFmtId="0" fontId="53" fillId="22" borderId="14" xfId="0" applyFont="1" applyFill="1" applyBorder="1" applyAlignment="1">
      <alignment vertical="center" wrapText="1"/>
    </xf>
    <xf numFmtId="0" fontId="0" fillId="22" borderId="14" xfId="0" applyFont="1" applyFill="1" applyBorder="1" applyAlignment="1">
      <alignment horizontal="center" vertical="center" wrapText="1"/>
    </xf>
    <xf numFmtId="49" fontId="0" fillId="22" borderId="14" xfId="0" applyNumberFormat="1" applyFill="1" applyBorder="1" applyAlignment="1">
      <alignment vertical="center" wrapText="1"/>
    </xf>
    <xf numFmtId="49" fontId="0" fillId="0" borderId="14" xfId="0" applyNumberFormat="1" applyFill="1" applyBorder="1" applyAlignment="1">
      <alignment vertical="center" wrapText="1"/>
    </xf>
    <xf numFmtId="0" fontId="0" fillId="35" borderId="14" xfId="0" applyFill="1" applyBorder="1" applyAlignment="1">
      <alignment horizontal="center" vertical="center" wrapText="1"/>
    </xf>
    <xf numFmtId="0" fontId="9" fillId="37" borderId="14" xfId="0" applyFont="1" applyFill="1" applyBorder="1" applyAlignment="1">
      <alignment vertical="center" wrapText="1"/>
    </xf>
    <xf numFmtId="0" fontId="87" fillId="0" borderId="14" xfId="0" applyFont="1" applyBorder="1" applyAlignment="1">
      <alignment horizontal="center" vertical="center" wrapText="1"/>
    </xf>
    <xf numFmtId="49" fontId="87" fillId="0" borderId="14" xfId="0" applyNumberFormat="1" applyFont="1" applyBorder="1" applyAlignment="1">
      <alignment horizontal="center" vertical="center" wrapText="1"/>
    </xf>
    <xf numFmtId="14" fontId="87" fillId="0" borderId="14" xfId="0" applyNumberFormat="1" applyFont="1" applyBorder="1" applyAlignment="1">
      <alignment horizontal="center" vertical="center" wrapText="1"/>
    </xf>
    <xf numFmtId="168" fontId="53" fillId="0" borderId="14" xfId="0" applyNumberFormat="1" applyFont="1" applyBorder="1" applyAlignment="1">
      <alignment vertical="center" wrapText="1"/>
    </xf>
    <xf numFmtId="0" fontId="0" fillId="0" borderId="14" xfId="0" applyBorder="1" applyAlignment="1">
      <alignment vertical="center"/>
    </xf>
    <xf numFmtId="49" fontId="9" fillId="0" borderId="14" xfId="0" applyNumberFormat="1" applyFont="1" applyBorder="1" applyAlignment="1">
      <alignment horizontal="justify" vertical="center" wrapText="1"/>
    </xf>
    <xf numFmtId="49" fontId="0" fillId="0" borderId="14" xfId="0" applyNumberFormat="1" applyBorder="1" applyAlignment="1">
      <alignment horizontal="justify" vertical="center" wrapText="1"/>
    </xf>
    <xf numFmtId="0" fontId="56" fillId="0" borderId="14" xfId="0" applyFont="1" applyBorder="1" applyAlignment="1">
      <alignment vertical="center" wrapText="1"/>
    </xf>
    <xf numFmtId="0" fontId="0" fillId="22" borderId="0" xfId="0" applyFill="1" applyBorder="1"/>
    <xf numFmtId="0" fontId="0" fillId="0" borderId="0" xfId="0" applyBorder="1" applyAlignment="1">
      <alignment vertical="center" wrapText="1"/>
    </xf>
    <xf numFmtId="0" fontId="93" fillId="0" borderId="0" xfId="0" applyFont="1" applyFill="1" applyBorder="1" applyAlignment="1">
      <alignment vertical="center" wrapText="1"/>
    </xf>
    <xf numFmtId="0" fontId="58" fillId="21" borderId="14" xfId="0" applyFont="1" applyFill="1" applyBorder="1" applyAlignment="1">
      <alignment horizontal="center" vertical="center" wrapText="1"/>
    </xf>
    <xf numFmtId="0" fontId="68" fillId="0" borderId="22" xfId="0" applyFont="1" applyFill="1" applyBorder="1" applyAlignment="1">
      <alignment vertical="center" wrapText="1"/>
    </xf>
    <xf numFmtId="0" fontId="68" fillId="0" borderId="15" xfId="0" applyFont="1" applyFill="1" applyBorder="1" applyAlignment="1">
      <alignment vertical="center" wrapText="1"/>
    </xf>
    <xf numFmtId="0" fontId="23" fillId="0" borderId="9" xfId="0" applyFont="1" applyFill="1" applyBorder="1" applyAlignment="1">
      <alignment vertical="center"/>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54" fillId="0" borderId="52" xfId="0" applyFont="1" applyBorder="1" applyAlignment="1">
      <alignment horizontal="center"/>
    </xf>
    <xf numFmtId="0" fontId="0" fillId="22" borderId="52" xfId="0" applyFill="1" applyBorder="1" applyAlignment="1">
      <alignment horizontal="center"/>
    </xf>
    <xf numFmtId="0" fontId="56" fillId="22" borderId="52" xfId="0" applyFont="1" applyFill="1" applyBorder="1" applyAlignment="1">
      <alignment horizontal="center" vertical="center"/>
    </xf>
    <xf numFmtId="14" fontId="56" fillId="22" borderId="52" xfId="0" applyNumberFormat="1" applyFont="1" applyFill="1" applyBorder="1" applyAlignment="1">
      <alignment horizontal="center" vertical="center"/>
    </xf>
    <xf numFmtId="0" fontId="55" fillId="0" borderId="52" xfId="0" applyFont="1" applyBorder="1" applyAlignment="1">
      <alignment horizontal="left" vertical="center" wrapText="1"/>
    </xf>
    <xf numFmtId="0" fontId="57" fillId="0" borderId="52" xfId="0" applyFont="1" applyBorder="1" applyAlignment="1">
      <alignment horizontal="center" vertical="center" wrapText="1"/>
    </xf>
    <xf numFmtId="0" fontId="57" fillId="0" borderId="52" xfId="0" applyFont="1" applyBorder="1" applyAlignment="1">
      <alignment horizontal="center" vertical="center"/>
    </xf>
    <xf numFmtId="0" fontId="52" fillId="11" borderId="4" xfId="0" applyFont="1" applyFill="1" applyBorder="1" applyAlignment="1">
      <alignment horizontal="center" vertical="center" wrapText="1"/>
    </xf>
    <xf numFmtId="0" fontId="52" fillId="11" borderId="6" xfId="0" applyFont="1" applyFill="1" applyBorder="1" applyAlignment="1">
      <alignment horizontal="center" vertical="center" wrapText="1"/>
    </xf>
    <xf numFmtId="0" fontId="52" fillId="36" borderId="14" xfId="0" applyFont="1" applyFill="1" applyBorder="1" applyAlignment="1">
      <alignment horizontal="center" vertical="center" wrapText="1"/>
    </xf>
    <xf numFmtId="0" fontId="18" fillId="0" borderId="5" xfId="0" applyFont="1" applyBorder="1" applyAlignment="1">
      <alignment horizontal="center"/>
    </xf>
    <xf numFmtId="0" fontId="18" fillId="0" borderId="0" xfId="0" applyFont="1" applyBorder="1" applyAlignment="1">
      <alignment horizontal="center"/>
    </xf>
    <xf numFmtId="0" fontId="51" fillId="2" borderId="8"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20" xfId="0" applyFont="1" applyFill="1" applyBorder="1" applyAlignment="1">
      <alignment horizontal="center" vertical="center" wrapText="1"/>
    </xf>
    <xf numFmtId="0" fontId="51" fillId="2" borderId="21"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2" fillId="3" borderId="16" xfId="0" applyFont="1" applyFill="1" applyBorder="1" applyAlignment="1">
      <alignment horizontal="center" vertical="center" wrapText="1"/>
    </xf>
    <xf numFmtId="0" fontId="52" fillId="3" borderId="17" xfId="0" applyFont="1" applyFill="1" applyBorder="1" applyAlignment="1">
      <alignment horizontal="center" vertical="center" wrapText="1"/>
    </xf>
    <xf numFmtId="0" fontId="52" fillId="3" borderId="12" xfId="0" applyFont="1" applyFill="1" applyBorder="1" applyAlignment="1">
      <alignment horizontal="center" vertical="center" wrapText="1"/>
    </xf>
    <xf numFmtId="0" fontId="52" fillId="3" borderId="0" xfId="0" applyFont="1" applyFill="1" applyBorder="1" applyAlignment="1">
      <alignment horizontal="center" vertical="center" wrapText="1"/>
    </xf>
    <xf numFmtId="0" fontId="52" fillId="3" borderId="18" xfId="0" applyFont="1" applyFill="1" applyBorder="1" applyAlignment="1">
      <alignment horizontal="center" vertical="center" wrapText="1"/>
    </xf>
    <xf numFmtId="0" fontId="52" fillId="3" borderId="19" xfId="0" applyFont="1" applyFill="1" applyBorder="1" applyAlignment="1">
      <alignment horizontal="center" vertical="center" wrapText="1"/>
    </xf>
    <xf numFmtId="0" fontId="52" fillId="3" borderId="20" xfId="0" applyFont="1" applyFill="1" applyBorder="1" applyAlignment="1">
      <alignment horizontal="center" vertical="center" wrapText="1"/>
    </xf>
    <xf numFmtId="0" fontId="52" fillId="3" borderId="21" xfId="0" applyFont="1" applyFill="1" applyBorder="1" applyAlignment="1">
      <alignment horizontal="center" vertical="center" wrapText="1"/>
    </xf>
    <xf numFmtId="0" fontId="52" fillId="5" borderId="8"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52" fillId="5" borderId="17"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52" fillId="5" borderId="18"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52" fillId="5" borderId="20" xfId="0" applyFont="1" applyFill="1" applyBorder="1" applyAlignment="1">
      <alignment horizontal="center" vertical="center" wrapText="1"/>
    </xf>
    <xf numFmtId="0" fontId="52" fillId="5" borderId="21"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52" fillId="6" borderId="1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0"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19"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47" fillId="0" borderId="13" xfId="0" applyFont="1" applyBorder="1" applyAlignment="1">
      <alignment horizontal="left" vertical="center" wrapText="1"/>
    </xf>
    <xf numFmtId="0" fontId="47" fillId="0" borderId="7" xfId="0" applyFont="1" applyBorder="1" applyAlignment="1">
      <alignment horizontal="left" vertical="center" wrapText="1"/>
    </xf>
    <xf numFmtId="0" fontId="48" fillId="0" borderId="7" xfId="0" applyFont="1" applyBorder="1"/>
    <xf numFmtId="0" fontId="45" fillId="0" borderId="0" xfId="0" applyFont="1" applyAlignment="1">
      <alignment horizontal="center"/>
    </xf>
    <xf numFmtId="0" fontId="46" fillId="0" borderId="0" xfId="0" applyFont="1" applyAlignment="1">
      <alignment horizontal="center"/>
    </xf>
    <xf numFmtId="0" fontId="23" fillId="0" borderId="0" xfId="0" applyFont="1" applyAlignment="1">
      <alignment horizontal="center"/>
    </xf>
    <xf numFmtId="0" fontId="62" fillId="0" borderId="25" xfId="0" applyFont="1" applyBorder="1" applyAlignment="1">
      <alignment horizontal="center"/>
    </xf>
    <xf numFmtId="0" fontId="63" fillId="0" borderId="25" xfId="0" applyFont="1" applyBorder="1" applyAlignment="1">
      <alignment horizontal="center" vertical="center" wrapText="1"/>
    </xf>
    <xf numFmtId="0" fontId="71" fillId="0" borderId="0" xfId="0" applyFont="1" applyAlignment="1">
      <alignment horizontal="center"/>
    </xf>
    <xf numFmtId="0" fontId="70" fillId="0" borderId="14" xfId="0" quotePrefix="1" applyFont="1" applyFill="1" applyBorder="1" applyAlignment="1">
      <alignment horizontal="left" vertical="center" wrapText="1"/>
    </xf>
    <xf numFmtId="0" fontId="73" fillId="0" borderId="14" xfId="0" applyFont="1" applyFill="1" applyBorder="1" applyAlignment="1">
      <alignment horizontal="center" vertical="center" wrapText="1"/>
    </xf>
    <xf numFmtId="167" fontId="73" fillId="0" borderId="14" xfId="0" applyNumberFormat="1" applyFont="1" applyFill="1" applyBorder="1" applyAlignment="1">
      <alignment horizontal="center" vertical="center" wrapText="1"/>
    </xf>
    <xf numFmtId="167" fontId="70" fillId="22" borderId="14" xfId="0" quotePrefix="1" applyNumberFormat="1" applyFont="1" applyFill="1" applyBorder="1" applyAlignment="1">
      <alignment horizontal="center" vertical="center" wrapText="1"/>
    </xf>
    <xf numFmtId="0" fontId="73" fillId="0" borderId="14" xfId="0" quotePrefix="1" applyFont="1" applyFill="1" applyBorder="1" applyAlignment="1">
      <alignment horizontal="left" vertical="center" wrapText="1"/>
    </xf>
    <xf numFmtId="0" fontId="73" fillId="0" borderId="9" xfId="0" quotePrefix="1" applyFont="1" applyFill="1" applyBorder="1" applyAlignment="1">
      <alignment horizontal="left" vertical="center" wrapText="1"/>
    </xf>
    <xf numFmtId="0" fontId="73" fillId="0" borderId="22" xfId="0" quotePrefix="1" applyFont="1" applyFill="1" applyBorder="1" applyAlignment="1">
      <alignment horizontal="left" vertical="center" wrapText="1"/>
    </xf>
    <xf numFmtId="0" fontId="73" fillId="0" borderId="15" xfId="0" quotePrefix="1" applyFont="1" applyFill="1" applyBorder="1" applyAlignment="1">
      <alignment horizontal="left" vertical="center" wrapText="1"/>
    </xf>
    <xf numFmtId="0" fontId="73" fillId="0" borderId="13"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0" fillId="0" borderId="41" xfId="0" applyFont="1" applyFill="1" applyBorder="1" applyAlignment="1">
      <alignment horizontal="center" vertical="center" wrapText="1"/>
    </xf>
    <xf numFmtId="167" fontId="70" fillId="0" borderId="7" xfId="0" applyNumberFormat="1" applyFont="1" applyFill="1" applyBorder="1" applyAlignment="1">
      <alignment horizontal="center" vertical="center" wrapText="1"/>
    </xf>
    <xf numFmtId="167" fontId="70" fillId="22" borderId="7" xfId="0" quotePrefix="1" applyNumberFormat="1" applyFont="1" applyFill="1" applyBorder="1" applyAlignment="1">
      <alignment horizontal="center" vertical="center" wrapText="1"/>
    </xf>
    <xf numFmtId="0" fontId="77" fillId="0" borderId="14" xfId="0" quotePrefix="1" applyFont="1" applyBorder="1" applyAlignment="1">
      <alignment horizontal="left" vertical="center" wrapText="1"/>
    </xf>
    <xf numFmtId="0" fontId="70" fillId="0" borderId="7" xfId="0" applyFont="1" applyFill="1" applyBorder="1" applyAlignment="1">
      <alignment horizontal="center" vertical="center" wrapText="1"/>
    </xf>
    <xf numFmtId="0" fontId="76" fillId="0" borderId="9" xfId="0" applyFont="1" applyBorder="1" applyAlignment="1">
      <alignment horizontal="left" vertical="center" wrapText="1"/>
    </xf>
    <xf numFmtId="0" fontId="80" fillId="0" borderId="22" xfId="0" applyFont="1" applyBorder="1" applyAlignment="1">
      <alignment vertical="center"/>
    </xf>
    <xf numFmtId="0" fontId="80" fillId="0" borderId="15" xfId="0" applyFont="1" applyBorder="1" applyAlignment="1">
      <alignment vertical="center"/>
    </xf>
    <xf numFmtId="0" fontId="73" fillId="0" borderId="14" xfId="0" applyFont="1" applyFill="1" applyBorder="1" applyAlignment="1">
      <alignment horizontal="left" vertical="center" wrapText="1"/>
    </xf>
    <xf numFmtId="0" fontId="73" fillId="0" borderId="41" xfId="0" applyFont="1" applyFill="1" applyBorder="1" applyAlignment="1">
      <alignment horizontal="center" vertical="center" wrapText="1"/>
    </xf>
    <xf numFmtId="0" fontId="73" fillId="0" borderId="43" xfId="0" applyFont="1" applyFill="1" applyBorder="1" applyAlignment="1">
      <alignment horizontal="center" vertical="center" wrapText="1"/>
    </xf>
    <xf numFmtId="167" fontId="73" fillId="0" borderId="7" xfId="0" applyNumberFormat="1" applyFont="1" applyFill="1" applyBorder="1" applyAlignment="1">
      <alignment horizontal="center" vertical="center" wrapText="1"/>
    </xf>
    <xf numFmtId="167" fontId="73" fillId="0" borderId="44" xfId="0" applyNumberFormat="1" applyFont="1" applyFill="1" applyBorder="1" applyAlignment="1">
      <alignment horizontal="center" vertical="center" wrapText="1"/>
    </xf>
    <xf numFmtId="0" fontId="73" fillId="0" borderId="9" xfId="0" applyFont="1" applyFill="1" applyBorder="1" applyAlignment="1">
      <alignment horizontal="left" vertical="center" wrapText="1"/>
    </xf>
    <xf numFmtId="0" fontId="76" fillId="0" borderId="9" xfId="0" applyFont="1" applyBorder="1" applyAlignment="1">
      <alignment horizontal="left" vertical="center"/>
    </xf>
    <xf numFmtId="0" fontId="76" fillId="0" borderId="22" xfId="0" applyFont="1" applyBorder="1" applyAlignment="1">
      <alignment horizontal="left" vertical="center"/>
    </xf>
    <xf numFmtId="0" fontId="76" fillId="0" borderId="15" xfId="0" applyFont="1" applyBorder="1" applyAlignment="1">
      <alignment horizontal="left" vertical="center"/>
    </xf>
    <xf numFmtId="0" fontId="70" fillId="0" borderId="5" xfId="0" applyFont="1" applyFill="1" applyBorder="1" applyAlignment="1">
      <alignment horizontal="center" vertical="center" wrapText="1"/>
    </xf>
    <xf numFmtId="0" fontId="70" fillId="0" borderId="18" xfId="0" applyFont="1" applyFill="1" applyBorder="1" applyAlignment="1">
      <alignment horizontal="center" vertical="center" wrapText="1"/>
    </xf>
    <xf numFmtId="0" fontId="73" fillId="0" borderId="44" xfId="0" applyFont="1" applyFill="1" applyBorder="1" applyAlignment="1">
      <alignment horizontal="center" vertical="center" wrapText="1"/>
    </xf>
    <xf numFmtId="0" fontId="76" fillId="0" borderId="22" xfId="0" applyFont="1" applyBorder="1" applyAlignment="1">
      <alignment horizontal="left" vertical="center" wrapText="1"/>
    </xf>
    <xf numFmtId="0" fontId="76" fillId="0" borderId="15" xfId="0" applyFont="1" applyBorder="1" applyAlignment="1">
      <alignment horizontal="left" vertical="center" wrapText="1"/>
    </xf>
    <xf numFmtId="0" fontId="73" fillId="0" borderId="6" xfId="0" applyFont="1" applyFill="1" applyBorder="1" applyAlignment="1">
      <alignment horizontal="center" vertical="center" wrapText="1"/>
    </xf>
    <xf numFmtId="0" fontId="73" fillId="0" borderId="23" xfId="0" quotePrefix="1" applyFont="1" applyFill="1" applyBorder="1" applyAlignment="1">
      <alignment horizontal="left" vertical="center" wrapText="1"/>
    </xf>
    <xf numFmtId="0" fontId="73" fillId="0" borderId="23" xfId="0" applyFont="1" applyFill="1" applyBorder="1" applyAlignment="1">
      <alignment horizontal="left" vertical="center" wrapText="1"/>
    </xf>
    <xf numFmtId="0" fontId="73" fillId="0" borderId="19" xfId="0" quotePrefix="1" applyFont="1" applyFill="1" applyBorder="1" applyAlignment="1">
      <alignment horizontal="left" vertical="center" wrapText="1"/>
    </xf>
    <xf numFmtId="0" fontId="73" fillId="0" borderId="20" xfId="0" quotePrefix="1" applyFont="1" applyFill="1" applyBorder="1" applyAlignment="1">
      <alignment horizontal="left" vertical="center" wrapText="1"/>
    </xf>
    <xf numFmtId="0" fontId="73" fillId="0" borderId="21" xfId="0" quotePrefix="1" applyFont="1" applyFill="1" applyBorder="1" applyAlignment="1">
      <alignment horizontal="left" vertical="center" wrapText="1"/>
    </xf>
    <xf numFmtId="0" fontId="70" fillId="0" borderId="9" xfId="0" quotePrefix="1" applyFont="1" applyFill="1" applyBorder="1" applyAlignment="1">
      <alignment horizontal="left" vertical="center" wrapText="1"/>
    </xf>
    <xf numFmtId="0" fontId="70" fillId="0" borderId="22" xfId="0" quotePrefix="1" applyFont="1" applyFill="1" applyBorder="1" applyAlignment="1">
      <alignment horizontal="left" vertical="center" wrapText="1"/>
    </xf>
    <xf numFmtId="0" fontId="70" fillId="0" borderId="15" xfId="0" quotePrefix="1" applyFont="1" applyFill="1" applyBorder="1" applyAlignment="1">
      <alignment horizontal="left" vertical="center" wrapText="1"/>
    </xf>
    <xf numFmtId="0" fontId="70" fillId="0" borderId="36" xfId="0" applyFont="1" applyFill="1" applyBorder="1" applyAlignment="1">
      <alignment horizontal="left" vertical="center" wrapText="1"/>
    </xf>
    <xf numFmtId="0" fontId="70" fillId="0" borderId="9" xfId="0" applyFont="1" applyBorder="1" applyAlignment="1">
      <alignment horizontal="left" vertical="center" wrapText="1"/>
    </xf>
    <xf numFmtId="0" fontId="70" fillId="0" borderId="22" xfId="0" applyFont="1" applyBorder="1" applyAlignment="1">
      <alignment horizontal="left" vertical="center" wrapText="1"/>
    </xf>
    <xf numFmtId="0" fontId="70" fillId="0" borderId="15" xfId="0" applyFont="1" applyBorder="1" applyAlignment="1">
      <alignment horizontal="left" vertical="center" wrapText="1"/>
    </xf>
    <xf numFmtId="0" fontId="73" fillId="0" borderId="13"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41" xfId="0" applyFont="1" applyBorder="1" applyAlignment="1">
      <alignment horizontal="center" vertical="center" wrapText="1"/>
    </xf>
    <xf numFmtId="0" fontId="70" fillId="0" borderId="37"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0" fillId="22" borderId="36" xfId="0" applyFont="1" applyFill="1" applyBorder="1" applyAlignment="1">
      <alignment horizontal="left" vertical="center" wrapText="1"/>
    </xf>
    <xf numFmtId="0" fontId="70" fillId="0" borderId="14" xfId="0" applyFont="1" applyFill="1" applyBorder="1" applyAlignment="1">
      <alignment horizontal="left" vertical="center" wrapText="1"/>
    </xf>
    <xf numFmtId="0" fontId="70" fillId="0" borderId="36" xfId="0" quotePrefix="1" applyFont="1" applyFill="1" applyBorder="1" applyAlignment="1">
      <alignment horizontal="left" vertical="center" wrapText="1"/>
    </xf>
    <xf numFmtId="0" fontId="70" fillId="0" borderId="38" xfId="0" quotePrefix="1" applyFont="1" applyFill="1" applyBorder="1" applyAlignment="1">
      <alignment horizontal="left" vertical="center" wrapText="1"/>
    </xf>
    <xf numFmtId="0" fontId="70" fillId="0" borderId="39" xfId="0" quotePrefix="1" applyFont="1" applyFill="1" applyBorder="1" applyAlignment="1">
      <alignment horizontal="left" vertical="center" wrapText="1"/>
    </xf>
    <xf numFmtId="0" fontId="70" fillId="0" borderId="40" xfId="0" quotePrefix="1" applyFont="1" applyFill="1" applyBorder="1" applyAlignment="1">
      <alignment horizontal="left" vertical="center" wrapText="1"/>
    </xf>
    <xf numFmtId="0" fontId="73" fillId="0" borderId="32" xfId="0" applyFont="1" applyFill="1" applyBorder="1" applyAlignment="1">
      <alignment horizontal="center" vertical="center" wrapText="1"/>
    </xf>
    <xf numFmtId="0" fontId="73" fillId="22" borderId="9" xfId="0" quotePrefix="1" applyFont="1" applyFill="1" applyBorder="1" applyAlignment="1">
      <alignment horizontal="left" vertical="center" wrapText="1"/>
    </xf>
    <xf numFmtId="0" fontId="73" fillId="22" borderId="22" xfId="0" quotePrefix="1" applyFont="1" applyFill="1" applyBorder="1" applyAlignment="1">
      <alignment horizontal="left" vertical="center" wrapText="1"/>
    </xf>
    <xf numFmtId="0" fontId="73" fillId="22" borderId="15" xfId="0" quotePrefix="1" applyFont="1" applyFill="1" applyBorder="1" applyAlignment="1">
      <alignment horizontal="left" vertical="center" wrapText="1"/>
    </xf>
    <xf numFmtId="0" fontId="73" fillId="0" borderId="36" xfId="0" applyFont="1" applyFill="1" applyBorder="1" applyAlignment="1">
      <alignment horizontal="center" vertical="center" wrapText="1"/>
    </xf>
    <xf numFmtId="0" fontId="73" fillId="0" borderId="23" xfId="0" applyFont="1" applyFill="1" applyBorder="1" applyAlignment="1">
      <alignment horizontal="center" vertical="center" wrapText="1"/>
    </xf>
    <xf numFmtId="0" fontId="73" fillId="0" borderId="13" xfId="0" quotePrefix="1" applyFont="1" applyFill="1" applyBorder="1" applyAlignment="1">
      <alignment horizontal="left" vertical="center" wrapText="1"/>
    </xf>
    <xf numFmtId="0" fontId="70" fillId="35" borderId="36" xfId="0" applyFont="1" applyFill="1" applyBorder="1" applyAlignment="1">
      <alignment horizontal="left" vertical="center" wrapText="1"/>
    </xf>
    <xf numFmtId="0" fontId="70" fillId="22" borderId="14" xfId="0" quotePrefix="1" applyFont="1" applyFill="1" applyBorder="1" applyAlignment="1">
      <alignment horizontal="left" vertical="center" wrapText="1"/>
    </xf>
    <xf numFmtId="0" fontId="73" fillId="22" borderId="14" xfId="0" applyFont="1" applyFill="1" applyBorder="1" applyAlignment="1">
      <alignment horizontal="center" vertical="center" wrapText="1"/>
    </xf>
    <xf numFmtId="0" fontId="73" fillId="22" borderId="14" xfId="0" quotePrefix="1" applyFont="1" applyFill="1" applyBorder="1" applyAlignment="1">
      <alignment horizontal="left" vertical="center" wrapText="1"/>
    </xf>
    <xf numFmtId="0" fontId="73" fillId="22" borderId="23" xfId="0" quotePrefix="1" applyFont="1" applyFill="1" applyBorder="1" applyAlignment="1">
      <alignment horizontal="left" vertical="center" wrapText="1"/>
    </xf>
    <xf numFmtId="0" fontId="70" fillId="22" borderId="36" xfId="0" quotePrefix="1" applyFont="1" applyFill="1" applyBorder="1" applyAlignment="1">
      <alignment horizontal="left" vertical="center" wrapText="1"/>
    </xf>
    <xf numFmtId="0" fontId="73" fillId="22" borderId="13" xfId="0" applyFont="1" applyFill="1" applyBorder="1" applyAlignment="1">
      <alignment horizontal="center" vertical="center" wrapText="1"/>
    </xf>
    <xf numFmtId="0" fontId="73" fillId="22" borderId="7" xfId="0" applyFont="1" applyFill="1" applyBorder="1" applyAlignment="1">
      <alignment horizontal="center" vertical="center" wrapText="1"/>
    </xf>
    <xf numFmtId="0" fontId="73" fillId="22" borderId="44" xfId="0" applyFont="1" applyFill="1" applyBorder="1" applyAlignment="1">
      <alignment horizontal="center" vertical="center" wrapText="1"/>
    </xf>
    <xf numFmtId="0" fontId="70" fillId="22" borderId="41" xfId="0" applyFont="1" applyFill="1" applyBorder="1" applyAlignment="1">
      <alignment horizontal="center" vertical="center" wrapText="1"/>
    </xf>
    <xf numFmtId="0" fontId="70" fillId="22" borderId="43" xfId="0" applyFont="1" applyFill="1" applyBorder="1" applyAlignment="1">
      <alignment horizontal="center" vertical="center" wrapText="1"/>
    </xf>
    <xf numFmtId="167" fontId="70" fillId="22" borderId="7" xfId="0" applyNumberFormat="1" applyFont="1" applyFill="1" applyBorder="1" applyAlignment="1">
      <alignment horizontal="center" vertical="center" wrapText="1"/>
    </xf>
    <xf numFmtId="167" fontId="70" fillId="22" borderId="44" xfId="0" applyNumberFormat="1" applyFont="1" applyFill="1" applyBorder="1" applyAlignment="1">
      <alignment horizontal="center" vertical="center" wrapText="1"/>
    </xf>
    <xf numFmtId="0" fontId="73" fillId="22" borderId="14" xfId="0" applyFont="1" applyFill="1" applyBorder="1" applyAlignment="1">
      <alignment horizontal="left" vertical="center" wrapText="1"/>
    </xf>
    <xf numFmtId="0" fontId="73" fillId="22" borderId="41" xfId="0" applyFont="1" applyFill="1" applyBorder="1" applyAlignment="1">
      <alignment horizontal="center" vertical="center" wrapText="1"/>
    </xf>
    <xf numFmtId="0" fontId="73" fillId="22" borderId="42" xfId="0" applyFont="1" applyFill="1" applyBorder="1" applyAlignment="1">
      <alignment horizontal="center" vertical="center" wrapText="1"/>
    </xf>
    <xf numFmtId="167" fontId="73" fillId="22" borderId="7" xfId="0" applyNumberFormat="1" applyFont="1" applyFill="1" applyBorder="1" applyAlignment="1">
      <alignment horizontal="center" vertical="center" wrapText="1"/>
    </xf>
    <xf numFmtId="167" fontId="73" fillId="22" borderId="6" xfId="0" applyNumberFormat="1" applyFont="1" applyFill="1" applyBorder="1" applyAlignment="1">
      <alignment horizontal="center" vertical="center" wrapText="1"/>
    </xf>
    <xf numFmtId="0" fontId="78" fillId="22" borderId="14" xfId="0" applyFont="1" applyFill="1" applyBorder="1" applyAlignment="1">
      <alignment horizontal="left" vertical="center" wrapText="1"/>
    </xf>
    <xf numFmtId="0" fontId="79" fillId="22" borderId="14" xfId="0" applyFont="1" applyFill="1" applyBorder="1" applyAlignment="1">
      <alignment horizontal="left" vertical="center" wrapText="1"/>
    </xf>
    <xf numFmtId="0" fontId="70" fillId="22" borderId="6" xfId="0" quotePrefix="1" applyFont="1" applyFill="1" applyBorder="1" applyAlignment="1">
      <alignment horizontal="left" vertical="center" wrapText="1"/>
    </xf>
    <xf numFmtId="0" fontId="73" fillId="22" borderId="6" xfId="0" applyFont="1" applyFill="1" applyBorder="1" applyAlignment="1">
      <alignment horizontal="center" vertical="center" wrapText="1"/>
    </xf>
    <xf numFmtId="0" fontId="73" fillId="22" borderId="23" xfId="0" applyFont="1" applyFill="1" applyBorder="1" applyAlignment="1">
      <alignment horizontal="center" vertical="center" wrapText="1"/>
    </xf>
    <xf numFmtId="0" fontId="73" fillId="22" borderId="43" xfId="0" applyFont="1" applyFill="1" applyBorder="1" applyAlignment="1">
      <alignment horizontal="center" vertical="center" wrapText="1"/>
    </xf>
    <xf numFmtId="167" fontId="73" fillId="22" borderId="44" xfId="0" applyNumberFormat="1" applyFont="1" applyFill="1" applyBorder="1" applyAlignment="1">
      <alignment horizontal="center" vertical="center" wrapText="1"/>
    </xf>
    <xf numFmtId="0" fontId="70" fillId="22" borderId="37" xfId="0" applyFont="1" applyFill="1" applyBorder="1" applyAlignment="1">
      <alignment horizontal="center" vertical="center" wrapText="1"/>
    </xf>
    <xf numFmtId="167" fontId="70" fillId="22" borderId="13" xfId="0" applyNumberFormat="1" applyFont="1" applyFill="1" applyBorder="1" applyAlignment="1">
      <alignment horizontal="center" vertical="center" wrapText="1"/>
    </xf>
    <xf numFmtId="167" fontId="70" fillId="22" borderId="13" xfId="0" quotePrefix="1" applyNumberFormat="1" applyFont="1" applyFill="1" applyBorder="1" applyAlignment="1">
      <alignment horizontal="center" vertical="center" wrapText="1"/>
    </xf>
    <xf numFmtId="0" fontId="77" fillId="22" borderId="6" xfId="0" quotePrefix="1" applyFont="1" applyFill="1" applyBorder="1" applyAlignment="1">
      <alignment horizontal="left" vertical="center" wrapText="1"/>
    </xf>
    <xf numFmtId="0" fontId="76" fillId="22" borderId="14" xfId="0" quotePrefix="1" applyFont="1" applyFill="1" applyBorder="1" applyAlignment="1">
      <alignment horizontal="left" vertical="center" wrapText="1"/>
    </xf>
    <xf numFmtId="0" fontId="76" fillId="22" borderId="14" xfId="0" applyFont="1" applyFill="1" applyBorder="1" applyAlignment="1">
      <alignment horizontal="left" vertical="center" wrapText="1"/>
    </xf>
    <xf numFmtId="0" fontId="76" fillId="22" borderId="9" xfId="0" quotePrefix="1" applyFont="1" applyFill="1" applyBorder="1" applyAlignment="1">
      <alignment horizontal="left" vertical="center" wrapText="1"/>
    </xf>
    <xf numFmtId="0" fontId="76" fillId="22" borderId="22" xfId="0" quotePrefix="1" applyFont="1" applyFill="1" applyBorder="1" applyAlignment="1">
      <alignment horizontal="left" vertical="center" wrapText="1"/>
    </xf>
    <xf numFmtId="0" fontId="76" fillId="22" borderId="15" xfId="0" quotePrefix="1" applyFont="1" applyFill="1" applyBorder="1" applyAlignment="1">
      <alignment horizontal="left" vertical="center" wrapText="1"/>
    </xf>
    <xf numFmtId="0" fontId="77" fillId="22" borderId="14" xfId="0" quotePrefix="1" applyFont="1" applyFill="1" applyBorder="1" applyAlignment="1">
      <alignment horizontal="left" vertical="center" wrapText="1"/>
    </xf>
    <xf numFmtId="0" fontId="77" fillId="22" borderId="9" xfId="0" quotePrefix="1" applyFont="1" applyFill="1" applyBorder="1" applyAlignment="1">
      <alignment horizontal="left" vertical="center" wrapText="1"/>
    </xf>
    <xf numFmtId="0" fontId="77" fillId="22" borderId="22" xfId="0" quotePrefix="1" applyFont="1" applyFill="1" applyBorder="1" applyAlignment="1">
      <alignment horizontal="left" vertical="center" wrapText="1"/>
    </xf>
    <xf numFmtId="0" fontId="77" fillId="22" borderId="15" xfId="0" quotePrefix="1" applyFont="1" applyFill="1" applyBorder="1" applyAlignment="1">
      <alignment horizontal="left" vertical="center" wrapText="1"/>
    </xf>
    <xf numFmtId="0" fontId="77" fillId="22" borderId="36" xfId="0" quotePrefix="1" applyFont="1" applyFill="1" applyBorder="1" applyAlignment="1">
      <alignment horizontal="left" vertical="center" wrapText="1"/>
    </xf>
    <xf numFmtId="0" fontId="77" fillId="22" borderId="36" xfId="0" applyFont="1" applyFill="1" applyBorder="1" applyAlignment="1">
      <alignment horizontal="left" vertical="center" wrapText="1"/>
    </xf>
    <xf numFmtId="0" fontId="70" fillId="22" borderId="41" xfId="0" applyFont="1" applyFill="1" applyBorder="1" applyAlignment="1">
      <alignment horizontal="center" vertical="top" wrapText="1"/>
    </xf>
    <xf numFmtId="167" fontId="70" fillId="22" borderId="7" xfId="0" applyNumberFormat="1" applyFont="1" applyFill="1" applyBorder="1" applyAlignment="1">
      <alignment horizontal="center" vertical="top" wrapText="1"/>
    </xf>
    <xf numFmtId="0" fontId="70" fillId="22" borderId="6" xfId="0" applyFont="1" applyFill="1" applyBorder="1" applyAlignment="1">
      <alignment horizontal="left" vertical="center" wrapText="1"/>
    </xf>
    <xf numFmtId="0" fontId="73" fillId="22" borderId="23" xfId="0" applyFont="1" applyFill="1" applyBorder="1" applyAlignment="1">
      <alignment horizontal="left" vertical="center" wrapText="1"/>
    </xf>
    <xf numFmtId="0" fontId="70" fillId="22" borderId="14" xfId="0" applyFont="1" applyFill="1" applyBorder="1" applyAlignment="1">
      <alignment horizontal="left" vertical="center" wrapText="1"/>
    </xf>
    <xf numFmtId="0" fontId="70" fillId="22" borderId="7" xfId="0" applyFont="1" applyFill="1" applyBorder="1" applyAlignment="1">
      <alignment horizontal="center" vertical="center" wrapText="1"/>
    </xf>
    <xf numFmtId="0" fontId="70" fillId="22" borderId="44" xfId="0" applyFont="1" applyFill="1" applyBorder="1" applyAlignment="1">
      <alignment horizontal="center" vertical="center" wrapText="1"/>
    </xf>
    <xf numFmtId="0" fontId="70" fillId="22" borderId="42" xfId="0" applyFont="1" applyFill="1" applyBorder="1" applyAlignment="1">
      <alignment horizontal="center" vertical="center" wrapText="1"/>
    </xf>
    <xf numFmtId="0" fontId="70" fillId="22" borderId="6" xfId="0" applyFont="1" applyFill="1" applyBorder="1" applyAlignment="1">
      <alignment horizontal="center" vertical="center" wrapText="1"/>
    </xf>
    <xf numFmtId="0" fontId="73" fillId="22" borderId="9" xfId="0" applyFont="1" applyFill="1" applyBorder="1" applyAlignment="1">
      <alignment horizontal="left" vertical="center" wrapText="1"/>
    </xf>
    <xf numFmtId="0" fontId="73" fillId="22" borderId="22" xfId="0" applyFont="1" applyFill="1" applyBorder="1" applyAlignment="1">
      <alignment horizontal="left" vertical="center" wrapText="1"/>
    </xf>
    <xf numFmtId="0" fontId="73" fillId="22" borderId="15" xfId="0" applyFont="1" applyFill="1" applyBorder="1" applyAlignment="1">
      <alignment horizontal="left" vertical="center" wrapText="1"/>
    </xf>
    <xf numFmtId="0" fontId="73" fillId="22" borderId="5" xfId="0" applyFont="1" applyFill="1" applyBorder="1" applyAlignment="1">
      <alignment horizontal="center" vertical="center" wrapText="1"/>
    </xf>
    <xf numFmtId="0" fontId="76" fillId="22" borderId="23" xfId="0" quotePrefix="1" applyFont="1" applyFill="1" applyBorder="1" applyAlignment="1">
      <alignment horizontal="left" vertical="center" wrapText="1"/>
    </xf>
    <xf numFmtId="0" fontId="76" fillId="22" borderId="13" xfId="0" quotePrefix="1" applyFont="1" applyFill="1" applyBorder="1" applyAlignment="1">
      <alignment horizontal="left" vertical="center" wrapText="1"/>
    </xf>
    <xf numFmtId="167" fontId="70" fillId="22" borderId="44" xfId="0" quotePrefix="1" applyNumberFormat="1" applyFont="1" applyFill="1" applyBorder="1" applyAlignment="1">
      <alignment horizontal="center" vertical="center" wrapText="1"/>
    </xf>
    <xf numFmtId="0" fontId="77" fillId="22" borderId="38" xfId="0" quotePrefix="1" applyFont="1" applyFill="1" applyBorder="1" applyAlignment="1">
      <alignment horizontal="left" vertical="center" wrapText="1"/>
    </xf>
    <xf numFmtId="0" fontId="77" fillId="22" borderId="39" xfId="0" quotePrefix="1" applyFont="1" applyFill="1" applyBorder="1" applyAlignment="1">
      <alignment horizontal="left" vertical="center" wrapText="1"/>
    </xf>
    <xf numFmtId="0" fontId="77" fillId="22" borderId="40" xfId="0" quotePrefix="1" applyFont="1" applyFill="1" applyBorder="1" applyAlignment="1">
      <alignment horizontal="left" vertical="center" wrapText="1"/>
    </xf>
    <xf numFmtId="0" fontId="76" fillId="22" borderId="9" xfId="0" applyFont="1" applyFill="1" applyBorder="1" applyAlignment="1">
      <alignment horizontal="left" wrapText="1"/>
    </xf>
    <xf numFmtId="0" fontId="76" fillId="22" borderId="22" xfId="0" applyFont="1" applyFill="1" applyBorder="1" applyAlignment="1">
      <alignment horizontal="left" wrapText="1"/>
    </xf>
    <xf numFmtId="0" fontId="76" fillId="22" borderId="15" xfId="0" applyFont="1" applyFill="1" applyBorder="1" applyAlignment="1">
      <alignment horizontal="left" wrapText="1"/>
    </xf>
    <xf numFmtId="0" fontId="76" fillId="22" borderId="45" xfId="0" quotePrefix="1" applyFont="1" applyFill="1" applyBorder="1" applyAlignment="1">
      <alignment horizontal="left" vertical="center" wrapText="1"/>
    </xf>
    <xf numFmtId="0" fontId="76" fillId="22" borderId="46" xfId="0" quotePrefix="1" applyFont="1" applyFill="1" applyBorder="1" applyAlignment="1">
      <alignment horizontal="left" vertical="center" wrapText="1"/>
    </xf>
    <xf numFmtId="0" fontId="76" fillId="22" borderId="47" xfId="0" quotePrefix="1" applyFont="1" applyFill="1" applyBorder="1" applyAlignment="1">
      <alignment horizontal="left" vertical="center" wrapText="1"/>
    </xf>
    <xf numFmtId="0" fontId="76" fillId="22" borderId="6" xfId="0" quotePrefix="1" applyFont="1" applyFill="1" applyBorder="1" applyAlignment="1">
      <alignment horizontal="left" vertical="center" wrapText="1"/>
    </xf>
    <xf numFmtId="0" fontId="76" fillId="22" borderId="6" xfId="0" applyFont="1" applyFill="1" applyBorder="1" applyAlignment="1">
      <alignment horizontal="left" vertical="center" wrapText="1"/>
    </xf>
    <xf numFmtId="0" fontId="77" fillId="22" borderId="14" xfId="0" applyFont="1" applyFill="1" applyBorder="1" applyAlignment="1">
      <alignment horizontal="left" vertical="center" wrapText="1"/>
    </xf>
    <xf numFmtId="0" fontId="77" fillId="22" borderId="6" xfId="0" applyFont="1" applyFill="1" applyBorder="1" applyAlignment="1">
      <alignment horizontal="left" vertical="center" wrapText="1"/>
    </xf>
    <xf numFmtId="0" fontId="70" fillId="22" borderId="38" xfId="0" quotePrefix="1" applyFont="1" applyFill="1" applyBorder="1" applyAlignment="1">
      <alignment horizontal="left" vertical="center" wrapText="1"/>
    </xf>
    <xf numFmtId="0" fontId="70" fillId="22" borderId="39" xfId="0" quotePrefix="1" applyFont="1" applyFill="1" applyBorder="1" applyAlignment="1">
      <alignment horizontal="left" vertical="center" wrapText="1"/>
    </xf>
    <xf numFmtId="0" fontId="70" fillId="22" borderId="40" xfId="0" quotePrefix="1" applyFont="1" applyFill="1" applyBorder="1" applyAlignment="1">
      <alignment horizontal="left" vertical="center" wrapText="1"/>
    </xf>
    <xf numFmtId="0" fontId="73" fillId="22" borderId="32" xfId="0" applyFont="1" applyFill="1" applyBorder="1" applyAlignment="1">
      <alignment horizontal="center" vertical="center" wrapText="1"/>
    </xf>
    <xf numFmtId="0" fontId="73" fillId="22" borderId="45" xfId="0" quotePrefix="1" applyFont="1" applyFill="1" applyBorder="1" applyAlignment="1">
      <alignment horizontal="left" vertical="center" wrapText="1"/>
    </xf>
    <xf numFmtId="0" fontId="73" fillId="22" borderId="46" xfId="0" quotePrefix="1" applyFont="1" applyFill="1" applyBorder="1" applyAlignment="1">
      <alignment horizontal="left" vertical="center" wrapText="1"/>
    </xf>
    <xf numFmtId="0" fontId="73" fillId="22" borderId="47" xfId="0" quotePrefix="1" applyFont="1" applyFill="1" applyBorder="1" applyAlignment="1">
      <alignment horizontal="left" vertical="center" wrapText="1"/>
    </xf>
    <xf numFmtId="0" fontId="70" fillId="22" borderId="9" xfId="0" quotePrefix="1" applyFont="1" applyFill="1" applyBorder="1" applyAlignment="1">
      <alignment horizontal="left" vertical="center" wrapText="1"/>
    </xf>
    <xf numFmtId="0" fontId="73" fillId="22" borderId="19" xfId="0" quotePrefix="1" applyFont="1" applyFill="1" applyBorder="1" applyAlignment="1">
      <alignment horizontal="left" vertical="center" wrapText="1"/>
    </xf>
    <xf numFmtId="0" fontId="73" fillId="22" borderId="20" xfId="0" quotePrefix="1" applyFont="1" applyFill="1" applyBorder="1" applyAlignment="1">
      <alignment horizontal="left" vertical="center" wrapText="1"/>
    </xf>
    <xf numFmtId="0" fontId="73" fillId="22" borderId="21" xfId="0" quotePrefix="1" applyFont="1" applyFill="1" applyBorder="1" applyAlignment="1">
      <alignment horizontal="left" vertical="center" wrapText="1"/>
    </xf>
    <xf numFmtId="0" fontId="70" fillId="22" borderId="9" xfId="0" applyFont="1" applyFill="1" applyBorder="1" applyAlignment="1">
      <alignment horizontal="left" vertical="center" wrapText="1"/>
    </xf>
    <xf numFmtId="0" fontId="70" fillId="22" borderId="22" xfId="0" applyFont="1" applyFill="1" applyBorder="1" applyAlignment="1">
      <alignment horizontal="left" vertical="center" wrapText="1"/>
    </xf>
    <xf numFmtId="0" fontId="70" fillId="22" borderId="15" xfId="0" applyFont="1" applyFill="1" applyBorder="1" applyAlignment="1">
      <alignment horizontal="left" vertical="center" wrapText="1"/>
    </xf>
    <xf numFmtId="0" fontId="73" fillId="22" borderId="8" xfId="0" quotePrefix="1" applyFont="1" applyFill="1" applyBorder="1" applyAlignment="1">
      <alignment horizontal="left" vertical="center" wrapText="1"/>
    </xf>
    <xf numFmtId="0" fontId="73" fillId="22" borderId="16" xfId="0" quotePrefix="1" applyFont="1" applyFill="1" applyBorder="1" applyAlignment="1">
      <alignment horizontal="left" vertical="center" wrapText="1"/>
    </xf>
    <xf numFmtId="0" fontId="73" fillId="22" borderId="17" xfId="0" quotePrefix="1" applyFont="1" applyFill="1" applyBorder="1" applyAlignment="1">
      <alignment horizontal="left" vertical="center" wrapText="1"/>
    </xf>
    <xf numFmtId="0" fontId="70" fillId="22" borderId="22" xfId="0" quotePrefix="1" applyFont="1" applyFill="1" applyBorder="1" applyAlignment="1">
      <alignment horizontal="left" vertical="center" wrapText="1"/>
    </xf>
    <xf numFmtId="0" fontId="70" fillId="22" borderId="15" xfId="0" quotePrefix="1" applyFont="1" applyFill="1" applyBorder="1" applyAlignment="1">
      <alignment horizontal="left" vertical="center" wrapText="1"/>
    </xf>
    <xf numFmtId="0" fontId="76" fillId="0" borderId="14" xfId="0" quotePrefix="1" applyFont="1" applyBorder="1" applyAlignment="1">
      <alignment horizontal="left" vertical="center" wrapText="1"/>
    </xf>
    <xf numFmtId="0" fontId="76" fillId="0" borderId="14" xfId="0" applyFont="1" applyBorder="1" applyAlignment="1">
      <alignment horizontal="left" vertical="center" wrapText="1"/>
    </xf>
    <xf numFmtId="0" fontId="76" fillId="0" borderId="23" xfId="0" quotePrefix="1" applyFont="1" applyBorder="1" applyAlignment="1">
      <alignment horizontal="left" vertical="center" wrapText="1"/>
    </xf>
    <xf numFmtId="0" fontId="76" fillId="0" borderId="23" xfId="0" applyFont="1" applyBorder="1" applyAlignment="1">
      <alignment horizontal="left" vertical="center" wrapText="1"/>
    </xf>
    <xf numFmtId="0" fontId="77" fillId="0" borderId="36" xfId="0" quotePrefix="1" applyFont="1" applyBorder="1" applyAlignment="1">
      <alignment horizontal="left" vertical="center" wrapText="1"/>
    </xf>
    <xf numFmtId="0" fontId="77" fillId="0" borderId="36" xfId="0" applyFont="1" applyBorder="1" applyAlignment="1">
      <alignment horizontal="left" vertical="center" wrapText="1"/>
    </xf>
    <xf numFmtId="0" fontId="77" fillId="0" borderId="14" xfId="0" applyFont="1" applyBorder="1" applyAlignment="1">
      <alignment horizontal="left" vertical="center" wrapText="1"/>
    </xf>
    <xf numFmtId="0" fontId="76" fillId="0" borderId="9" xfId="0" quotePrefix="1" applyFont="1" applyBorder="1" applyAlignment="1">
      <alignment horizontal="left" vertical="center" wrapText="1"/>
    </xf>
    <xf numFmtId="0" fontId="76" fillId="0" borderId="22" xfId="0" quotePrefix="1" applyFont="1" applyBorder="1" applyAlignment="1">
      <alignment horizontal="left" vertical="center" wrapText="1"/>
    </xf>
    <xf numFmtId="0" fontId="76" fillId="0" borderId="15" xfId="0" quotePrefix="1" applyFont="1" applyBorder="1" applyAlignment="1">
      <alignment horizontal="left" vertical="center" wrapText="1"/>
    </xf>
    <xf numFmtId="0" fontId="70" fillId="0" borderId="6" xfId="0" quotePrefix="1" applyFont="1" applyFill="1" applyBorder="1" applyAlignment="1">
      <alignment horizontal="left" vertical="center" wrapText="1"/>
    </xf>
    <xf numFmtId="0" fontId="70" fillId="0" borderId="43" xfId="0" applyFont="1" applyFill="1" applyBorder="1" applyAlignment="1">
      <alignment horizontal="center" vertical="center" wrapText="1"/>
    </xf>
    <xf numFmtId="167" fontId="70" fillId="0" borderId="44" xfId="0" applyNumberFormat="1" applyFont="1" applyFill="1" applyBorder="1" applyAlignment="1">
      <alignment horizontal="center" vertical="center" wrapText="1"/>
    </xf>
    <xf numFmtId="167" fontId="70" fillId="0" borderId="14" xfId="0" applyNumberFormat="1"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0" fillId="0" borderId="48" xfId="0" applyFont="1" applyFill="1" applyBorder="1" applyAlignment="1">
      <alignment horizontal="center" vertical="center" wrapText="1"/>
    </xf>
    <xf numFmtId="0" fontId="70" fillId="0" borderId="6" xfId="0" applyFont="1" applyFill="1" applyBorder="1" applyAlignment="1">
      <alignment horizontal="center" vertical="center" wrapText="1"/>
    </xf>
    <xf numFmtId="0" fontId="70" fillId="0" borderId="14" xfId="0" applyFont="1" applyFill="1" applyBorder="1" applyAlignment="1">
      <alignment horizontal="center" vertical="center" wrapText="1"/>
    </xf>
    <xf numFmtId="167" fontId="70" fillId="0" borderId="6" xfId="0" applyNumberFormat="1" applyFont="1" applyFill="1" applyBorder="1" applyAlignment="1">
      <alignment horizontal="center" vertical="center" wrapText="1"/>
    </xf>
    <xf numFmtId="0" fontId="73" fillId="0" borderId="14" xfId="0" applyFont="1" applyBorder="1" applyAlignment="1">
      <alignment horizontal="center" vertical="center" wrapText="1"/>
    </xf>
    <xf numFmtId="167" fontId="70" fillId="0" borderId="42" xfId="0" applyNumberFormat="1" applyFont="1" applyFill="1" applyBorder="1" applyAlignment="1">
      <alignment horizontal="center" vertical="center" wrapText="1"/>
    </xf>
    <xf numFmtId="167" fontId="70" fillId="0" borderId="48" xfId="0" applyNumberFormat="1" applyFont="1" applyFill="1" applyBorder="1" applyAlignment="1">
      <alignment horizontal="center" vertical="center" wrapText="1"/>
    </xf>
    <xf numFmtId="167" fontId="70" fillId="22" borderId="6" xfId="0" quotePrefix="1" applyNumberFormat="1" applyFont="1" applyFill="1" applyBorder="1" applyAlignment="1">
      <alignment horizontal="center" vertical="center" wrapText="1"/>
    </xf>
    <xf numFmtId="0" fontId="73" fillId="0" borderId="23" xfId="0" applyFont="1" applyFill="1" applyBorder="1" applyAlignment="1">
      <alignment vertical="center" wrapText="1"/>
    </xf>
    <xf numFmtId="0" fontId="70" fillId="0" borderId="38" xfId="0" applyFont="1" applyFill="1" applyBorder="1" applyAlignment="1">
      <alignment horizontal="left" vertical="center" wrapText="1"/>
    </xf>
    <xf numFmtId="0" fontId="70" fillId="0" borderId="50" xfId="0" applyFont="1" applyFill="1" applyBorder="1" applyAlignment="1">
      <alignment horizontal="center" vertical="center" wrapText="1"/>
    </xf>
    <xf numFmtId="0" fontId="70" fillId="0" borderId="44" xfId="0" applyFont="1" applyFill="1" applyBorder="1" applyAlignment="1">
      <alignment horizontal="center" vertical="center" wrapText="1"/>
    </xf>
    <xf numFmtId="0" fontId="70" fillId="0" borderId="51" xfId="0" applyFont="1" applyFill="1" applyBorder="1" applyAlignment="1">
      <alignment horizontal="center" vertical="center" wrapText="1"/>
    </xf>
    <xf numFmtId="0" fontId="70" fillId="22" borderId="38" xfId="0" applyFont="1" applyFill="1" applyBorder="1" applyAlignment="1">
      <alignment horizontal="left" vertical="center" wrapText="1"/>
    </xf>
    <xf numFmtId="0" fontId="72" fillId="22" borderId="36" xfId="0" applyFont="1" applyFill="1" applyBorder="1" applyAlignment="1">
      <alignment horizontal="left" vertical="center" wrapText="1"/>
    </xf>
    <xf numFmtId="167" fontId="70" fillId="0" borderId="13" xfId="0" applyNumberFormat="1" applyFont="1" applyFill="1" applyBorder="1" applyAlignment="1">
      <alignment horizontal="center" vertical="center" wrapText="1"/>
    </xf>
    <xf numFmtId="0" fontId="75" fillId="0" borderId="36" xfId="0" quotePrefix="1" applyFont="1" applyFill="1" applyBorder="1" applyAlignment="1">
      <alignment horizontal="left" vertical="center" wrapText="1"/>
    </xf>
    <xf numFmtId="0" fontId="73" fillId="0" borderId="45" xfId="0" quotePrefix="1" applyFont="1" applyFill="1" applyBorder="1" applyAlignment="1">
      <alignment horizontal="left" vertical="center" wrapText="1"/>
    </xf>
    <xf numFmtId="0" fontId="73" fillId="0" borderId="46" xfId="0" quotePrefix="1" applyFont="1" applyFill="1" applyBorder="1" applyAlignment="1">
      <alignment horizontal="left" vertical="center" wrapText="1"/>
    </xf>
    <xf numFmtId="0" fontId="73" fillId="0" borderId="47" xfId="0" quotePrefix="1" applyFont="1" applyFill="1" applyBorder="1" applyAlignment="1">
      <alignment horizontal="left" vertical="center" wrapText="1"/>
    </xf>
    <xf numFmtId="0" fontId="70" fillId="35" borderId="6" xfId="0" applyFont="1" applyFill="1" applyBorder="1" applyAlignment="1">
      <alignment horizontal="left" vertical="center" wrapText="1"/>
    </xf>
    <xf numFmtId="0" fontId="73" fillId="0" borderId="6" xfId="0" quotePrefix="1" applyFont="1" applyFill="1" applyBorder="1" applyAlignment="1">
      <alignment horizontal="left" vertical="center" wrapText="1"/>
    </xf>
    <xf numFmtId="0" fontId="73" fillId="0" borderId="6" xfId="0" applyFont="1" applyFill="1" applyBorder="1" applyAlignment="1">
      <alignment horizontal="left" vertical="center" wrapText="1"/>
    </xf>
    <xf numFmtId="0" fontId="73" fillId="22" borderId="13" xfId="0" applyFont="1" applyFill="1" applyBorder="1" applyAlignment="1">
      <alignment horizontal="left" vertical="center" wrapText="1"/>
    </xf>
    <xf numFmtId="0" fontId="73" fillId="0" borderId="22" xfId="0" applyFont="1" applyFill="1" applyBorder="1" applyAlignment="1">
      <alignment horizontal="left" vertical="center" wrapText="1"/>
    </xf>
    <xf numFmtId="0" fontId="73" fillId="0" borderId="15" xfId="0" applyFont="1" applyFill="1" applyBorder="1" applyAlignment="1">
      <alignment horizontal="left" vertical="center" wrapText="1"/>
    </xf>
    <xf numFmtId="0" fontId="73" fillId="0" borderId="45" xfId="0" applyFont="1" applyFill="1" applyBorder="1" applyAlignment="1">
      <alignment horizontal="left" vertical="center" wrapText="1"/>
    </xf>
    <xf numFmtId="0" fontId="73" fillId="0" borderId="46"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13" xfId="0" applyFont="1" applyFill="1" applyBorder="1" applyAlignment="1">
      <alignment horizontal="center" vertical="top" wrapText="1"/>
    </xf>
    <xf numFmtId="0" fontId="73" fillId="0" borderId="7" xfId="0" applyFont="1" applyFill="1" applyBorder="1" applyAlignment="1">
      <alignment horizontal="center" vertical="top" wrapText="1"/>
    </xf>
    <xf numFmtId="0" fontId="73" fillId="0" borderId="13" xfId="0" applyFont="1" applyFill="1" applyBorder="1" applyAlignment="1">
      <alignment horizontal="center" wrapText="1"/>
    </xf>
    <xf numFmtId="0" fontId="73" fillId="0" borderId="7" xfId="0" applyFont="1" applyFill="1" applyBorder="1" applyAlignment="1">
      <alignment horizontal="center" wrapText="1"/>
    </xf>
    <xf numFmtId="0" fontId="73" fillId="0" borderId="32" xfId="0" applyFont="1" applyFill="1" applyBorder="1" applyAlignment="1">
      <alignment horizontal="center" wrapText="1"/>
    </xf>
    <xf numFmtId="0" fontId="73" fillId="0" borderId="9" xfId="0" applyFont="1" applyBorder="1" applyAlignment="1">
      <alignment horizontal="left" vertical="center" wrapText="1"/>
    </xf>
    <xf numFmtId="0" fontId="73" fillId="0" borderId="22" xfId="0" applyFont="1" applyBorder="1" applyAlignment="1">
      <alignment horizontal="left" vertical="center" wrapText="1"/>
    </xf>
    <xf numFmtId="0" fontId="73" fillId="0" borderId="15" xfId="0" applyFont="1" applyBorder="1" applyAlignment="1">
      <alignment horizontal="left" vertical="center" wrapText="1"/>
    </xf>
    <xf numFmtId="0" fontId="70" fillId="0" borderId="36" xfId="0" applyFont="1" applyBorder="1" applyAlignment="1">
      <alignment horizontal="left" vertical="center" wrapText="1"/>
    </xf>
    <xf numFmtId="0" fontId="70" fillId="0" borderId="14" xfId="0" applyFont="1" applyBorder="1" applyAlignment="1">
      <alignment horizontal="left" vertical="center" wrapText="1"/>
    </xf>
    <xf numFmtId="0" fontId="73" fillId="22" borderId="13" xfId="0" quotePrefix="1" applyFont="1" applyFill="1" applyBorder="1" applyAlignment="1">
      <alignment horizontal="left" vertical="center" wrapText="1"/>
    </xf>
    <xf numFmtId="0" fontId="70" fillId="0" borderId="6" xfId="0" applyFont="1" applyFill="1" applyBorder="1" applyAlignment="1">
      <alignment horizontal="left" vertical="center" wrapText="1"/>
    </xf>
    <xf numFmtId="0" fontId="70" fillId="0" borderId="24" xfId="0" applyFont="1" applyBorder="1" applyAlignment="1">
      <alignment horizontal="center" vertical="center"/>
    </xf>
    <xf numFmtId="0" fontId="70" fillId="0" borderId="26" xfId="0" applyFont="1" applyBorder="1" applyAlignment="1">
      <alignment horizontal="center" vertical="center"/>
    </xf>
    <xf numFmtId="0" fontId="70" fillId="0" borderId="27" xfId="0" applyFont="1" applyBorder="1" applyAlignment="1">
      <alignment horizontal="center" vertical="center"/>
    </xf>
    <xf numFmtId="0" fontId="70" fillId="0" borderId="28"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30"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0" xfId="0" applyFont="1" applyBorder="1" applyAlignment="1">
      <alignment horizontal="center" vertical="center" wrapText="1"/>
    </xf>
    <xf numFmtId="0" fontId="70" fillId="0" borderId="34" xfId="0" applyFont="1" applyBorder="1" applyAlignment="1">
      <alignment horizontal="center" vertical="center" wrapText="1"/>
    </xf>
    <xf numFmtId="165" fontId="85" fillId="0" borderId="0" xfId="0" applyNumberFormat="1" applyFont="1" applyBorder="1" applyAlignment="1">
      <alignment horizontal="center" vertical="center" wrapText="1"/>
    </xf>
    <xf numFmtId="0" fontId="0" fillId="0" borderId="0" xfId="0" applyBorder="1" applyAlignment="1"/>
  </cellXfs>
  <cellStyles count="4">
    <cellStyle name="Hipervínculo" xfId="1" builtinId="8"/>
    <cellStyle name="Normal" xfId="0" builtinId="0"/>
    <cellStyle name="Normal 2" xfId="2" xr:uid="{00000000-0005-0000-0000-000002000000}"/>
    <cellStyle name="Normal_formato INFORME LABORATORIO" xfId="3" xr:uid="{1BCFAAAE-909F-4219-84E1-CD54CF3485B6}"/>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CC"/>
      <color rgb="FFFF99FF"/>
      <color rgb="FF99FF66"/>
      <color rgb="FF6666FF"/>
      <color rgb="FF333399"/>
      <color rgb="FFFF6600"/>
      <color rgb="FFFF66FF"/>
      <color rgb="FFCC0099"/>
      <color rgb="FFCC00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theme" Target="theme/theme1.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65</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65</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438151</xdr:colOff>
      <xdr:row>0</xdr:row>
      <xdr:rowOff>85725</xdr:rowOff>
    </xdr:from>
    <xdr:to>
      <xdr:col>1</xdr:col>
      <xdr:colOff>1228725</xdr:colOff>
      <xdr:row>2</xdr:row>
      <xdr:rowOff>183528</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76" t="32628" r="32597" b="37462"/>
        <a:stretch>
          <a:fillRect/>
        </a:stretch>
      </xdr:blipFill>
      <xdr:spPr bwMode="auto">
        <a:xfrm>
          <a:off x="438151" y="85725"/>
          <a:ext cx="2019299" cy="57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2006601</xdr:colOff>
      <xdr:row>0</xdr:row>
      <xdr:rowOff>42332</xdr:rowOff>
    </xdr:from>
    <xdr:to>
      <xdr:col>6</xdr:col>
      <xdr:colOff>2635250</xdr:colOff>
      <xdr:row>2</xdr:row>
      <xdr:rowOff>208863</xdr:rowOff>
    </xdr:to>
    <xdr:pic>
      <xdr:nvPicPr>
        <xdr:cNvPr id="3" name="Imagen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10379076" y="42332"/>
          <a:ext cx="628649" cy="642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Activos%20de%20informacion%20todos%20los%20procesos%20dic%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Formato%20Inventario%20activos%20de%20informaci&#243;n%20Gestion%20Servicios%20complementari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Activos%20de%20informaci&#243;n%20-Oficina%20de%20Particpaci&#243;n%20Comunitaria%20y%20Servicio%20al%20Ciudada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Formato%20Inventario%20activos%20de%20informaci&#243;n%20-%20Direcci&#243;n%20Administrativ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13-04-FO-0001%20Inventario%20activos%20de%20informaci&#243;n%20-Direcci&#243;n%20de%20Contrataci&#243;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13-04-FO-0001Formato%20Inventario%20activos%20de%20informaci&#243;n%20-%20Calida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Inventario%20Activos%20de%20Informacion%20procesos\Activos%20de%20informacion%20financie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griesgosp\Downloads\Inventario%20activos%20de%20informaci&#243;n%20-%20GESTION%20DEL%20RIESGO%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griesgosp\Downloads\Inventario%20activos%20de%20informaci&#243;n%20-%20GESTION%20DEL%20RIES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Inventario%20Activos%20de%20Informacion%20procesos\Activos%20de%20informacion%20Gestion%20Hopitalaria%201811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EHERNANDEZGAITAN\Downloads\13-04-FO-0001Formato%20Inventario%20activos%20de%20informaci&#243;n%20-%20OAC%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riesgosp\Downloads\Inventario%20activos%20de%20inform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ehernandezgaitan\Downloads\Inventario%20activos%20de%20informaci&#243;n%20%20JURIDICA%20NOVIEMBR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INFORMACION%202020%20TODOS%20PROCESOS\Activos%20de%20informaci&#243;n%20Control%20interno%20Disciplinari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Activos%20de%20Informaci&#243;n%20financiera%20Julio%20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Inventario%20de%20Activos%20de%20Informaci&#243;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Claudia\Desktop\13-04-FO-0001Formato%20Inventario%20activos%20de%20informaci&#243;n%20-%20todos%20los%20procesos%20V2%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Claudia\Desktop\13-04-FO-0001Formato%20Inventario%20activos%20de%20informaci&#243;n%20-%20todos%20los%20procesos%20V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Inventario%20Activos%20de%20Informacion%20procesos\Inventario%20activos%20de%20informaci&#243;n%20-%20Desarrollo%20I%20Conve%20y%20proyectos%20181120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yhernandezt\Downloads\activos-de-informacion%20Gerencia%20de%20la%20Inf%2019-07-202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Inventario%20Activos%20de%20Informacion%20procesos\INV%20ACT%20INF%20PLEST%201209201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Activos-de-informacion%20Gerencia%20de%20la%20Inf%202021-Desarrollo%20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CONOC~1\AppData\Local\Temp\Rar$DIa7364.8409\Activos%20de%20informacion%20gestion%20del%20conocimiento%20v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Formato%20Inventario%20activos%20de%20informaci&#243;n%20-%20D_Estrat&#233;gic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Inventario%20Activos%20de%20Informacion%20procesos\Inventario%20activos%20de%20informaci&#243;n%20-%20Gerencia%20de%20la%20Informacion1811201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Activos%20de%20Informaci&#243;n%20Gestion%20del%20Conocimiento%20julio%2020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andre\Downloads\13-04-FO-0001Formato%20Inventario%20activos%20de%20informaci&#243;n%20-%20todos%20los%20procesos%20V2%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andre\Downloads\13-04-FO-0001%20Inventario%20activos%20de%20informaci&#243;n%20-%20FUID%20-%20OCI.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INFORMACION%20TICS%20ACTUAL\INVENTARIOS%202020\Inventario%20Activos%20de%20Informacion%20tics%20con%20IP.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INFORMACION%20TICS%20ACTUAL\INVENTARIOS%202020\Inventario%20Activos%20de%20Informacion-DATACENTER.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mehernandezgaitan\Documents\Inventario%20Activos%20de%20Informacion%20Consolidado%20Sistema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Formato%20Inventario%20activos%20de%20informaci&#243;n%20Gestion%20Servicios%20complementario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Activos%20de%20informacion%20Direccion%20de%20urgenc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Formato%20Inventario%20activos%20de%20informaci&#243;n%20-%20Participacion%20Ciudadana.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Formato%20Inventario%20activos%20de%20informaci&#243;n%20-%20Direcci&#243;n%20Administrativa.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13-04-FO-0001Formato%20Inventario%20activos%20de%20informaci&#243;n%20-%20Calidad.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13-04-FO-0001%20Inventario%20activos%20de%20informaci&#243;n%20-Direcci&#243;n%20de%20Contrataci&#243;n.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MEHERNANDEZGAITAN\Downloads\ACTUALIZADO%20MAYO%202020%20-%2013-04-FO-0001Formato%20Inventario%20activos%20de%20informaci&#243;n%20-%20todos%20los%20procesos%20V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mehernandezgaitan\Downloads\Gesti&#243;n%20Talento%20Humano%2030111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kjcamachoh\Downloads\13-04-FO-0001%20Inventario%20activos%20de%20informaci&#243;n%20-%20todos%20los%20procesos-remun.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ACTIVOS%20INFORMACION%202020%20TODOS%20PROCESOS\Activos%20de%20informaci&#243;n%20Control%20interno%20Disciplinario.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INVENTARIO%20DE%20ACTIVOS%20DE%20LA%20INFORMACI&#211;N%20OFICINA%20ASESORA%20JURIDICA%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yhernandezt\Downloads\13-04-FO-0001Formato%20Inventario%20activos%20de%20informaci&#243;n%20-%20todos%20los%20procesos%20V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Formato%20Inventario%20activos%20de%20informaci&#243;n%20Comunicacion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Formato%20Inventario%20activos%20de%20informaci&#243;n-V2%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13-04-FO-0001Formato%20Inventario%20activos%20de%20informaci&#243;n%20-%20Control%20interno%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EHERNANDEZGAITAN\Documents\TICS%20SUBRED%20SUR%20OCCIDENTE\SGSI\ACTIVOS%20DE%20INFORMACION%20TODOS%20LOS%20PROCESOS%202021\Activos%20de%20informacion%20todos%20los%20procesos%20Oficina%20TIC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row r="1">
          <cell r="N1" t="str">
            <v>Confidencialidad</v>
          </cell>
          <cell r="O1" t="str">
            <v>Valor</v>
          </cell>
        </row>
        <row r="2">
          <cell r="N2" t="str">
            <v>INFORMACIÓN PÚBLICA RESERVADA</v>
          </cell>
          <cell r="O2">
            <v>3</v>
          </cell>
        </row>
        <row r="3">
          <cell r="N3" t="str">
            <v>INFORMACIÓN PÚBLICA CLASIFICADA</v>
          </cell>
          <cell r="O3">
            <v>2</v>
          </cell>
        </row>
        <row r="4">
          <cell r="N4" t="str">
            <v>INFORMACIÓN PÚBLICA</v>
          </cell>
          <cell r="O4">
            <v>1</v>
          </cell>
        </row>
        <row r="5">
          <cell r="N5" t="str">
            <v>NO CLASIFICADA</v>
          </cell>
          <cell r="O5">
            <v>3</v>
          </cell>
        </row>
      </sheetData>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2">
          <cell r="C12"/>
          <cell r="D12"/>
        </row>
        <row r="14">
          <cell r="C14" t="str">
            <v>ACTAS</v>
          </cell>
          <cell r="D14">
            <v>2</v>
          </cell>
        </row>
        <row r="15">
          <cell r="C15" t="str">
            <v>INFORMES</v>
          </cell>
          <cell r="D15">
            <v>28</v>
          </cell>
        </row>
        <row r="16">
          <cell r="C16" t="str">
            <v>PLANES</v>
          </cell>
          <cell r="D16">
            <v>46</v>
          </cell>
        </row>
        <row r="17">
          <cell r="C17" t="str">
            <v>PROYECTOS</v>
          </cell>
          <cell r="D17">
            <v>54</v>
          </cell>
        </row>
        <row r="18">
          <cell r="C18"/>
          <cell r="D18"/>
        </row>
        <row r="19">
          <cell r="C19"/>
          <cell r="D19"/>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Completo"/>
      <sheetName val="Hoja3"/>
      <sheetName val="Hoja1"/>
      <sheetName val="Variables"/>
      <sheetName val="TablaRetencion"/>
      <sheetName val="ProcesoSO"/>
    </sheetNames>
    <sheetDataSet>
      <sheetData sheetId="0"/>
      <sheetData sheetId="1">
        <row r="1">
          <cell r="AJ1">
            <v>0</v>
          </cell>
        </row>
      </sheetData>
      <sheetData sheetId="2"/>
      <sheetData sheetId="3"/>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ProcesoSO"/>
      <sheetName val="TablaRetencion"/>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refreshError="1"/>
      <sheetData sheetId="1" refreshError="1"/>
      <sheetData sheetId="2" refreshError="1"/>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row>
      </sheetData>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row>
      </sheetData>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row>
      </sheetData>
      <sheetData sheetId="6"/>
      <sheetData sheetId="7"/>
      <sheetData sheetId="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transparencia/control/reportes-control-interno" TargetMode="External"/><Relationship Id="rId21" Type="http://schemas.openxmlformats.org/officeDocument/2006/relationships/hyperlink" Target="https://www.subredsuroccidente.gov.co/transparencia/control/reportes-control-interno" TargetMode="External"/><Relationship Id="rId42" Type="http://schemas.openxmlformats.org/officeDocument/2006/relationships/hyperlink" Target="https://www.subredsuroccidente.gov.co/transparencia/control/reportes-control-interno" TargetMode="External"/><Relationship Id="rId63" Type="http://schemas.openxmlformats.org/officeDocument/2006/relationships/hyperlink" Target="https://www.subredsuroccidente.gov.co/transparencia/control/reportes-control-interno" TargetMode="External"/><Relationship Id="rId84" Type="http://schemas.openxmlformats.org/officeDocument/2006/relationships/hyperlink" Target="https://www.subredsuroccidente.gov.co/transparencia/control/reportes-control-interno" TargetMode="External"/><Relationship Id="rId138" Type="http://schemas.openxmlformats.org/officeDocument/2006/relationships/hyperlink" Target="https://www.subredsuroccidente.gov.co/transparencia/control/reportes-control-interno" TargetMode="External"/><Relationship Id="rId159" Type="http://schemas.openxmlformats.org/officeDocument/2006/relationships/hyperlink" Target="https://www.subredsuroccidente.gov.co/transparencia/control/reportes-control-interno" TargetMode="External"/><Relationship Id="rId170" Type="http://schemas.openxmlformats.org/officeDocument/2006/relationships/oleObject" Target="../embeddings/oleObject1.bin"/><Relationship Id="rId107" Type="http://schemas.openxmlformats.org/officeDocument/2006/relationships/hyperlink" Target="https://www.subredsuroccidente.gov.co/transparencia/control/reportes-control-interno" TargetMode="External"/><Relationship Id="rId11" Type="http://schemas.openxmlformats.org/officeDocument/2006/relationships/hyperlink" Target="https://www.subredsuroccidente.gov.co/transparencia/control/reportes-control-interno" TargetMode="External"/><Relationship Id="rId32" Type="http://schemas.openxmlformats.org/officeDocument/2006/relationships/hyperlink" Target="https://www.subredsuroccidente.gov.co/transparencia/control/reportes-control-interno" TargetMode="External"/><Relationship Id="rId53" Type="http://schemas.openxmlformats.org/officeDocument/2006/relationships/hyperlink" Target="https://www.subredsuroccidente.gov.co/transparencia/control/reportes-control-interno" TargetMode="External"/><Relationship Id="rId74" Type="http://schemas.openxmlformats.org/officeDocument/2006/relationships/hyperlink" Target="https://www.subredsuroccidente.gov.co/transparencia/control/reportes-control-interno" TargetMode="External"/><Relationship Id="rId128" Type="http://schemas.openxmlformats.org/officeDocument/2006/relationships/hyperlink" Target="https://www.subredsuroccidente.gov.co/transparencia/control/reportes-control-interno" TargetMode="External"/><Relationship Id="rId149" Type="http://schemas.openxmlformats.org/officeDocument/2006/relationships/hyperlink" Target="https://www.subredsuroccidente.gov.co/transparencia/control/reportes-control-interno" TargetMode="External"/><Relationship Id="rId5" Type="http://schemas.openxmlformats.org/officeDocument/2006/relationships/hyperlink" Target="https://intranet.subredsuroccidente.gov.co/index.php/component/edocman/informacion-demografica/pacientes-atendidos" TargetMode="External"/><Relationship Id="rId95" Type="http://schemas.openxmlformats.org/officeDocument/2006/relationships/hyperlink" Target="https://www.subredsuroccidente.gov.co/transparencia/control/reportes-control-interno" TargetMode="External"/><Relationship Id="rId160" Type="http://schemas.openxmlformats.org/officeDocument/2006/relationships/hyperlink" Target="https://www.subredsuroccidente.gov.co/transparencia/control/reportes-control-interno" TargetMode="External"/><Relationship Id="rId22" Type="http://schemas.openxmlformats.org/officeDocument/2006/relationships/hyperlink" Target="https://www.subredsuroccidente.gov.co/transparencia/control/reportes-control-interno" TargetMode="External"/><Relationship Id="rId43" Type="http://schemas.openxmlformats.org/officeDocument/2006/relationships/hyperlink" Target="https://www.subredsuroccidente.gov.co/transparencia/control/reportes-control-interno" TargetMode="External"/><Relationship Id="rId64" Type="http://schemas.openxmlformats.org/officeDocument/2006/relationships/hyperlink" Target="https://www.subredsuroccidente.gov.co/transparencia/control/reportes-control-interno" TargetMode="External"/><Relationship Id="rId118" Type="http://schemas.openxmlformats.org/officeDocument/2006/relationships/hyperlink" Target="https://www.subredsuroccidente.gov.co/transparencia/control/reportes-control-interno" TargetMode="External"/><Relationship Id="rId139" Type="http://schemas.openxmlformats.org/officeDocument/2006/relationships/hyperlink" Target="https://www.subredsuroccidente.gov.co/transparencia/control/reportes-control-interno" TargetMode="External"/><Relationship Id="rId85" Type="http://schemas.openxmlformats.org/officeDocument/2006/relationships/hyperlink" Target="https://www.subredsuroccidente.gov.co/transparencia/control/reportes-control-interno" TargetMode="External"/><Relationship Id="rId150" Type="http://schemas.openxmlformats.org/officeDocument/2006/relationships/hyperlink" Target="https://www.subredsuroccidente.gov.co/transparencia/control/reportes-control-interno" TargetMode="External"/><Relationship Id="rId171" Type="http://schemas.openxmlformats.org/officeDocument/2006/relationships/image" Target="../media/image1.png"/><Relationship Id="rId12" Type="http://schemas.openxmlformats.org/officeDocument/2006/relationships/hyperlink" Target="https://www.subredsuroccidente.gov.co/transparencia/control/reportes-control-interno" TargetMode="External"/><Relationship Id="rId33" Type="http://schemas.openxmlformats.org/officeDocument/2006/relationships/hyperlink" Target="https://www.subredsuroccidente.gov.co/transparencia/control/reportes-control-interno" TargetMode="External"/><Relationship Id="rId108" Type="http://schemas.openxmlformats.org/officeDocument/2006/relationships/hyperlink" Target="https://www.subredsuroccidente.gov.co/transparencia/control/reportes-control-interno" TargetMode="External"/><Relationship Id="rId129" Type="http://schemas.openxmlformats.org/officeDocument/2006/relationships/hyperlink" Target="https://www.subredsuroccidente.gov.co/transparencia/control/reportes-control-interno" TargetMode="External"/><Relationship Id="rId54" Type="http://schemas.openxmlformats.org/officeDocument/2006/relationships/hyperlink" Target="https://www.subredsuroccidente.gov.co/transparencia/control/reportes-control-interno" TargetMode="External"/><Relationship Id="rId70" Type="http://schemas.openxmlformats.org/officeDocument/2006/relationships/hyperlink" Target="https://www.subredsuroccidente.gov.co/transparencia/control/reportes-control-interno" TargetMode="External"/><Relationship Id="rId75" Type="http://schemas.openxmlformats.org/officeDocument/2006/relationships/hyperlink" Target="https://www.subredsuroccidente.gov.co/transparencia/control/reportes-control-interno" TargetMode="External"/><Relationship Id="rId91" Type="http://schemas.openxmlformats.org/officeDocument/2006/relationships/hyperlink" Target="https://www.subredsuroccidente.gov.co/transparencia/control/reportes-control-interno" TargetMode="External"/><Relationship Id="rId96" Type="http://schemas.openxmlformats.org/officeDocument/2006/relationships/hyperlink" Target="https://www.subredsuroccidente.gov.co/transparencia/control/reportes-control-interno" TargetMode="External"/><Relationship Id="rId140" Type="http://schemas.openxmlformats.org/officeDocument/2006/relationships/hyperlink" Target="https://www.subredsuroccidente.gov.co/transparencia/control/reportes-control-interno" TargetMode="External"/><Relationship Id="rId145" Type="http://schemas.openxmlformats.org/officeDocument/2006/relationships/hyperlink" Target="https://www.subredsuroccidente.gov.co/transparencia/control/reportes-control-interno" TargetMode="External"/><Relationship Id="rId161" Type="http://schemas.openxmlformats.org/officeDocument/2006/relationships/hyperlink" Target="https://www.subredsuroccidente.gov.co/transparencia/control/informes-gestion-evaluacion-auditoria" TargetMode="External"/><Relationship Id="rId166" Type="http://schemas.openxmlformats.org/officeDocument/2006/relationships/hyperlink" Target="https://laboratorios.subredsuroccidente.gov.co/consulta/Mylogin.aspx" TargetMode="External"/><Relationship Id="rId1" Type="http://schemas.openxmlformats.org/officeDocument/2006/relationships/hyperlink" Target="https://intranet.subredsuroccidente.gov.co/index.php/component/edocman/estadisticas" TargetMode="External"/><Relationship Id="rId6" Type="http://schemas.openxmlformats.org/officeDocument/2006/relationships/hyperlink" Target="https://intranet.subredsuroccidente.gov.co/index.php/component/edocman/informacion-demografica/morbilidad" TargetMode="External"/><Relationship Id="rId23" Type="http://schemas.openxmlformats.org/officeDocument/2006/relationships/hyperlink" Target="https://www.subredsuroccidente.gov.co/transparencia/control/reportes-control-interno" TargetMode="External"/><Relationship Id="rId28" Type="http://schemas.openxmlformats.org/officeDocument/2006/relationships/hyperlink" Target="https://www.subredsuroccidente.gov.co/transparencia/control/reportes-control-interno" TargetMode="External"/><Relationship Id="rId49" Type="http://schemas.openxmlformats.org/officeDocument/2006/relationships/hyperlink" Target="https://www.subredsuroccidente.gov.co/transparencia/control/reportes-control-interno" TargetMode="External"/><Relationship Id="rId114" Type="http://schemas.openxmlformats.org/officeDocument/2006/relationships/hyperlink" Target="https://www.subredsuroccidente.gov.co/transparencia/control/reportes-control-interno" TargetMode="External"/><Relationship Id="rId119" Type="http://schemas.openxmlformats.org/officeDocument/2006/relationships/hyperlink" Target="https://www.subredsuroccidente.gov.co/transparencia/control/reportes-control-interno" TargetMode="External"/><Relationship Id="rId44" Type="http://schemas.openxmlformats.org/officeDocument/2006/relationships/hyperlink" Target="https://www.subredsuroccidente.gov.co/transparencia/control/reportes-control-interno" TargetMode="External"/><Relationship Id="rId60" Type="http://schemas.openxmlformats.org/officeDocument/2006/relationships/hyperlink" Target="https://www.subredsuroccidente.gov.co/transparencia/control/reportes-control-interno" TargetMode="External"/><Relationship Id="rId65" Type="http://schemas.openxmlformats.org/officeDocument/2006/relationships/hyperlink" Target="https://www.subredsuroccidente.gov.co/transparencia/control/reportes-control-interno" TargetMode="External"/><Relationship Id="rId81" Type="http://schemas.openxmlformats.org/officeDocument/2006/relationships/hyperlink" Target="https://www.subredsuroccidente.gov.co/transparencia/control/reportes-control-interno" TargetMode="External"/><Relationship Id="rId86" Type="http://schemas.openxmlformats.org/officeDocument/2006/relationships/hyperlink" Target="https://www.subredsuroccidente.gov.co/transparencia/control/reportes-control-interno" TargetMode="External"/><Relationship Id="rId130" Type="http://schemas.openxmlformats.org/officeDocument/2006/relationships/hyperlink" Target="https://www.subredsuroccidente.gov.co/transparencia/control/reportes-control-interno" TargetMode="External"/><Relationship Id="rId135" Type="http://schemas.openxmlformats.org/officeDocument/2006/relationships/hyperlink" Target="https://www.subredsuroccidente.gov.co/transparencia/control/reportes-control-interno" TargetMode="External"/><Relationship Id="rId151" Type="http://schemas.openxmlformats.org/officeDocument/2006/relationships/hyperlink" Target="https://www.subredsuroccidente.gov.co/transparencia/control/reportes-control-interno" TargetMode="External"/><Relationship Id="rId156" Type="http://schemas.openxmlformats.org/officeDocument/2006/relationships/hyperlink" Target="https://www.subredsuroccidente.gov.co/transparencia/control/reportes-control-interno" TargetMode="External"/><Relationship Id="rId172" Type="http://schemas.openxmlformats.org/officeDocument/2006/relationships/comments" Target="../comments2.xml"/><Relationship Id="rId13" Type="http://schemas.openxmlformats.org/officeDocument/2006/relationships/hyperlink" Target="https://www.subredsuroccidente.gov.co/transparencia/control/reportes-control-interno" TargetMode="External"/><Relationship Id="rId18" Type="http://schemas.openxmlformats.org/officeDocument/2006/relationships/hyperlink" Target="https://www.subredsuroccidente.gov.co/transparencia/control/reportes-control-interno" TargetMode="External"/><Relationship Id="rId39" Type="http://schemas.openxmlformats.org/officeDocument/2006/relationships/hyperlink" Target="https://www.subredsuroccidente.gov.co/transparencia/control/reportes-control-interno" TargetMode="External"/><Relationship Id="rId109" Type="http://schemas.openxmlformats.org/officeDocument/2006/relationships/hyperlink" Target="https://www.subredsuroccidente.gov.co/transparencia/control/reportes-control-interno" TargetMode="External"/><Relationship Id="rId34" Type="http://schemas.openxmlformats.org/officeDocument/2006/relationships/hyperlink" Target="https://www.subredsuroccidente.gov.co/transparencia/control/reportes-control-interno" TargetMode="External"/><Relationship Id="rId50" Type="http://schemas.openxmlformats.org/officeDocument/2006/relationships/hyperlink" Target="https://www.subredsuroccidente.gov.co/transparencia/control/reportes-control-interno" TargetMode="External"/><Relationship Id="rId55" Type="http://schemas.openxmlformats.org/officeDocument/2006/relationships/hyperlink" Target="https://www.subredsuroccidente.gov.co/transparencia/control/reportes-control-interno" TargetMode="External"/><Relationship Id="rId76" Type="http://schemas.openxmlformats.org/officeDocument/2006/relationships/hyperlink" Target="https://www.subredsuroccidente.gov.co/transparencia/control/reportes-control-interno" TargetMode="External"/><Relationship Id="rId97" Type="http://schemas.openxmlformats.org/officeDocument/2006/relationships/hyperlink" Target="https://www.subredsuroccidente.gov.co/transparencia/control/reportes-control-interno" TargetMode="External"/><Relationship Id="rId104" Type="http://schemas.openxmlformats.org/officeDocument/2006/relationships/hyperlink" Target="https://www.subredsuroccidente.gov.co/transparencia/control/reportes-control-interno" TargetMode="External"/><Relationship Id="rId120" Type="http://schemas.openxmlformats.org/officeDocument/2006/relationships/hyperlink" Target="https://www.subredsuroccidente.gov.co/transparencia/control/reportes-control-interno" TargetMode="External"/><Relationship Id="rId125" Type="http://schemas.openxmlformats.org/officeDocument/2006/relationships/hyperlink" Target="https://www.subredsuroccidente.gov.co/transparencia/control/reportes-control-interno" TargetMode="External"/><Relationship Id="rId141" Type="http://schemas.openxmlformats.org/officeDocument/2006/relationships/hyperlink" Target="https://www.subredsuroccidente.gov.co/transparencia/control/reportes-control-interno" TargetMode="External"/><Relationship Id="rId146" Type="http://schemas.openxmlformats.org/officeDocument/2006/relationships/hyperlink" Target="https://www.subredsuroccidente.gov.co/transparencia/control/reportes-control-interno" TargetMode="External"/><Relationship Id="rId167" Type="http://schemas.openxmlformats.org/officeDocument/2006/relationships/printerSettings" Target="../printerSettings/printerSettings1.bin"/><Relationship Id="rId7" Type="http://schemas.openxmlformats.org/officeDocument/2006/relationships/hyperlink" Target="https://intranet.subredsuroccidente.gov.co/index.php/component/edocman/ano-2018/tiempos-de-espera" TargetMode="External"/><Relationship Id="rId71" Type="http://schemas.openxmlformats.org/officeDocument/2006/relationships/hyperlink" Target="https://www.subredsuroccidente.gov.co/transparencia/control/reportes-control-interno" TargetMode="External"/><Relationship Id="rId92" Type="http://schemas.openxmlformats.org/officeDocument/2006/relationships/hyperlink" Target="https://www.subredsuroccidente.gov.co/transparencia/control/reportes-control-interno" TargetMode="External"/><Relationship Id="rId162" Type="http://schemas.openxmlformats.org/officeDocument/2006/relationships/hyperlink" Target="https://www.subredsuroccidente.gov.co/transparencia/control/informes-gestion-evaluacion-auditoria" TargetMode="External"/><Relationship Id="rId2" Type="http://schemas.openxmlformats.org/officeDocument/2006/relationships/hyperlink" Target="https://intranet.subredsuroccidente.gov.co/index.php/component/edocman/ano-2018/indicadores-normativos-oportunidad" TargetMode="External"/><Relationship Id="rId29" Type="http://schemas.openxmlformats.org/officeDocument/2006/relationships/hyperlink" Target="https://www.subredsuroccidente.gov.co/transparencia/control/reportes-control-interno" TargetMode="External"/><Relationship Id="rId24" Type="http://schemas.openxmlformats.org/officeDocument/2006/relationships/hyperlink" Target="https://www.subredsuroccidente.gov.co/transparencia/control/reportes-control-interno" TargetMode="External"/><Relationship Id="rId40" Type="http://schemas.openxmlformats.org/officeDocument/2006/relationships/hyperlink" Target="https://www.subredsuroccidente.gov.co/transparencia/control/reportes-control-interno" TargetMode="External"/><Relationship Id="rId45" Type="http://schemas.openxmlformats.org/officeDocument/2006/relationships/hyperlink" Target="https://www.subredsuroccidente.gov.co/transparencia/control/reportes-control-interno" TargetMode="External"/><Relationship Id="rId66" Type="http://schemas.openxmlformats.org/officeDocument/2006/relationships/hyperlink" Target="https://www.subredsuroccidente.gov.co/transparencia/control/reportes-control-interno" TargetMode="External"/><Relationship Id="rId87" Type="http://schemas.openxmlformats.org/officeDocument/2006/relationships/hyperlink" Target="https://www.subredsuroccidente.gov.co/transparencia/control/reportes-control-interno" TargetMode="External"/><Relationship Id="rId110" Type="http://schemas.openxmlformats.org/officeDocument/2006/relationships/hyperlink" Target="https://www.subredsuroccidente.gov.co/transparencia/control/reportes-control-interno" TargetMode="External"/><Relationship Id="rId115" Type="http://schemas.openxmlformats.org/officeDocument/2006/relationships/hyperlink" Target="https://www.subredsuroccidente.gov.co/transparencia/control/reportes-control-interno" TargetMode="External"/><Relationship Id="rId131" Type="http://schemas.openxmlformats.org/officeDocument/2006/relationships/hyperlink" Target="https://www.subredsuroccidente.gov.co/transparencia/control/reportes-control-interno" TargetMode="External"/><Relationship Id="rId136" Type="http://schemas.openxmlformats.org/officeDocument/2006/relationships/hyperlink" Target="https://www.subredsuroccidente.gov.co/transparencia/control/reportes-control-interno" TargetMode="External"/><Relationship Id="rId157" Type="http://schemas.openxmlformats.org/officeDocument/2006/relationships/hyperlink" Target="https://www.subredsuroccidente.gov.co/transparencia/control/reportes-control-interno" TargetMode="External"/><Relationship Id="rId61" Type="http://schemas.openxmlformats.org/officeDocument/2006/relationships/hyperlink" Target="https://www.subredsuroccidente.gov.co/transparencia/control/reportes-control-interno" TargetMode="External"/><Relationship Id="rId82" Type="http://schemas.openxmlformats.org/officeDocument/2006/relationships/hyperlink" Target="https://www.subredsuroccidente.gov.co/transparencia/control/reportes-control-interno" TargetMode="External"/><Relationship Id="rId152" Type="http://schemas.openxmlformats.org/officeDocument/2006/relationships/hyperlink" Target="https://www.subredsuroccidente.gov.co/transparencia/control/reportes-control-interno" TargetMode="External"/><Relationship Id="rId19" Type="http://schemas.openxmlformats.org/officeDocument/2006/relationships/hyperlink" Target="https://www.subredsuroccidente.gov.co/transparencia/control/reportes-control-interno" TargetMode="External"/><Relationship Id="rId14" Type="http://schemas.openxmlformats.org/officeDocument/2006/relationships/hyperlink" Target="https://www.subredsuroccidente.gov.co/transparencia/control/reportes-control-interno" TargetMode="External"/><Relationship Id="rId30" Type="http://schemas.openxmlformats.org/officeDocument/2006/relationships/hyperlink" Target="https://www.subredsuroccidente.gov.co/transparencia/control/reportes-control-interno" TargetMode="External"/><Relationship Id="rId35" Type="http://schemas.openxmlformats.org/officeDocument/2006/relationships/hyperlink" Target="https://www.subredsuroccidente.gov.co/transparencia/control/reportes-control-interno" TargetMode="External"/><Relationship Id="rId56" Type="http://schemas.openxmlformats.org/officeDocument/2006/relationships/hyperlink" Target="https://www.subredsuroccidente.gov.co/transparencia/control/reportes-control-interno" TargetMode="External"/><Relationship Id="rId77" Type="http://schemas.openxmlformats.org/officeDocument/2006/relationships/hyperlink" Target="https://www.subredsuroccidente.gov.co/transparencia/control/reportes-control-interno" TargetMode="External"/><Relationship Id="rId100" Type="http://schemas.openxmlformats.org/officeDocument/2006/relationships/hyperlink" Target="https://www.subredsuroccidente.gov.co/transparencia/control/reportes-control-interno" TargetMode="External"/><Relationship Id="rId105" Type="http://schemas.openxmlformats.org/officeDocument/2006/relationships/hyperlink" Target="https://www.subredsuroccidente.gov.co/transparencia/control/reportes-control-interno" TargetMode="External"/><Relationship Id="rId126" Type="http://schemas.openxmlformats.org/officeDocument/2006/relationships/hyperlink" Target="https://www.subredsuroccidente.gov.co/transparencia/control/reportes-control-interno" TargetMode="External"/><Relationship Id="rId147" Type="http://schemas.openxmlformats.org/officeDocument/2006/relationships/hyperlink" Target="https://www.subredsuroccidente.gov.co/transparencia/control/reportes-control-interno" TargetMode="External"/><Relationship Id="rId168" Type="http://schemas.openxmlformats.org/officeDocument/2006/relationships/drawing" Target="../drawings/drawing2.xml"/><Relationship Id="rId8" Type="http://schemas.openxmlformats.org/officeDocument/2006/relationships/hyperlink" Target="https://intranet.subredsuroccidente.gov.co/index.php/component/edocman/ano-2018/tablero-de-gestion-de-sedes" TargetMode="External"/><Relationship Id="rId51" Type="http://schemas.openxmlformats.org/officeDocument/2006/relationships/hyperlink" Target="https://www.subredsuroccidente.gov.co/transparencia/control/reportes-control-interno" TargetMode="External"/><Relationship Id="rId72" Type="http://schemas.openxmlformats.org/officeDocument/2006/relationships/hyperlink" Target="https://www.subredsuroccidente.gov.co/transparencia/control/reportes-control-interno" TargetMode="External"/><Relationship Id="rId93" Type="http://schemas.openxmlformats.org/officeDocument/2006/relationships/hyperlink" Target="https://www.subredsuroccidente.gov.co/transparencia/control/reportes-control-interno" TargetMode="External"/><Relationship Id="rId98" Type="http://schemas.openxmlformats.org/officeDocument/2006/relationships/hyperlink" Target="https://www.subredsuroccidente.gov.co/transparencia/control/reportes-control-interno" TargetMode="External"/><Relationship Id="rId121" Type="http://schemas.openxmlformats.org/officeDocument/2006/relationships/hyperlink" Target="https://www.subredsuroccidente.gov.co/transparencia/control/reportes-control-interno" TargetMode="External"/><Relationship Id="rId142" Type="http://schemas.openxmlformats.org/officeDocument/2006/relationships/hyperlink" Target="https://www.subredsuroccidente.gov.co/transparencia/control/reportes-control-interno" TargetMode="External"/><Relationship Id="rId163" Type="http://schemas.openxmlformats.org/officeDocument/2006/relationships/hyperlink" Target="https://www.subredsuroccidente.gov.co/transparencia/control/informe-final-auditoria-ntc-6047" TargetMode="External"/><Relationship Id="rId3" Type="http://schemas.openxmlformats.org/officeDocument/2006/relationships/hyperlink" Target="https://intranet.subredsuroccidente.gov.co/index.php/component/edocman/ano-2018/inasistencia" TargetMode="External"/><Relationship Id="rId25" Type="http://schemas.openxmlformats.org/officeDocument/2006/relationships/hyperlink" Target="https://www.subredsuroccidente.gov.co/transparencia/control/reportes-control-interno" TargetMode="External"/><Relationship Id="rId46" Type="http://schemas.openxmlformats.org/officeDocument/2006/relationships/hyperlink" Target="https://www.subredsuroccidente.gov.co/transparencia/control/reportes-control-interno" TargetMode="External"/><Relationship Id="rId67" Type="http://schemas.openxmlformats.org/officeDocument/2006/relationships/hyperlink" Target="https://www.subredsuroccidente.gov.co/transparencia/control/reportes-control-interno" TargetMode="External"/><Relationship Id="rId116" Type="http://schemas.openxmlformats.org/officeDocument/2006/relationships/hyperlink" Target="https://www.subredsuroccidente.gov.co/transparencia/control/reportes-control-interno" TargetMode="External"/><Relationship Id="rId137" Type="http://schemas.openxmlformats.org/officeDocument/2006/relationships/hyperlink" Target="https://www.subredsuroccidente.gov.co/transparencia/control/reportes-control-interno" TargetMode="External"/><Relationship Id="rId158" Type="http://schemas.openxmlformats.org/officeDocument/2006/relationships/hyperlink" Target="https://www.subredsuroccidente.gov.co/transparencia/control/reportes-control-interno" TargetMode="External"/><Relationship Id="rId20" Type="http://schemas.openxmlformats.org/officeDocument/2006/relationships/hyperlink" Target="https://www.subredsuroccidente.gov.co/transparencia/control/reportes-control-interno" TargetMode="External"/><Relationship Id="rId41" Type="http://schemas.openxmlformats.org/officeDocument/2006/relationships/hyperlink" Target="https://www.subredsuroccidente.gov.co/transparencia/control/reportes-control-interno" TargetMode="External"/><Relationship Id="rId62" Type="http://schemas.openxmlformats.org/officeDocument/2006/relationships/hyperlink" Target="https://www.subredsuroccidente.gov.co/transparencia/control/reportes-control-interno" TargetMode="External"/><Relationship Id="rId83" Type="http://schemas.openxmlformats.org/officeDocument/2006/relationships/hyperlink" Target="https://www.subredsuroccidente.gov.co/transparencia/control/reportes-control-interno" TargetMode="External"/><Relationship Id="rId88" Type="http://schemas.openxmlformats.org/officeDocument/2006/relationships/hyperlink" Target="https://www.subredsuroccidente.gov.co/transparencia/control/reportes-control-interno" TargetMode="External"/><Relationship Id="rId111" Type="http://schemas.openxmlformats.org/officeDocument/2006/relationships/hyperlink" Target="https://www.subredsuroccidente.gov.co/transparencia/control/reportes-control-interno" TargetMode="External"/><Relationship Id="rId132" Type="http://schemas.openxmlformats.org/officeDocument/2006/relationships/hyperlink" Target="https://www.subredsuroccidente.gov.co/transparencia/control/reportes-control-interno" TargetMode="External"/><Relationship Id="rId153" Type="http://schemas.openxmlformats.org/officeDocument/2006/relationships/hyperlink" Target="https://www.subredsuroccidente.gov.co/transparencia/control/reportes-control-interno" TargetMode="External"/><Relationship Id="rId15" Type="http://schemas.openxmlformats.org/officeDocument/2006/relationships/hyperlink" Target="https://www.subredsuroccidente.gov.co/transparencia/control/reportes-control-interno" TargetMode="External"/><Relationship Id="rId36" Type="http://schemas.openxmlformats.org/officeDocument/2006/relationships/hyperlink" Target="https://www.subredsuroccidente.gov.co/transparencia/control/reportes-control-interno" TargetMode="External"/><Relationship Id="rId57" Type="http://schemas.openxmlformats.org/officeDocument/2006/relationships/hyperlink" Target="https://www.subredsuroccidente.gov.co/transparencia/control/reportes-control-interno" TargetMode="External"/><Relationship Id="rId106" Type="http://schemas.openxmlformats.org/officeDocument/2006/relationships/hyperlink" Target="https://www.subredsuroccidente.gov.co/transparencia/control/reportes-control-interno" TargetMode="External"/><Relationship Id="rId127" Type="http://schemas.openxmlformats.org/officeDocument/2006/relationships/hyperlink" Target="https://www.subredsuroccidente.gov.co/transparencia/control/reportes-control-interno" TargetMode="External"/><Relationship Id="rId10" Type="http://schemas.openxmlformats.org/officeDocument/2006/relationships/hyperlink" Target="https://intranet.subredsuroccidente.gov.co/index.php/component/edocman/nuestros-contratos/contratacion-eapb%20%20%20y%20%20archivo%20de%20gesti&#243;n%20Oficina%20de%20Mercadeo" TargetMode="External"/><Relationship Id="rId31" Type="http://schemas.openxmlformats.org/officeDocument/2006/relationships/hyperlink" Target="https://www.subredsuroccidente.gov.co/transparencia/control/reportes-control-interno" TargetMode="External"/><Relationship Id="rId52" Type="http://schemas.openxmlformats.org/officeDocument/2006/relationships/hyperlink" Target="https://www.subredsuroccidente.gov.co/transparencia/control/reportes-control-interno" TargetMode="External"/><Relationship Id="rId73" Type="http://schemas.openxmlformats.org/officeDocument/2006/relationships/hyperlink" Target="https://www.subredsuroccidente.gov.co/transparencia/control/reportes-control-interno" TargetMode="External"/><Relationship Id="rId78" Type="http://schemas.openxmlformats.org/officeDocument/2006/relationships/hyperlink" Target="https://www.subredsuroccidente.gov.co/transparencia/control/reportes-control-interno" TargetMode="External"/><Relationship Id="rId94" Type="http://schemas.openxmlformats.org/officeDocument/2006/relationships/hyperlink" Target="https://www.subredsuroccidente.gov.co/transparencia/control/reportes-control-interno" TargetMode="External"/><Relationship Id="rId99" Type="http://schemas.openxmlformats.org/officeDocument/2006/relationships/hyperlink" Target="https://www.subredsuroccidente.gov.co/transparencia/control/reportes-control-interno" TargetMode="External"/><Relationship Id="rId101" Type="http://schemas.openxmlformats.org/officeDocument/2006/relationships/hyperlink" Target="https://www.subredsuroccidente.gov.co/transparencia/control/reportes-control-interno" TargetMode="External"/><Relationship Id="rId122" Type="http://schemas.openxmlformats.org/officeDocument/2006/relationships/hyperlink" Target="https://www.subredsuroccidente.gov.co/transparencia/control/reportes-control-interno" TargetMode="External"/><Relationship Id="rId143" Type="http://schemas.openxmlformats.org/officeDocument/2006/relationships/hyperlink" Target="https://www.subredsuroccidente.gov.co/transparencia/control/reportes-control-interno" TargetMode="External"/><Relationship Id="rId148" Type="http://schemas.openxmlformats.org/officeDocument/2006/relationships/hyperlink" Target="https://www.subredsuroccidente.gov.co/transparencia/control/reportes-control-interno" TargetMode="External"/><Relationship Id="rId164" Type="http://schemas.openxmlformats.org/officeDocument/2006/relationships/hyperlink" Target="https://www.subredsuroccidente.gov.co/transparencia/control/informe-final-auditoria-ntc-6047" TargetMode="External"/><Relationship Id="rId169" Type="http://schemas.openxmlformats.org/officeDocument/2006/relationships/vmlDrawing" Target="../drawings/vmlDrawing2.vml"/><Relationship Id="rId4" Type="http://schemas.openxmlformats.org/officeDocument/2006/relationships/hyperlink" Target="https://intranet.subredsuroccidente.gov.co/index.php/component/edocman/ano-2018/inatencion" TargetMode="External"/><Relationship Id="rId9" Type="http://schemas.openxmlformats.org/officeDocument/2006/relationships/hyperlink" Target="https://intranet.subredsuroccidente.gov.co/index.php/component/edocman/seguridad-al-paciente/eventos-adversos" TargetMode="External"/><Relationship Id="rId26" Type="http://schemas.openxmlformats.org/officeDocument/2006/relationships/hyperlink" Target="https://www.subredsuroccidente.gov.co/transparencia/control/reportes-control-interno" TargetMode="External"/><Relationship Id="rId47" Type="http://schemas.openxmlformats.org/officeDocument/2006/relationships/hyperlink" Target="https://www.subredsuroccidente.gov.co/transparencia/control/reportes-control-interno" TargetMode="External"/><Relationship Id="rId68" Type="http://schemas.openxmlformats.org/officeDocument/2006/relationships/hyperlink" Target="https://www.subredsuroccidente.gov.co/transparencia/control/reportes-control-interno" TargetMode="External"/><Relationship Id="rId89" Type="http://schemas.openxmlformats.org/officeDocument/2006/relationships/hyperlink" Target="https://www.subredsuroccidente.gov.co/transparencia/control/reportes-control-interno" TargetMode="External"/><Relationship Id="rId112" Type="http://schemas.openxmlformats.org/officeDocument/2006/relationships/hyperlink" Target="https://www.subredsuroccidente.gov.co/transparencia/control/reportes-control-interno" TargetMode="External"/><Relationship Id="rId133" Type="http://schemas.openxmlformats.org/officeDocument/2006/relationships/hyperlink" Target="https://www.subredsuroccidente.gov.co/transparencia/control/reportes-control-interno" TargetMode="External"/><Relationship Id="rId154" Type="http://schemas.openxmlformats.org/officeDocument/2006/relationships/hyperlink" Target="https://www.subredsuroccidente.gov.co/transparencia/control/reportes-control-interno" TargetMode="External"/><Relationship Id="rId16" Type="http://schemas.openxmlformats.org/officeDocument/2006/relationships/hyperlink" Target="https://www.subredsuroccidente.gov.co/transparencia/control/reportes-control-interno" TargetMode="External"/><Relationship Id="rId37" Type="http://schemas.openxmlformats.org/officeDocument/2006/relationships/hyperlink" Target="https://www.subredsuroccidente.gov.co/transparencia/control/reportes-control-interno" TargetMode="External"/><Relationship Id="rId58" Type="http://schemas.openxmlformats.org/officeDocument/2006/relationships/hyperlink" Target="https://www.subredsuroccidente.gov.co/transparencia/control/reportes-control-interno" TargetMode="External"/><Relationship Id="rId79" Type="http://schemas.openxmlformats.org/officeDocument/2006/relationships/hyperlink" Target="https://www.subredsuroccidente.gov.co/transparencia/control/reportes-control-interno" TargetMode="External"/><Relationship Id="rId102" Type="http://schemas.openxmlformats.org/officeDocument/2006/relationships/hyperlink" Target="https://www.subredsuroccidente.gov.co/transparencia/control/reportes-control-interno" TargetMode="External"/><Relationship Id="rId123" Type="http://schemas.openxmlformats.org/officeDocument/2006/relationships/hyperlink" Target="https://www.subredsuroccidente.gov.co/transparencia/control/reportes-control-interno" TargetMode="External"/><Relationship Id="rId144" Type="http://schemas.openxmlformats.org/officeDocument/2006/relationships/hyperlink" Target="https://www.subredsuroccidente.gov.co/transparencia/control/reportes-control-interno" TargetMode="External"/><Relationship Id="rId90" Type="http://schemas.openxmlformats.org/officeDocument/2006/relationships/hyperlink" Target="https://www.subredsuroccidente.gov.co/transparencia/control/reportes-control-interno" TargetMode="External"/><Relationship Id="rId165" Type="http://schemas.openxmlformats.org/officeDocument/2006/relationships/hyperlink" Target="https://laboratorios.subredsuroccidente.gov.co/consulta/Mylogin.aspx" TargetMode="External"/><Relationship Id="rId27" Type="http://schemas.openxmlformats.org/officeDocument/2006/relationships/hyperlink" Target="https://www.subredsuroccidente.gov.co/transparencia/control/reportes-control-interno" TargetMode="External"/><Relationship Id="rId48" Type="http://schemas.openxmlformats.org/officeDocument/2006/relationships/hyperlink" Target="https://www.subredsuroccidente.gov.co/transparencia/control/reportes-control-interno" TargetMode="External"/><Relationship Id="rId69" Type="http://schemas.openxmlformats.org/officeDocument/2006/relationships/hyperlink" Target="https://www.subredsuroccidente.gov.co/transparencia/control/reportes-control-interno" TargetMode="External"/><Relationship Id="rId113" Type="http://schemas.openxmlformats.org/officeDocument/2006/relationships/hyperlink" Target="https://www.subredsuroccidente.gov.co/transparencia/control/reportes-control-interno" TargetMode="External"/><Relationship Id="rId134" Type="http://schemas.openxmlformats.org/officeDocument/2006/relationships/hyperlink" Target="https://www.subredsuroccidente.gov.co/transparencia/control/reportes-control-interno" TargetMode="External"/><Relationship Id="rId80" Type="http://schemas.openxmlformats.org/officeDocument/2006/relationships/hyperlink" Target="https://www.subredsuroccidente.gov.co/transparencia/control/reportes-control-interno" TargetMode="External"/><Relationship Id="rId155" Type="http://schemas.openxmlformats.org/officeDocument/2006/relationships/hyperlink" Target="https://www.subredsuroccidente.gov.co/transparencia/control/reportes-control-interno" TargetMode="External"/><Relationship Id="rId17" Type="http://schemas.openxmlformats.org/officeDocument/2006/relationships/hyperlink" Target="https://www.subredsuroccidente.gov.co/transparencia/control/reportes-control-interno" TargetMode="External"/><Relationship Id="rId38" Type="http://schemas.openxmlformats.org/officeDocument/2006/relationships/hyperlink" Target="https://www.subredsuroccidente.gov.co/transparencia/control/reportes-control-interno" TargetMode="External"/><Relationship Id="rId59" Type="http://schemas.openxmlformats.org/officeDocument/2006/relationships/hyperlink" Target="https://www.subredsuroccidente.gov.co/transparencia/control/reportes-control-interno" TargetMode="External"/><Relationship Id="rId103" Type="http://schemas.openxmlformats.org/officeDocument/2006/relationships/hyperlink" Target="https://www.subredsuroccidente.gov.co/transparencia/control/reportes-control-interno" TargetMode="External"/><Relationship Id="rId124" Type="http://schemas.openxmlformats.org/officeDocument/2006/relationships/hyperlink" Target="https://www.subredsuroccidente.gov.co/transparencia/control/reportes-control-inter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c r="A2" s="11"/>
      <c r="B2" s="11"/>
      <c r="C2" s="11"/>
      <c r="D2" s="11"/>
      <c r="E2" s="11"/>
      <c r="F2" s="641" t="s">
        <v>0</v>
      </c>
      <c r="G2" s="641"/>
      <c r="H2" s="641"/>
      <c r="I2" s="641"/>
      <c r="J2" s="641"/>
      <c r="K2" s="641"/>
      <c r="L2" s="641"/>
      <c r="M2" s="641"/>
      <c r="N2" s="641"/>
      <c r="O2" s="641"/>
      <c r="P2" s="641"/>
      <c r="Q2" s="641"/>
      <c r="R2" s="641" t="s">
        <v>1</v>
      </c>
      <c r="S2" s="641"/>
      <c r="T2" s="641" t="s">
        <v>2</v>
      </c>
      <c r="U2" s="641" t="s">
        <v>3</v>
      </c>
      <c r="V2" s="641"/>
    </row>
    <row r="3" spans="1:44">
      <c r="A3" s="12" t="s">
        <v>4</v>
      </c>
      <c r="B3" s="12" t="s">
        <v>5</v>
      </c>
      <c r="C3" s="12" t="s">
        <v>6</v>
      </c>
      <c r="D3" s="12" t="s">
        <v>7</v>
      </c>
      <c r="E3" s="12" t="s">
        <v>8</v>
      </c>
      <c r="F3" s="642" t="s">
        <v>9</v>
      </c>
      <c r="G3" s="642"/>
      <c r="H3" s="642"/>
      <c r="I3" s="642"/>
      <c r="J3" s="642"/>
      <c r="K3" s="642"/>
      <c r="L3" s="643" t="s">
        <v>10</v>
      </c>
      <c r="M3" s="642" t="s">
        <v>11</v>
      </c>
      <c r="N3" s="642"/>
      <c r="O3" s="642"/>
      <c r="P3" s="643" t="s">
        <v>12</v>
      </c>
      <c r="Q3" s="643" t="s">
        <v>13</v>
      </c>
      <c r="R3" s="641"/>
      <c r="S3" s="641"/>
      <c r="T3" s="641"/>
      <c r="U3" s="641"/>
      <c r="V3" s="641"/>
    </row>
    <row r="4" spans="1:44">
      <c r="A4" s="14"/>
      <c r="B4" s="14"/>
      <c r="C4" s="14"/>
      <c r="D4" s="14"/>
      <c r="E4" s="14"/>
      <c r="F4" s="13" t="s">
        <v>14</v>
      </c>
      <c r="G4" s="13" t="s">
        <v>15</v>
      </c>
      <c r="H4" s="13" t="s">
        <v>16</v>
      </c>
      <c r="I4" s="13" t="s">
        <v>17</v>
      </c>
      <c r="J4" s="13" t="s">
        <v>18</v>
      </c>
      <c r="K4" s="13" t="s">
        <v>19</v>
      </c>
      <c r="L4" s="643"/>
      <c r="M4" s="13" t="s">
        <v>20</v>
      </c>
      <c r="N4" s="13" t="s">
        <v>21</v>
      </c>
      <c r="O4" s="13" t="s">
        <v>22</v>
      </c>
      <c r="P4" s="643"/>
      <c r="Q4" s="643"/>
      <c r="R4" s="13" t="s">
        <v>23</v>
      </c>
      <c r="S4" s="13" t="s">
        <v>24</v>
      </c>
      <c r="T4" s="13" t="s">
        <v>25</v>
      </c>
      <c r="U4" s="13" t="s">
        <v>26</v>
      </c>
      <c r="V4" s="13" t="s">
        <v>27</v>
      </c>
    </row>
    <row r="5" spans="1:44">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c r="A6" s="15"/>
      <c r="B6" s="15"/>
      <c r="C6" s="15"/>
      <c r="D6" s="15"/>
      <c r="E6" s="15"/>
      <c r="F6" s="15"/>
      <c r="G6" s="15"/>
      <c r="H6" s="15"/>
      <c r="I6" s="15"/>
      <c r="J6" s="15"/>
      <c r="K6" s="15"/>
      <c r="L6" s="15"/>
      <c r="M6" s="15"/>
      <c r="N6" s="15"/>
      <c r="O6" s="15"/>
      <c r="P6" s="15"/>
      <c r="Q6" s="15"/>
      <c r="R6" s="15"/>
      <c r="S6" s="15"/>
      <c r="T6" s="15"/>
      <c r="U6" s="15"/>
      <c r="V6" s="15"/>
    </row>
    <row r="7" spans="1:44">
      <c r="A7" s="15"/>
      <c r="B7" s="15"/>
      <c r="C7" s="15"/>
      <c r="D7" s="15"/>
      <c r="E7" s="15"/>
      <c r="F7" s="15"/>
      <c r="G7" s="15"/>
      <c r="H7" s="15"/>
      <c r="I7" s="15"/>
      <c r="J7" s="15"/>
      <c r="K7" s="15"/>
      <c r="L7" s="15"/>
      <c r="M7" s="15"/>
      <c r="N7" s="15"/>
      <c r="O7" s="15"/>
      <c r="P7" s="15"/>
      <c r="Q7" s="15"/>
      <c r="R7" s="15"/>
      <c r="S7" s="15"/>
      <c r="T7" s="15"/>
      <c r="U7" s="15"/>
      <c r="V7" s="15"/>
    </row>
    <row r="8" spans="1:44">
      <c r="A8" s="15"/>
      <c r="B8" s="15"/>
      <c r="C8" s="15"/>
      <c r="D8" s="15"/>
      <c r="E8" s="15"/>
      <c r="F8" s="15"/>
      <c r="G8" s="15"/>
      <c r="H8" s="15"/>
      <c r="I8" s="15"/>
      <c r="J8" s="15"/>
      <c r="K8" s="15"/>
      <c r="L8" s="15"/>
      <c r="M8" s="15"/>
      <c r="N8" s="15"/>
      <c r="O8" s="15"/>
      <c r="P8" s="15"/>
      <c r="Q8" s="15"/>
      <c r="R8" s="15"/>
      <c r="S8" s="15"/>
      <c r="T8" s="15"/>
      <c r="U8" s="15"/>
      <c r="V8" s="15"/>
    </row>
    <row r="9" spans="1:44">
      <c r="A9" s="15"/>
      <c r="B9" s="15"/>
      <c r="C9" s="15"/>
      <c r="D9" s="15"/>
      <c r="E9" s="15"/>
      <c r="F9" s="15"/>
      <c r="G9" s="15"/>
      <c r="H9" s="15"/>
      <c r="I9" s="15"/>
      <c r="J9" s="15"/>
      <c r="K9" s="15"/>
      <c r="L9" s="15"/>
      <c r="M9" s="15"/>
      <c r="N9" s="15"/>
      <c r="O9" s="15"/>
      <c r="P9" s="15"/>
      <c r="Q9" s="15"/>
      <c r="R9" s="15"/>
      <c r="S9" s="15"/>
      <c r="T9" s="15"/>
      <c r="U9" s="15"/>
      <c r="V9" s="15"/>
    </row>
    <row r="10" spans="1:44">
      <c r="A10" s="15"/>
      <c r="B10" s="15"/>
      <c r="C10" s="15"/>
      <c r="D10" s="15"/>
      <c r="E10" s="15"/>
      <c r="F10" s="15"/>
      <c r="G10" s="15"/>
      <c r="H10" s="15"/>
      <c r="I10" s="15"/>
      <c r="J10" s="15"/>
      <c r="K10" s="15"/>
      <c r="L10" s="15"/>
      <c r="M10" s="15"/>
      <c r="N10" s="15"/>
      <c r="O10" s="15"/>
      <c r="P10" s="15"/>
      <c r="Q10" s="15"/>
      <c r="R10" s="15"/>
      <c r="S10" s="15"/>
      <c r="T10" s="15"/>
      <c r="U10" s="15"/>
      <c r="V10" s="15"/>
    </row>
    <row r="11" spans="1:44">
      <c r="A11" s="15"/>
      <c r="B11" s="15"/>
      <c r="C11" s="15"/>
      <c r="D11" s="15"/>
      <c r="E11" s="15"/>
      <c r="F11" s="15"/>
      <c r="G11" s="15"/>
      <c r="H11" s="15"/>
      <c r="I11" s="15"/>
      <c r="J11" s="15"/>
      <c r="K11" s="15"/>
      <c r="L11" s="15"/>
      <c r="M11" s="15"/>
      <c r="N11" s="15"/>
      <c r="O11" s="15"/>
      <c r="P11" s="15"/>
      <c r="Q11" s="15"/>
      <c r="R11" s="15"/>
      <c r="S11" s="15"/>
      <c r="T11" s="15"/>
      <c r="U11" s="15"/>
      <c r="V11" s="15"/>
    </row>
    <row r="12" spans="1:44">
      <c r="A12" s="15"/>
      <c r="B12" s="15"/>
      <c r="C12" s="15"/>
      <c r="D12" s="15"/>
      <c r="E12" s="15"/>
      <c r="F12" s="15"/>
      <c r="G12" s="15"/>
      <c r="H12" s="15"/>
      <c r="I12" s="15"/>
      <c r="J12" s="15"/>
      <c r="K12" s="15"/>
      <c r="L12" s="15"/>
      <c r="M12" s="15"/>
      <c r="N12" s="15"/>
      <c r="O12" s="15"/>
      <c r="P12" s="15"/>
      <c r="Q12" s="15"/>
      <c r="R12" s="15"/>
      <c r="S12" s="15"/>
      <c r="T12" s="15"/>
      <c r="U12" s="15"/>
      <c r="V12" s="15"/>
    </row>
    <row r="13" spans="1:44">
      <c r="A13" s="15"/>
      <c r="B13" s="15"/>
      <c r="C13" s="15"/>
      <c r="D13" s="15"/>
      <c r="E13" s="15"/>
      <c r="F13" s="15"/>
      <c r="G13" s="15"/>
      <c r="H13" s="15"/>
      <c r="I13" s="15"/>
      <c r="J13" s="15"/>
      <c r="K13" s="15"/>
      <c r="L13" s="15"/>
      <c r="M13" s="15"/>
      <c r="N13" s="15"/>
      <c r="O13" s="15"/>
      <c r="P13" s="15"/>
      <c r="Q13" s="15"/>
      <c r="R13" s="15"/>
      <c r="S13" s="15"/>
      <c r="T13" s="15"/>
      <c r="U13" s="15"/>
      <c r="V13" s="15"/>
    </row>
    <row r="14" spans="1:44">
      <c r="A14" s="15"/>
      <c r="B14" s="15"/>
      <c r="C14" s="15"/>
      <c r="D14" s="15"/>
      <c r="E14" s="15"/>
      <c r="F14" s="15"/>
      <c r="G14" s="15"/>
      <c r="H14" s="15"/>
      <c r="I14" s="15"/>
      <c r="J14" s="15"/>
      <c r="K14" s="15"/>
      <c r="L14" s="15"/>
      <c r="M14" s="15"/>
      <c r="N14" s="15"/>
      <c r="O14" s="15"/>
      <c r="P14" s="15"/>
      <c r="Q14" s="15"/>
      <c r="R14" s="15"/>
      <c r="S14" s="15"/>
      <c r="T14" s="15"/>
      <c r="U14" s="15"/>
      <c r="V14" s="15"/>
    </row>
    <row r="15" spans="1:44">
      <c r="A15" s="15"/>
      <c r="B15" s="15"/>
      <c r="C15" s="15"/>
      <c r="D15" s="15"/>
      <c r="E15" s="15"/>
      <c r="F15" s="15"/>
      <c r="G15" s="15"/>
      <c r="H15" s="15"/>
      <c r="I15" s="15"/>
      <c r="J15" s="15"/>
      <c r="K15" s="15"/>
      <c r="L15" s="15"/>
      <c r="M15" s="15"/>
      <c r="N15" s="15"/>
      <c r="O15" s="15"/>
      <c r="P15" s="15"/>
      <c r="Q15" s="15"/>
      <c r="R15" s="15"/>
      <c r="S15" s="15"/>
      <c r="T15" s="15"/>
      <c r="U15" s="15"/>
      <c r="V15" s="15"/>
    </row>
    <row r="16" spans="1:44">
      <c r="A16" s="15"/>
      <c r="B16" s="15"/>
      <c r="C16" s="15"/>
      <c r="D16" s="15"/>
      <c r="E16" s="15"/>
      <c r="F16" s="15"/>
      <c r="G16" s="15"/>
      <c r="H16" s="15"/>
      <c r="I16" s="15"/>
      <c r="J16" s="15"/>
      <c r="K16" s="15"/>
      <c r="L16" s="15"/>
      <c r="M16" s="15"/>
      <c r="N16" s="15"/>
      <c r="O16" s="15"/>
      <c r="P16" s="15"/>
      <c r="Q16" s="15"/>
      <c r="R16" s="15"/>
      <c r="S16" s="15"/>
      <c r="T16" s="15"/>
      <c r="U16" s="15"/>
      <c r="V16" s="15"/>
    </row>
    <row r="17" spans="1:22">
      <c r="A17" s="15"/>
      <c r="B17" s="15"/>
      <c r="C17" s="15"/>
      <c r="D17" s="15"/>
      <c r="E17" s="15"/>
      <c r="F17" s="15"/>
      <c r="G17" s="15"/>
      <c r="H17" s="15"/>
      <c r="I17" s="15"/>
      <c r="J17" s="15"/>
      <c r="K17" s="15"/>
      <c r="L17" s="15"/>
      <c r="M17" s="15"/>
      <c r="N17" s="15"/>
      <c r="O17" s="15"/>
      <c r="P17" s="15"/>
      <c r="Q17" s="15"/>
      <c r="R17" s="15"/>
      <c r="S17" s="15"/>
      <c r="T17" s="15"/>
      <c r="U17" s="15"/>
      <c r="V17" s="15"/>
    </row>
    <row r="18" spans="1:22">
      <c r="A18" s="15"/>
      <c r="B18" s="15"/>
      <c r="C18" s="15"/>
      <c r="D18" s="15"/>
      <c r="E18" s="15"/>
      <c r="F18" s="15"/>
      <c r="G18" s="15"/>
      <c r="H18" s="15"/>
      <c r="I18" s="15"/>
      <c r="J18" s="15"/>
      <c r="K18" s="15"/>
      <c r="L18" s="15"/>
      <c r="M18" s="15"/>
      <c r="N18" s="15"/>
      <c r="O18" s="15"/>
      <c r="P18" s="15"/>
      <c r="Q18" s="15"/>
      <c r="R18" s="15"/>
      <c r="S18" s="15"/>
      <c r="T18" s="15"/>
      <c r="U18" s="15"/>
      <c r="V18" s="15"/>
    </row>
    <row r="19" spans="1:22">
      <c r="A19" s="15"/>
      <c r="B19" s="15"/>
      <c r="C19" s="15"/>
      <c r="D19" s="15"/>
      <c r="E19" s="15"/>
      <c r="F19" s="15"/>
      <c r="G19" s="15"/>
      <c r="H19" s="15"/>
      <c r="I19" s="15"/>
      <c r="J19" s="15"/>
      <c r="K19" s="15"/>
      <c r="L19" s="15"/>
      <c r="M19" s="15"/>
      <c r="N19" s="15"/>
      <c r="O19" s="15"/>
      <c r="P19" s="15"/>
      <c r="Q19" s="15"/>
      <c r="R19" s="15"/>
      <c r="S19" s="15"/>
      <c r="T19" s="15"/>
      <c r="U19" s="15"/>
      <c r="V19" s="15"/>
    </row>
    <row r="20" spans="1:22">
      <c r="A20" s="15"/>
      <c r="B20" s="15"/>
      <c r="C20" s="15"/>
      <c r="D20" s="15"/>
      <c r="E20" s="15"/>
      <c r="F20" s="15"/>
      <c r="G20" s="15"/>
      <c r="H20" s="15"/>
      <c r="I20" s="15"/>
      <c r="J20" s="15"/>
      <c r="K20" s="15"/>
      <c r="L20" s="15"/>
      <c r="M20" s="15"/>
      <c r="N20" s="15"/>
      <c r="O20" s="15"/>
      <c r="P20" s="15"/>
      <c r="Q20" s="15"/>
      <c r="R20" s="15"/>
      <c r="S20" s="15"/>
      <c r="T20" s="15"/>
      <c r="U20" s="15"/>
      <c r="V20" s="15"/>
    </row>
    <row r="21" spans="1:22">
      <c r="A21" s="15"/>
      <c r="B21" s="15"/>
      <c r="C21" s="15"/>
      <c r="D21" s="15"/>
      <c r="E21" s="15"/>
      <c r="F21" s="15"/>
      <c r="G21" s="15"/>
      <c r="H21" s="15"/>
      <c r="I21" s="15"/>
      <c r="J21" s="15"/>
      <c r="K21" s="15"/>
      <c r="L21" s="15"/>
      <c r="M21" s="15"/>
      <c r="N21" s="15"/>
      <c r="O21" s="15"/>
      <c r="P21" s="15"/>
      <c r="Q21" s="15"/>
      <c r="R21" s="15"/>
      <c r="S21" s="15"/>
      <c r="T21" s="15"/>
      <c r="U21" s="15"/>
      <c r="V21" s="15"/>
    </row>
    <row r="22" spans="1:22">
      <c r="A22" s="15"/>
      <c r="B22" s="15"/>
      <c r="C22" s="15"/>
      <c r="D22" s="15"/>
      <c r="E22" s="15"/>
      <c r="F22" s="15"/>
      <c r="G22" s="15"/>
      <c r="H22" s="15"/>
      <c r="I22" s="15"/>
      <c r="J22" s="15"/>
      <c r="K22" s="15"/>
      <c r="L22" s="15"/>
      <c r="M22" s="15"/>
      <c r="N22" s="15"/>
      <c r="O22" s="15"/>
      <c r="P22" s="15"/>
      <c r="Q22" s="15"/>
      <c r="R22" s="15"/>
      <c r="S22" s="15"/>
      <c r="T22" s="15"/>
      <c r="U22" s="15"/>
      <c r="V22" s="15"/>
    </row>
    <row r="23" spans="1:22">
      <c r="A23" s="15"/>
      <c r="B23" s="15"/>
      <c r="C23" s="15"/>
      <c r="D23" s="15"/>
      <c r="E23" s="15"/>
      <c r="F23" s="15"/>
      <c r="G23" s="15"/>
      <c r="H23" s="15"/>
      <c r="I23" s="15"/>
      <c r="J23" s="15"/>
      <c r="K23" s="15"/>
      <c r="L23" s="15"/>
      <c r="M23" s="15"/>
      <c r="N23" s="15"/>
      <c r="O23" s="15"/>
      <c r="P23" s="15"/>
      <c r="Q23" s="15"/>
      <c r="R23" s="15"/>
      <c r="S23" s="15"/>
      <c r="T23" s="15"/>
      <c r="U23" s="15"/>
      <c r="V23" s="15"/>
    </row>
    <row r="24" spans="1:22">
      <c r="A24" s="15"/>
      <c r="B24" s="15"/>
      <c r="C24" s="15"/>
      <c r="D24" s="15"/>
      <c r="E24" s="15"/>
      <c r="F24" s="15"/>
      <c r="G24" s="15"/>
      <c r="H24" s="15"/>
      <c r="I24" s="15"/>
      <c r="J24" s="15"/>
      <c r="K24" s="15"/>
      <c r="L24" s="15"/>
      <c r="M24" s="15"/>
      <c r="N24" s="15"/>
      <c r="O24" s="15"/>
      <c r="P24" s="15"/>
      <c r="Q24" s="15"/>
      <c r="R24" s="15"/>
      <c r="S24" s="15"/>
      <c r="T24" s="15"/>
      <c r="U24" s="15"/>
      <c r="V24" s="15"/>
    </row>
    <row r="25" spans="1:22">
      <c r="A25" s="15"/>
      <c r="B25" s="15"/>
      <c r="C25" s="15"/>
      <c r="D25" s="15"/>
      <c r="E25" s="15"/>
      <c r="F25" s="15"/>
      <c r="G25" s="15"/>
      <c r="H25" s="15"/>
      <c r="I25" s="15"/>
      <c r="J25" s="15"/>
      <c r="K25" s="15"/>
      <c r="L25" s="15"/>
      <c r="M25" s="15"/>
      <c r="N25" s="15"/>
      <c r="O25" s="15"/>
      <c r="P25" s="15"/>
      <c r="Q25" s="15"/>
      <c r="R25" s="15"/>
      <c r="S25" s="15"/>
      <c r="T25" s="15"/>
      <c r="U25" s="15"/>
      <c r="V25" s="15"/>
    </row>
    <row r="26" spans="1:22">
      <c r="A26" s="15"/>
      <c r="B26" s="15"/>
      <c r="C26" s="15"/>
      <c r="D26" s="15"/>
      <c r="E26" s="15"/>
      <c r="F26" s="15"/>
      <c r="G26" s="15"/>
      <c r="H26" s="15"/>
      <c r="I26" s="15"/>
      <c r="J26" s="15"/>
      <c r="K26" s="15"/>
      <c r="L26" s="15"/>
      <c r="M26" s="15"/>
      <c r="N26" s="15"/>
      <c r="O26" s="15"/>
      <c r="P26" s="15"/>
      <c r="Q26" s="15"/>
      <c r="R26" s="15"/>
      <c r="S26" s="15"/>
      <c r="T26" s="15"/>
      <c r="U26" s="15"/>
      <c r="V26" s="15"/>
    </row>
    <row r="27" spans="1:22">
      <c r="A27" s="15"/>
      <c r="B27" s="15"/>
      <c r="C27" s="15"/>
      <c r="D27" s="15"/>
      <c r="E27" s="15"/>
      <c r="F27" s="15"/>
      <c r="G27" s="15"/>
      <c r="H27" s="15"/>
      <c r="I27" s="15"/>
      <c r="J27" s="15"/>
      <c r="K27" s="15"/>
      <c r="L27" s="15"/>
      <c r="M27" s="15"/>
      <c r="N27" s="15"/>
      <c r="O27" s="15"/>
      <c r="P27" s="15"/>
      <c r="Q27" s="15"/>
      <c r="R27" s="15"/>
      <c r="S27" s="15"/>
      <c r="T27" s="15"/>
      <c r="U27" s="15"/>
      <c r="V27" s="15"/>
    </row>
    <row r="28" spans="1:22">
      <c r="A28" s="15"/>
      <c r="B28" s="15"/>
      <c r="C28" s="15"/>
      <c r="D28" s="15"/>
      <c r="E28" s="15"/>
      <c r="F28" s="15"/>
      <c r="G28" s="15"/>
      <c r="H28" s="15"/>
      <c r="I28" s="15"/>
      <c r="J28" s="15"/>
      <c r="K28" s="15"/>
      <c r="L28" s="15"/>
      <c r="M28" s="15"/>
      <c r="N28" s="15"/>
      <c r="O28" s="15"/>
      <c r="P28" s="15"/>
      <c r="Q28" s="15"/>
      <c r="R28" s="15"/>
      <c r="S28" s="15"/>
      <c r="T28" s="15"/>
      <c r="U28" s="15"/>
      <c r="V28" s="15"/>
    </row>
    <row r="29" spans="1:22">
      <c r="A29" s="15"/>
      <c r="B29" s="15"/>
      <c r="C29" s="15"/>
      <c r="D29" s="15"/>
      <c r="E29" s="15"/>
      <c r="F29" s="15"/>
      <c r="G29" s="15"/>
      <c r="H29" s="15"/>
      <c r="I29" s="15"/>
      <c r="J29" s="15"/>
      <c r="K29" s="15"/>
      <c r="L29" s="15"/>
      <c r="M29" s="15"/>
      <c r="N29" s="15"/>
      <c r="O29" s="15"/>
      <c r="P29" s="15"/>
      <c r="Q29" s="15"/>
      <c r="R29" s="15"/>
      <c r="S29" s="15"/>
      <c r="T29" s="15"/>
      <c r="U29" s="15"/>
      <c r="V29" s="15"/>
    </row>
    <row r="30" spans="1:22">
      <c r="A30" s="15"/>
      <c r="B30" s="15"/>
      <c r="C30" s="15"/>
      <c r="D30" s="15"/>
      <c r="E30" s="15"/>
      <c r="F30" s="15"/>
      <c r="G30" s="15"/>
      <c r="H30" s="15"/>
      <c r="I30" s="15"/>
      <c r="J30" s="15"/>
      <c r="K30" s="15"/>
      <c r="L30" s="15"/>
      <c r="M30" s="15"/>
      <c r="N30" s="15"/>
      <c r="O30" s="15"/>
      <c r="P30" s="15"/>
      <c r="Q30" s="15"/>
      <c r="R30" s="15"/>
      <c r="S30" s="15"/>
      <c r="T30" s="15"/>
      <c r="U30" s="15"/>
      <c r="V30" s="15"/>
    </row>
    <row r="31" spans="1:22">
      <c r="A31" s="15"/>
      <c r="B31" s="15"/>
      <c r="C31" s="15"/>
      <c r="D31" s="15"/>
      <c r="E31" s="15"/>
      <c r="F31" s="15"/>
      <c r="G31" s="15"/>
      <c r="H31" s="15"/>
      <c r="I31" s="15"/>
      <c r="J31" s="15"/>
      <c r="K31" s="15"/>
      <c r="L31" s="15"/>
      <c r="M31" s="15"/>
      <c r="N31" s="15"/>
      <c r="O31" s="15"/>
      <c r="P31" s="15"/>
      <c r="Q31" s="15"/>
      <c r="R31" s="15"/>
      <c r="S31" s="15"/>
      <c r="T31" s="15"/>
      <c r="U31" s="15"/>
      <c r="V31" s="15"/>
    </row>
    <row r="32" spans="1:22">
      <c r="A32" s="15"/>
      <c r="B32" s="15"/>
      <c r="C32" s="15"/>
      <c r="D32" s="15"/>
      <c r="E32" s="15"/>
      <c r="F32" s="15"/>
      <c r="G32" s="15"/>
      <c r="H32" s="15"/>
      <c r="I32" s="15"/>
      <c r="J32" s="15"/>
      <c r="K32" s="15"/>
      <c r="L32" s="15"/>
      <c r="M32" s="15"/>
      <c r="N32" s="15"/>
      <c r="O32" s="15"/>
      <c r="P32" s="15"/>
      <c r="Q32" s="15"/>
      <c r="R32" s="15"/>
      <c r="S32" s="15"/>
      <c r="T32" s="15"/>
      <c r="U32" s="15"/>
      <c r="V32" s="15"/>
    </row>
    <row r="33" spans="1:22">
      <c r="A33" s="15"/>
      <c r="B33" s="15"/>
      <c r="C33" s="15"/>
      <c r="D33" s="15"/>
      <c r="E33" s="15"/>
      <c r="F33" s="15"/>
      <c r="G33" s="15"/>
      <c r="H33" s="15"/>
      <c r="I33" s="15"/>
      <c r="J33" s="15"/>
      <c r="K33" s="15"/>
      <c r="L33" s="15"/>
      <c r="M33" s="15"/>
      <c r="N33" s="15"/>
      <c r="O33" s="15"/>
      <c r="P33" s="15"/>
      <c r="Q33" s="15"/>
      <c r="R33" s="15"/>
      <c r="S33" s="15"/>
      <c r="T33" s="15"/>
      <c r="U33" s="15"/>
      <c r="V33" s="15"/>
    </row>
    <row r="34" spans="1:22">
      <c r="A34" s="15"/>
      <c r="B34" s="15"/>
      <c r="C34" s="15"/>
      <c r="D34" s="15"/>
      <c r="E34" s="15"/>
      <c r="F34" s="15"/>
      <c r="G34" s="15"/>
      <c r="H34" s="15"/>
      <c r="I34" s="15"/>
      <c r="J34" s="15"/>
      <c r="K34" s="15"/>
      <c r="L34" s="15"/>
      <c r="M34" s="15"/>
      <c r="N34" s="15"/>
      <c r="O34" s="15"/>
      <c r="P34" s="15"/>
      <c r="Q34" s="15"/>
      <c r="R34" s="15"/>
      <c r="S34" s="15"/>
      <c r="T34" s="15"/>
      <c r="U34" s="15"/>
      <c r="V34" s="15"/>
    </row>
    <row r="35" spans="1:22">
      <c r="A35" s="15"/>
      <c r="B35" s="15"/>
      <c r="C35" s="15"/>
      <c r="D35" s="15"/>
      <c r="E35" s="15"/>
      <c r="F35" s="15"/>
      <c r="G35" s="15"/>
      <c r="H35" s="15"/>
      <c r="I35" s="15"/>
      <c r="J35" s="15"/>
      <c r="K35" s="15"/>
      <c r="L35" s="15"/>
      <c r="M35" s="15"/>
      <c r="N35" s="15"/>
      <c r="O35" s="15"/>
      <c r="P35" s="15"/>
      <c r="Q35" s="15"/>
      <c r="R35" s="15"/>
      <c r="S35" s="15"/>
      <c r="T35" s="15"/>
      <c r="U35" s="15"/>
      <c r="V35" s="15"/>
    </row>
    <row r="36" spans="1:22">
      <c r="A36" s="15"/>
      <c r="B36" s="15"/>
      <c r="C36" s="15"/>
      <c r="D36" s="15"/>
      <c r="E36" s="15"/>
      <c r="F36" s="15"/>
      <c r="G36" s="15"/>
      <c r="H36" s="15"/>
      <c r="I36" s="15"/>
      <c r="J36" s="15"/>
      <c r="K36" s="15"/>
      <c r="L36" s="15"/>
      <c r="M36" s="15"/>
      <c r="N36" s="15"/>
      <c r="O36" s="15"/>
      <c r="P36" s="15"/>
      <c r="Q36" s="15"/>
      <c r="R36" s="15"/>
      <c r="S36" s="15"/>
      <c r="T36" s="15"/>
      <c r="U36" s="15"/>
      <c r="V36" s="15"/>
    </row>
    <row r="37" spans="1:22">
      <c r="A37" s="15"/>
      <c r="B37" s="15"/>
      <c r="C37" s="15"/>
      <c r="D37" s="15"/>
      <c r="E37" s="15"/>
      <c r="F37" s="15"/>
      <c r="G37" s="15"/>
      <c r="H37" s="15"/>
      <c r="I37" s="15"/>
      <c r="J37" s="15"/>
      <c r="K37" s="15"/>
      <c r="L37" s="15"/>
      <c r="M37" s="15"/>
      <c r="N37" s="15"/>
      <c r="O37" s="15"/>
      <c r="P37" s="15"/>
      <c r="Q37" s="15"/>
      <c r="R37" s="15"/>
      <c r="S37" s="15"/>
      <c r="T37" s="15"/>
      <c r="U37" s="15"/>
      <c r="V37" s="15"/>
    </row>
    <row r="38" spans="1:22">
      <c r="A38" s="15"/>
      <c r="B38" s="15"/>
      <c r="C38" s="15"/>
      <c r="D38" s="15"/>
      <c r="E38" s="15"/>
      <c r="F38" s="15"/>
      <c r="G38" s="15"/>
      <c r="H38" s="15"/>
      <c r="I38" s="15"/>
      <c r="J38" s="15"/>
      <c r="K38" s="15"/>
      <c r="L38" s="15"/>
      <c r="M38" s="15"/>
      <c r="N38" s="15"/>
      <c r="O38" s="15"/>
      <c r="P38" s="15"/>
      <c r="Q38" s="15"/>
      <c r="R38" s="15"/>
      <c r="S38" s="15"/>
      <c r="T38" s="15"/>
      <c r="U38" s="15"/>
      <c r="V38" s="15"/>
    </row>
    <row r="39" spans="1:22">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X695"/>
  <sheetViews>
    <sheetView showGridLines="0" tabSelected="1" zoomScale="74" zoomScaleNormal="74" workbookViewId="0">
      <pane ySplit="8" topLeftCell="A9" activePane="bottomLeft" state="frozen"/>
      <selection pane="bottomLeft" activeCell="F16" sqref="F16"/>
    </sheetView>
  </sheetViews>
  <sheetFormatPr baseColWidth="10" defaultColWidth="9.140625" defaultRowHeight="15"/>
  <cols>
    <col min="1" max="1" width="30.42578125" style="23" customWidth="1"/>
    <col min="2" max="2" width="37.140625" style="23" customWidth="1"/>
    <col min="3" max="3" width="17" style="23" customWidth="1"/>
    <col min="4" max="4" width="13.7109375" style="23" customWidth="1"/>
    <col min="5" max="5" width="34" style="23" customWidth="1"/>
    <col min="6" max="6" width="12.42578125" style="23" customWidth="1"/>
    <col min="7" max="7" width="13.85546875" style="23" customWidth="1"/>
    <col min="8" max="8" width="7" style="23" customWidth="1"/>
    <col min="9" max="9" width="31.28515625" style="23" customWidth="1"/>
    <col min="10" max="10" width="22.140625" style="23" bestFit="1" customWidth="1"/>
    <col min="11" max="11" width="21.42578125" style="23" bestFit="1" customWidth="1"/>
    <col min="12" max="12" width="8.42578125" style="23" bestFit="1" customWidth="1"/>
    <col min="13" max="13" width="17.5703125" style="23" customWidth="1"/>
    <col min="14" max="14" width="23" style="23" customWidth="1"/>
    <col min="15" max="15" width="10.7109375" style="23" customWidth="1"/>
    <col min="16" max="16" width="12.140625" style="23" customWidth="1"/>
    <col min="17" max="17" width="11.140625" style="23" customWidth="1"/>
    <col min="18" max="18" width="18.42578125" style="23" bestFit="1" customWidth="1"/>
    <col min="19" max="19" width="16.5703125" style="23" customWidth="1"/>
    <col min="20" max="20" width="12.28515625" style="23" bestFit="1" customWidth="1"/>
    <col min="21" max="21" width="10.7109375" style="23" customWidth="1"/>
    <col min="22" max="22" width="27" style="23" customWidth="1"/>
    <col min="23" max="23" width="12.5703125" style="23" customWidth="1"/>
    <col min="24" max="24" width="11.42578125" style="23" customWidth="1"/>
    <col min="25" max="25" width="16.42578125" style="23" bestFit="1" customWidth="1"/>
    <col min="26" max="26" width="11.28515625" style="23" customWidth="1"/>
    <col min="27" max="27" width="12.140625" style="23" customWidth="1"/>
    <col min="28" max="28" width="15.140625" style="23" bestFit="1" customWidth="1"/>
    <col min="29" max="29" width="18.140625" style="23" customWidth="1"/>
    <col min="30" max="30" width="14.140625" style="23" customWidth="1"/>
    <col min="31" max="31" width="7.7109375" style="23" customWidth="1"/>
    <col min="32" max="32" width="16" style="23" customWidth="1"/>
    <col min="33" max="33" width="12.7109375" style="23" customWidth="1"/>
    <col min="34" max="34" width="15.140625" style="23" customWidth="1"/>
    <col min="35" max="35" width="9.1406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4.85546875" style="23" customWidth="1"/>
    <col min="47" max="49" width="10.7109375" style="23" customWidth="1"/>
    <col min="50" max="50" width="14" style="23" customWidth="1"/>
    <col min="51" max="16384" width="9.140625" style="440"/>
  </cols>
  <sheetData>
    <row r="1" spans="1:50" s="634" customFormat="1" ht="24.95" customHeight="1" thickBot="1">
      <c r="A1" s="644"/>
      <c r="B1" s="644"/>
      <c r="C1" s="649" t="s">
        <v>1803</v>
      </c>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48" t="s">
        <v>506</v>
      </c>
      <c r="AT1" s="648"/>
      <c r="AU1" s="646">
        <v>2</v>
      </c>
      <c r="AV1" s="646"/>
      <c r="AW1" s="645"/>
      <c r="AX1" s="645"/>
    </row>
    <row r="2" spans="1:50" s="634" customFormat="1" ht="24.95" customHeight="1" thickBot="1">
      <c r="A2" s="644"/>
      <c r="B2" s="644"/>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48" t="s">
        <v>507</v>
      </c>
      <c r="AT2" s="648"/>
      <c r="AU2" s="647">
        <v>43957</v>
      </c>
      <c r="AV2" s="646"/>
      <c r="AW2" s="645"/>
      <c r="AX2" s="645"/>
    </row>
    <row r="3" spans="1:50" s="634" customFormat="1" ht="24.95" customHeight="1" thickBot="1">
      <c r="A3" s="644"/>
      <c r="B3" s="644"/>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48" t="s">
        <v>508</v>
      </c>
      <c r="AT3" s="648"/>
      <c r="AU3" s="646" t="s">
        <v>509</v>
      </c>
      <c r="AV3" s="646"/>
      <c r="AW3" s="645"/>
      <c r="AX3" s="645"/>
    </row>
    <row r="4" spans="1:50" ht="18">
      <c r="A4" s="654"/>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row>
    <row r="5" spans="1:50">
      <c r="A5" s="656" t="s">
        <v>499</v>
      </c>
      <c r="B5" s="657"/>
      <c r="C5" s="657"/>
      <c r="D5" s="657"/>
      <c r="E5" s="657"/>
      <c r="F5" s="657"/>
      <c r="G5" s="657"/>
      <c r="H5" s="657"/>
      <c r="I5" s="657"/>
      <c r="J5" s="657"/>
      <c r="K5" s="657"/>
      <c r="L5" s="657"/>
      <c r="M5" s="657"/>
      <c r="N5" s="657"/>
      <c r="O5" s="657"/>
      <c r="P5" s="657"/>
      <c r="Q5" s="658"/>
      <c r="R5" s="665" t="s">
        <v>500</v>
      </c>
      <c r="S5" s="666"/>
      <c r="T5" s="666"/>
      <c r="U5" s="666"/>
      <c r="V5" s="666"/>
      <c r="W5" s="666"/>
      <c r="X5" s="667"/>
      <c r="Y5" s="674" t="s">
        <v>501</v>
      </c>
      <c r="Z5" s="675"/>
      <c r="AA5" s="675"/>
      <c r="AB5" s="675"/>
      <c r="AC5" s="675"/>
      <c r="AD5" s="675"/>
      <c r="AE5" s="676"/>
      <c r="AF5" s="683" t="s">
        <v>462</v>
      </c>
      <c r="AG5" s="684"/>
      <c r="AH5" s="684"/>
      <c r="AI5" s="684"/>
      <c r="AJ5" s="684"/>
      <c r="AK5" s="685"/>
      <c r="AL5" s="692" t="s">
        <v>502</v>
      </c>
      <c r="AM5" s="692"/>
      <c r="AN5" s="692"/>
      <c r="AO5" s="692"/>
      <c r="AP5" s="692"/>
      <c r="AQ5" s="692"/>
      <c r="AR5" s="694" t="s">
        <v>503</v>
      </c>
      <c r="AS5" s="694"/>
      <c r="AT5" s="651" t="s">
        <v>504</v>
      </c>
      <c r="AU5" s="651"/>
      <c r="AV5" s="651"/>
      <c r="AW5" s="651"/>
      <c r="AX5" s="653" t="s">
        <v>505</v>
      </c>
    </row>
    <row r="6" spans="1:50" ht="30" customHeight="1">
      <c r="A6" s="659"/>
      <c r="B6" s="660"/>
      <c r="C6" s="660"/>
      <c r="D6" s="660"/>
      <c r="E6" s="660"/>
      <c r="F6" s="660"/>
      <c r="G6" s="660"/>
      <c r="H6" s="660"/>
      <c r="I6" s="660"/>
      <c r="J6" s="660"/>
      <c r="K6" s="660"/>
      <c r="L6" s="660"/>
      <c r="M6" s="660"/>
      <c r="N6" s="660"/>
      <c r="O6" s="660"/>
      <c r="P6" s="660"/>
      <c r="Q6" s="661"/>
      <c r="R6" s="668"/>
      <c r="S6" s="669"/>
      <c r="T6" s="669"/>
      <c r="U6" s="669"/>
      <c r="V6" s="669"/>
      <c r="W6" s="669"/>
      <c r="X6" s="670"/>
      <c r="Y6" s="677"/>
      <c r="Z6" s="678"/>
      <c r="AA6" s="678"/>
      <c r="AB6" s="678"/>
      <c r="AC6" s="678"/>
      <c r="AD6" s="678"/>
      <c r="AE6" s="679"/>
      <c r="AF6" s="686"/>
      <c r="AG6" s="687"/>
      <c r="AH6" s="687"/>
      <c r="AI6" s="687"/>
      <c r="AJ6" s="687"/>
      <c r="AK6" s="688"/>
      <c r="AL6" s="693"/>
      <c r="AM6" s="693"/>
      <c r="AN6" s="693"/>
      <c r="AO6" s="693"/>
      <c r="AP6" s="693"/>
      <c r="AQ6" s="693"/>
      <c r="AR6" s="695"/>
      <c r="AS6" s="695"/>
      <c r="AT6" s="652"/>
      <c r="AU6" s="652"/>
      <c r="AV6" s="652"/>
      <c r="AW6" s="652"/>
      <c r="AX6" s="653"/>
    </row>
    <row r="7" spans="1:50">
      <c r="A7" s="662"/>
      <c r="B7" s="663"/>
      <c r="C7" s="663"/>
      <c r="D7" s="663"/>
      <c r="E7" s="663"/>
      <c r="F7" s="663"/>
      <c r="G7" s="663"/>
      <c r="H7" s="663"/>
      <c r="I7" s="663"/>
      <c r="J7" s="663"/>
      <c r="K7" s="663"/>
      <c r="L7" s="663"/>
      <c r="M7" s="663"/>
      <c r="N7" s="663"/>
      <c r="O7" s="663"/>
      <c r="P7" s="663"/>
      <c r="Q7" s="664"/>
      <c r="R7" s="671"/>
      <c r="S7" s="672"/>
      <c r="T7" s="672"/>
      <c r="U7" s="672"/>
      <c r="V7" s="672"/>
      <c r="W7" s="672"/>
      <c r="X7" s="673"/>
      <c r="Y7" s="680"/>
      <c r="Z7" s="681"/>
      <c r="AA7" s="681"/>
      <c r="AB7" s="681"/>
      <c r="AC7" s="681"/>
      <c r="AD7" s="681"/>
      <c r="AE7" s="682"/>
      <c r="AF7" s="689"/>
      <c r="AG7" s="690"/>
      <c r="AH7" s="690"/>
      <c r="AI7" s="690"/>
      <c r="AJ7" s="690"/>
      <c r="AK7" s="691"/>
      <c r="AL7" s="693"/>
      <c r="AM7" s="693"/>
      <c r="AN7" s="693"/>
      <c r="AO7" s="693"/>
      <c r="AP7" s="693"/>
      <c r="AQ7" s="693"/>
      <c r="AR7" s="695"/>
      <c r="AS7" s="695"/>
      <c r="AT7" s="652"/>
      <c r="AU7" s="652"/>
      <c r="AV7" s="652"/>
      <c r="AW7" s="652"/>
      <c r="AX7" s="653"/>
    </row>
    <row r="8" spans="1:50" ht="72">
      <c r="A8" s="209" t="s">
        <v>306</v>
      </c>
      <c r="B8" s="209" t="s">
        <v>30</v>
      </c>
      <c r="C8" s="209" t="s">
        <v>221</v>
      </c>
      <c r="D8" s="209" t="s">
        <v>31</v>
      </c>
      <c r="E8" s="209" t="s">
        <v>481</v>
      </c>
      <c r="F8" s="209" t="s">
        <v>482</v>
      </c>
      <c r="G8" s="209" t="s">
        <v>496</v>
      </c>
      <c r="H8" s="209" t="s">
        <v>495</v>
      </c>
      <c r="I8" s="209" t="s">
        <v>309</v>
      </c>
      <c r="J8" s="209" t="s">
        <v>1800</v>
      </c>
      <c r="K8" s="209" t="s">
        <v>308</v>
      </c>
      <c r="L8" s="209" t="s">
        <v>32</v>
      </c>
      <c r="M8" s="209" t="s">
        <v>33</v>
      </c>
      <c r="N8" s="209" t="s">
        <v>34</v>
      </c>
      <c r="O8" s="209" t="s">
        <v>35</v>
      </c>
      <c r="P8" s="209" t="s">
        <v>36</v>
      </c>
      <c r="Q8" s="209" t="s">
        <v>37</v>
      </c>
      <c r="R8" s="210" t="s">
        <v>460</v>
      </c>
      <c r="S8" s="210" t="s">
        <v>310</v>
      </c>
      <c r="T8" s="210" t="s">
        <v>40</v>
      </c>
      <c r="U8" s="210" t="s">
        <v>41</v>
      </c>
      <c r="V8" s="210" t="s">
        <v>461</v>
      </c>
      <c r="W8" s="211" t="s">
        <v>42</v>
      </c>
      <c r="X8" s="210" t="s">
        <v>43</v>
      </c>
      <c r="Y8" s="212" t="s">
        <v>44</v>
      </c>
      <c r="Z8" s="212" t="s">
        <v>45</v>
      </c>
      <c r="AA8" s="212" t="s">
        <v>46</v>
      </c>
      <c r="AB8" s="212" t="s">
        <v>47</v>
      </c>
      <c r="AC8" s="212" t="s">
        <v>48</v>
      </c>
      <c r="AD8" s="212" t="s">
        <v>49</v>
      </c>
      <c r="AE8" s="212" t="s">
        <v>50</v>
      </c>
      <c r="AF8" s="213" t="s">
        <v>463</v>
      </c>
      <c r="AG8" s="213" t="s">
        <v>51</v>
      </c>
      <c r="AH8" s="213" t="s">
        <v>479</v>
      </c>
      <c r="AI8" s="213" t="s">
        <v>52</v>
      </c>
      <c r="AJ8" s="214" t="s">
        <v>53</v>
      </c>
      <c r="AK8" s="213" t="s">
        <v>54</v>
      </c>
      <c r="AL8" s="215" t="s">
        <v>55</v>
      </c>
      <c r="AM8" s="215" t="s">
        <v>56</v>
      </c>
      <c r="AN8" s="215" t="s">
        <v>57</v>
      </c>
      <c r="AO8" s="215" t="s">
        <v>58</v>
      </c>
      <c r="AP8" s="215" t="s">
        <v>59</v>
      </c>
      <c r="AQ8" s="215" t="s">
        <v>60</v>
      </c>
      <c r="AR8" s="216" t="s">
        <v>61</v>
      </c>
      <c r="AS8" s="216" t="s">
        <v>62</v>
      </c>
      <c r="AT8" s="217" t="s">
        <v>63</v>
      </c>
      <c r="AU8" s="217" t="s">
        <v>64</v>
      </c>
      <c r="AV8" s="217" t="s">
        <v>65</v>
      </c>
      <c r="AW8" s="217" t="s">
        <v>66</v>
      </c>
      <c r="AX8" s="637" t="s">
        <v>67</v>
      </c>
    </row>
    <row r="9" spans="1:50" ht="36.75" customHeight="1">
      <c r="A9" s="497" t="s">
        <v>1791</v>
      </c>
      <c r="B9" s="498" t="s">
        <v>393</v>
      </c>
      <c r="C9" s="498"/>
      <c r="D9" s="498" t="s">
        <v>106</v>
      </c>
      <c r="E9" s="498" t="s">
        <v>449</v>
      </c>
      <c r="F9" s="198">
        <v>250</v>
      </c>
      <c r="G9" s="198" t="s">
        <v>400</v>
      </c>
      <c r="H9" s="198">
        <f>IFERROR(VLOOKUP(G9,[4]TablaRetencion!C$1:D$159,2,FALSE),"")</f>
        <v>2</v>
      </c>
      <c r="I9" s="499"/>
      <c r="J9" s="500" t="s">
        <v>535</v>
      </c>
      <c r="K9" s="500" t="s">
        <v>1804</v>
      </c>
      <c r="L9" s="498" t="s">
        <v>70</v>
      </c>
      <c r="M9" s="498" t="s">
        <v>109</v>
      </c>
      <c r="N9" s="498" t="s">
        <v>108</v>
      </c>
      <c r="O9" s="498" t="s">
        <v>185</v>
      </c>
      <c r="P9" s="498" t="s">
        <v>111</v>
      </c>
      <c r="Q9" s="498" t="s">
        <v>75</v>
      </c>
      <c r="R9" s="198" t="s">
        <v>89</v>
      </c>
      <c r="S9" s="498" t="s">
        <v>77</v>
      </c>
      <c r="T9" s="498" t="s">
        <v>79</v>
      </c>
      <c r="U9" s="498" t="s">
        <v>79</v>
      </c>
      <c r="V9" s="501" t="s">
        <v>1805</v>
      </c>
      <c r="W9" s="502">
        <f t="shared" ref="W9:W14" si="0">VLOOKUP(S9,Confidencialidad,2,0)+VLOOKUP(T9,Integridad,2,0)+VLOOKUP(U9,Disponibilidad,2,0)</f>
        <v>7</v>
      </c>
      <c r="X9" s="502" t="str">
        <f>IF(AND(W9&gt;=7), "ALTA", IF(AND(W9&lt;7, W9&gt;3), "MEDIO", IF(AND(W9&lt;=3), "BAJA", " ")))</f>
        <v>ALTA</v>
      </c>
      <c r="Y9" s="500" t="s">
        <v>1806</v>
      </c>
      <c r="Z9" s="501" t="s">
        <v>1807</v>
      </c>
      <c r="AA9" s="498" t="s">
        <v>168</v>
      </c>
      <c r="AB9" s="498" t="s">
        <v>168</v>
      </c>
      <c r="AC9" s="500" t="s">
        <v>1808</v>
      </c>
      <c r="AD9" s="503">
        <v>43963</v>
      </c>
      <c r="AE9" s="504" t="s">
        <v>82</v>
      </c>
      <c r="AF9" s="505" t="s">
        <v>69</v>
      </c>
      <c r="AG9" s="505" t="s">
        <v>69</v>
      </c>
      <c r="AH9" s="505" t="s">
        <v>69</v>
      </c>
      <c r="AI9" s="505" t="s">
        <v>114</v>
      </c>
      <c r="AJ9" s="506">
        <v>44400</v>
      </c>
      <c r="AK9" s="505" t="s">
        <v>391</v>
      </c>
      <c r="AL9" s="505" t="s">
        <v>85</v>
      </c>
      <c r="AM9" s="505" t="s">
        <v>115</v>
      </c>
      <c r="AN9" s="505" t="s">
        <v>163</v>
      </c>
      <c r="AO9" s="505" t="s">
        <v>117</v>
      </c>
      <c r="AP9" s="505" t="s">
        <v>457</v>
      </c>
      <c r="AQ9" s="505" t="s">
        <v>69</v>
      </c>
      <c r="AR9" s="504" t="s">
        <v>87</v>
      </c>
      <c r="AS9" s="504" t="s">
        <v>87</v>
      </c>
      <c r="AT9" s="505" t="s">
        <v>69</v>
      </c>
      <c r="AU9" s="505" t="s">
        <v>1809</v>
      </c>
      <c r="AV9" s="505" t="s">
        <v>494</v>
      </c>
      <c r="AW9" s="507" t="s">
        <v>123</v>
      </c>
      <c r="AX9" s="522" t="s">
        <v>90</v>
      </c>
    </row>
    <row r="10" spans="1:50" ht="36" customHeight="1">
      <c r="A10" s="497" t="s">
        <v>1791</v>
      </c>
      <c r="B10" s="498" t="s">
        <v>393</v>
      </c>
      <c r="C10" s="498" t="s">
        <v>237</v>
      </c>
      <c r="D10" s="498" t="s">
        <v>106</v>
      </c>
      <c r="E10" s="498" t="s">
        <v>449</v>
      </c>
      <c r="F10" s="198">
        <f>IFERROR(VLOOKUP(E10,[4]TablaRetencion!A$1:B$22,2,FALSE),"")</f>
        <v>250</v>
      </c>
      <c r="G10" s="198" t="s">
        <v>400</v>
      </c>
      <c r="H10" s="198">
        <f>IFERROR(VLOOKUP(G10,[4]TablaRetencion!C$1:D$159,2,FALSE),"")</f>
        <v>2</v>
      </c>
      <c r="I10" s="499" t="s">
        <v>963</v>
      </c>
      <c r="J10" s="500" t="s">
        <v>1810</v>
      </c>
      <c r="K10" s="500" t="s">
        <v>1811</v>
      </c>
      <c r="L10" s="498" t="s">
        <v>70</v>
      </c>
      <c r="M10" s="498" t="s">
        <v>109</v>
      </c>
      <c r="N10" s="498" t="s">
        <v>108</v>
      </c>
      <c r="O10" s="498" t="s">
        <v>185</v>
      </c>
      <c r="P10" s="498" t="s">
        <v>111</v>
      </c>
      <c r="Q10" s="498" t="s">
        <v>75</v>
      </c>
      <c r="R10" s="198" t="s">
        <v>89</v>
      </c>
      <c r="S10" s="498" t="s">
        <v>77</v>
      </c>
      <c r="T10" s="498" t="s">
        <v>79</v>
      </c>
      <c r="U10" s="498" t="s">
        <v>79</v>
      </c>
      <c r="V10" s="501" t="s">
        <v>1805</v>
      </c>
      <c r="W10" s="502">
        <f t="shared" ref="W10" si="1">VLOOKUP(S10,Confidencialidad,2,0)+VLOOKUP(T10,Integridad,2,0)+VLOOKUP(U10,Disponibilidad,2,0)</f>
        <v>7</v>
      </c>
      <c r="X10" s="502" t="str">
        <f>IF(AND(W10&gt;=7), "ALTA", IF(AND(W10&lt;7, W10&gt;3), "MEDIO", IF(AND(W10&lt;=3), "BAJA", " ")))</f>
        <v>ALTA</v>
      </c>
      <c r="Y10" s="500" t="s">
        <v>1806</v>
      </c>
      <c r="Z10" s="501" t="s">
        <v>1807</v>
      </c>
      <c r="AA10" s="498" t="s">
        <v>168</v>
      </c>
      <c r="AB10" s="498" t="s">
        <v>168</v>
      </c>
      <c r="AC10" s="500" t="s">
        <v>1808</v>
      </c>
      <c r="AD10" s="503">
        <v>43963</v>
      </c>
      <c r="AE10" s="504" t="s">
        <v>82</v>
      </c>
      <c r="AF10" s="505" t="s">
        <v>69</v>
      </c>
      <c r="AG10" s="505" t="s">
        <v>69</v>
      </c>
      <c r="AH10" s="505" t="s">
        <v>69</v>
      </c>
      <c r="AI10" s="505" t="s">
        <v>114</v>
      </c>
      <c r="AJ10" s="506">
        <v>44400</v>
      </c>
      <c r="AK10" s="505" t="s">
        <v>391</v>
      </c>
      <c r="AL10" s="505" t="s">
        <v>85</v>
      </c>
      <c r="AM10" s="505" t="s">
        <v>115</v>
      </c>
      <c r="AN10" s="505" t="s">
        <v>163</v>
      </c>
      <c r="AO10" s="505" t="s">
        <v>117</v>
      </c>
      <c r="AP10" s="505" t="s">
        <v>457</v>
      </c>
      <c r="AQ10" s="505" t="s">
        <v>69</v>
      </c>
      <c r="AR10" s="504" t="s">
        <v>87</v>
      </c>
      <c r="AS10" s="504" t="s">
        <v>87</v>
      </c>
      <c r="AT10" s="505" t="s">
        <v>69</v>
      </c>
      <c r="AU10" s="505" t="s">
        <v>1809</v>
      </c>
      <c r="AV10" s="505" t="s">
        <v>494</v>
      </c>
      <c r="AW10" s="507" t="s">
        <v>123</v>
      </c>
      <c r="AX10" s="522" t="s">
        <v>90</v>
      </c>
    </row>
    <row r="11" spans="1:50" ht="50.25" customHeight="1">
      <c r="A11" s="497" t="s">
        <v>1791</v>
      </c>
      <c r="B11" s="498" t="s">
        <v>393</v>
      </c>
      <c r="C11" s="498" t="s">
        <v>237</v>
      </c>
      <c r="D11" s="498" t="s">
        <v>106</v>
      </c>
      <c r="E11" s="498" t="s">
        <v>449</v>
      </c>
      <c r="F11" s="198">
        <f>IFERROR(VLOOKUP(E11,[4]TablaRetencion!A$1:B$22,2,FALSE),"")</f>
        <v>250</v>
      </c>
      <c r="G11" s="198" t="s">
        <v>400</v>
      </c>
      <c r="H11" s="198">
        <f>IFERROR(VLOOKUP(G11,[4]TablaRetencion!C$1:D$159,2,FALSE),"")</f>
        <v>2</v>
      </c>
      <c r="I11" s="499" t="s">
        <v>964</v>
      </c>
      <c r="J11" s="500" t="s">
        <v>1810</v>
      </c>
      <c r="K11" s="500" t="s">
        <v>1811</v>
      </c>
      <c r="L11" s="498" t="s">
        <v>70</v>
      </c>
      <c r="M11" s="498" t="s">
        <v>109</v>
      </c>
      <c r="N11" s="498" t="s">
        <v>108</v>
      </c>
      <c r="O11" s="498" t="s">
        <v>185</v>
      </c>
      <c r="P11" s="498" t="s">
        <v>111</v>
      </c>
      <c r="Q11" s="498" t="s">
        <v>75</v>
      </c>
      <c r="R11" s="198" t="s">
        <v>89</v>
      </c>
      <c r="S11" s="498" t="s">
        <v>77</v>
      </c>
      <c r="T11" s="498" t="s">
        <v>79</v>
      </c>
      <c r="U11" s="498" t="s">
        <v>79</v>
      </c>
      <c r="V11" s="501" t="s">
        <v>1805</v>
      </c>
      <c r="W11" s="502">
        <f t="shared" ref="W11" si="2">VLOOKUP(S11,Confidencialidad,2,0)+VLOOKUP(T11,Integridad,2,0)+VLOOKUP(U11,Disponibilidad,2,0)</f>
        <v>7</v>
      </c>
      <c r="X11" s="502" t="str">
        <f>IF(AND(W11&gt;=7), "ALTA", IF(AND(W11&lt;7, W11&gt;3), "MEDIO", IF(AND(W11&lt;=3), "BAJA", " ")))</f>
        <v>ALTA</v>
      </c>
      <c r="Y11" s="500" t="s">
        <v>1806</v>
      </c>
      <c r="Z11" s="501" t="s">
        <v>1807</v>
      </c>
      <c r="AA11" s="498" t="s">
        <v>168</v>
      </c>
      <c r="AB11" s="498" t="s">
        <v>168</v>
      </c>
      <c r="AC11" s="500" t="s">
        <v>1808</v>
      </c>
      <c r="AD11" s="503">
        <v>43963</v>
      </c>
      <c r="AE11" s="504" t="s">
        <v>82</v>
      </c>
      <c r="AF11" s="505" t="s">
        <v>69</v>
      </c>
      <c r="AG11" s="505" t="s">
        <v>69</v>
      </c>
      <c r="AH11" s="505" t="s">
        <v>69</v>
      </c>
      <c r="AI11" s="505" t="s">
        <v>114</v>
      </c>
      <c r="AJ11" s="506">
        <v>44400</v>
      </c>
      <c r="AK11" s="505" t="s">
        <v>391</v>
      </c>
      <c r="AL11" s="505" t="s">
        <v>85</v>
      </c>
      <c r="AM11" s="505" t="s">
        <v>115</v>
      </c>
      <c r="AN11" s="505" t="s">
        <v>163</v>
      </c>
      <c r="AO11" s="505" t="s">
        <v>117</v>
      </c>
      <c r="AP11" s="505" t="s">
        <v>457</v>
      </c>
      <c r="AQ11" s="505" t="s">
        <v>69</v>
      </c>
      <c r="AR11" s="504" t="s">
        <v>87</v>
      </c>
      <c r="AS11" s="504" t="s">
        <v>87</v>
      </c>
      <c r="AT11" s="505" t="s">
        <v>69</v>
      </c>
      <c r="AU11" s="505" t="s">
        <v>1809</v>
      </c>
      <c r="AV11" s="505" t="s">
        <v>494</v>
      </c>
      <c r="AW11" s="507" t="s">
        <v>123</v>
      </c>
      <c r="AX11" s="522" t="s">
        <v>90</v>
      </c>
    </row>
    <row r="12" spans="1:50" ht="63.75" customHeight="1">
      <c r="A12" s="497" t="s">
        <v>1791</v>
      </c>
      <c r="B12" s="498" t="s">
        <v>393</v>
      </c>
      <c r="C12" s="498" t="s">
        <v>236</v>
      </c>
      <c r="D12" s="498" t="s">
        <v>106</v>
      </c>
      <c r="E12" s="498" t="s">
        <v>449</v>
      </c>
      <c r="F12" s="198">
        <f>IFERROR(VLOOKUP(E12,[4]TablaRetencion!A$1:B$22,2,FALSE),"")</f>
        <v>250</v>
      </c>
      <c r="G12" s="198" t="s">
        <v>402</v>
      </c>
      <c r="H12" s="198">
        <f>IFERROR(VLOOKUP(G12,[4]TablaRetencion!C$1:D$159,2,FALSE),"")</f>
        <v>28</v>
      </c>
      <c r="I12" s="499" t="s">
        <v>965</v>
      </c>
      <c r="J12" s="500" t="s">
        <v>1213</v>
      </c>
      <c r="K12" s="500" t="s">
        <v>1812</v>
      </c>
      <c r="L12" s="498" t="s">
        <v>70</v>
      </c>
      <c r="M12" s="498" t="s">
        <v>71</v>
      </c>
      <c r="N12" s="498" t="s">
        <v>108</v>
      </c>
      <c r="O12" s="498" t="s">
        <v>194</v>
      </c>
      <c r="P12" s="498" t="s">
        <v>111</v>
      </c>
      <c r="Q12" s="498" t="s">
        <v>75</v>
      </c>
      <c r="R12" s="198" t="s">
        <v>89</v>
      </c>
      <c r="S12" s="498" t="s">
        <v>140</v>
      </c>
      <c r="T12" s="498" t="s">
        <v>78</v>
      </c>
      <c r="U12" s="498" t="s">
        <v>78</v>
      </c>
      <c r="V12" s="501" t="s">
        <v>1813</v>
      </c>
      <c r="W12" s="502">
        <f t="shared" si="0"/>
        <v>7</v>
      </c>
      <c r="X12" s="502" t="str">
        <f t="shared" ref="X12:X14" si="3">IF(AND(W12&gt;=7), "ALTA", IF(AND(W12&lt;7, W12&gt;3), "MEDIO", IF(AND(W12&lt;=3), "BAJA", " ")))</f>
        <v>ALTA</v>
      </c>
      <c r="Y12" s="500" t="s">
        <v>1806</v>
      </c>
      <c r="Z12" s="501" t="s">
        <v>1807</v>
      </c>
      <c r="AA12" s="498" t="s">
        <v>168</v>
      </c>
      <c r="AB12" s="498" t="s">
        <v>168</v>
      </c>
      <c r="AC12" s="500" t="s">
        <v>1808</v>
      </c>
      <c r="AD12" s="503">
        <v>43963</v>
      </c>
      <c r="AE12" s="504" t="s">
        <v>82</v>
      </c>
      <c r="AF12" s="505" t="s">
        <v>69</v>
      </c>
      <c r="AG12" s="505" t="s">
        <v>69</v>
      </c>
      <c r="AH12" s="505" t="s">
        <v>69</v>
      </c>
      <c r="AI12" s="505" t="s">
        <v>114</v>
      </c>
      <c r="AJ12" s="506">
        <v>44400</v>
      </c>
      <c r="AK12" s="505" t="s">
        <v>391</v>
      </c>
      <c r="AL12" s="505" t="s">
        <v>457</v>
      </c>
      <c r="AM12" s="505" t="s">
        <v>115</v>
      </c>
      <c r="AN12" s="505" t="s">
        <v>163</v>
      </c>
      <c r="AO12" s="505" t="s">
        <v>132</v>
      </c>
      <c r="AP12" s="505" t="s">
        <v>29</v>
      </c>
      <c r="AQ12" s="505" t="s">
        <v>69</v>
      </c>
      <c r="AR12" s="504" t="s">
        <v>87</v>
      </c>
      <c r="AS12" s="504" t="s">
        <v>87</v>
      </c>
      <c r="AT12" s="505" t="s">
        <v>69</v>
      </c>
      <c r="AU12" s="505" t="s">
        <v>1809</v>
      </c>
      <c r="AV12" s="505" t="s">
        <v>494</v>
      </c>
      <c r="AW12" s="507" t="s">
        <v>69</v>
      </c>
      <c r="AX12" s="522" t="s">
        <v>90</v>
      </c>
    </row>
    <row r="13" spans="1:50" ht="59.25" customHeight="1">
      <c r="A13" s="497" t="s">
        <v>1791</v>
      </c>
      <c r="B13" s="498" t="s">
        <v>393</v>
      </c>
      <c r="C13" s="498" t="s">
        <v>236</v>
      </c>
      <c r="D13" s="498" t="s">
        <v>106</v>
      </c>
      <c r="E13" s="498" t="s">
        <v>449</v>
      </c>
      <c r="F13" s="198">
        <f>IFERROR(VLOOKUP(E13,[4]TablaRetencion!A$1:B$22,2,FALSE),"")</f>
        <v>250</v>
      </c>
      <c r="G13" s="198" t="s">
        <v>402</v>
      </c>
      <c r="H13" s="198">
        <f>IFERROR(VLOOKUP(G13,[4]TablaRetencion!C$1:D$159,2,FALSE),"")</f>
        <v>28</v>
      </c>
      <c r="I13" s="499" t="s">
        <v>967</v>
      </c>
      <c r="J13" s="500" t="s">
        <v>1213</v>
      </c>
      <c r="K13" s="500" t="s">
        <v>1814</v>
      </c>
      <c r="L13" s="498" t="s">
        <v>70</v>
      </c>
      <c r="M13" s="498" t="s">
        <v>71</v>
      </c>
      <c r="N13" s="498" t="s">
        <v>108</v>
      </c>
      <c r="O13" s="498" t="s">
        <v>194</v>
      </c>
      <c r="P13" s="498" t="s">
        <v>111</v>
      </c>
      <c r="Q13" s="498" t="s">
        <v>112</v>
      </c>
      <c r="R13" s="198" t="s">
        <v>89</v>
      </c>
      <c r="S13" s="498" t="s">
        <v>140</v>
      </c>
      <c r="T13" s="498" t="s">
        <v>78</v>
      </c>
      <c r="U13" s="498" t="s">
        <v>78</v>
      </c>
      <c r="V13" s="501" t="s">
        <v>1815</v>
      </c>
      <c r="W13" s="502">
        <f t="shared" ref="W13" si="4">VLOOKUP(S13,Confidencialidad,2,0)+VLOOKUP(T13,Integridad,2,0)+VLOOKUP(U13,Disponibilidad,2,0)</f>
        <v>7</v>
      </c>
      <c r="X13" s="502" t="str">
        <f t="shared" si="3"/>
        <v>ALTA</v>
      </c>
      <c r="Y13" s="500" t="s">
        <v>1806</v>
      </c>
      <c r="Z13" s="501" t="s">
        <v>1807</v>
      </c>
      <c r="AA13" s="498" t="s">
        <v>189</v>
      </c>
      <c r="AB13" s="498" t="s">
        <v>189</v>
      </c>
      <c r="AC13" s="500" t="s">
        <v>1808</v>
      </c>
      <c r="AD13" s="503">
        <v>43963</v>
      </c>
      <c r="AE13" s="504" t="s">
        <v>82</v>
      </c>
      <c r="AF13" s="505" t="s">
        <v>69</v>
      </c>
      <c r="AG13" s="505" t="s">
        <v>69</v>
      </c>
      <c r="AH13" s="505" t="s">
        <v>69</v>
      </c>
      <c r="AI13" s="505" t="s">
        <v>114</v>
      </c>
      <c r="AJ13" s="506">
        <v>44400</v>
      </c>
      <c r="AK13" s="505" t="s">
        <v>391</v>
      </c>
      <c r="AL13" s="505" t="s">
        <v>457</v>
      </c>
      <c r="AM13" s="505" t="s">
        <v>69</v>
      </c>
      <c r="AN13" s="505" t="s">
        <v>69</v>
      </c>
      <c r="AO13" s="505" t="s">
        <v>117</v>
      </c>
      <c r="AP13" s="505" t="s">
        <v>457</v>
      </c>
      <c r="AQ13" s="505" t="s">
        <v>69</v>
      </c>
      <c r="AR13" s="504" t="s">
        <v>87</v>
      </c>
      <c r="AS13" s="504" t="s">
        <v>87</v>
      </c>
      <c r="AT13" s="505" t="s">
        <v>69</v>
      </c>
      <c r="AU13" s="505" t="s">
        <v>1809</v>
      </c>
      <c r="AV13" s="505" t="s">
        <v>494</v>
      </c>
      <c r="AW13" s="507" t="s">
        <v>69</v>
      </c>
      <c r="AX13" s="522" t="s">
        <v>90</v>
      </c>
    </row>
    <row r="14" spans="1:50" s="191" customFormat="1" ht="66" customHeight="1">
      <c r="A14" s="497" t="s">
        <v>1791</v>
      </c>
      <c r="B14" s="508" t="s">
        <v>393</v>
      </c>
      <c r="C14" s="508" t="s">
        <v>236</v>
      </c>
      <c r="D14" s="508" t="s">
        <v>106</v>
      </c>
      <c r="E14" s="508" t="s">
        <v>449</v>
      </c>
      <c r="F14" s="509">
        <f>IFERROR(VLOOKUP(E14,[4]TablaRetencion!A$1:B$22,2,FALSE),"")</f>
        <v>250</v>
      </c>
      <c r="G14" s="509" t="s">
        <v>417</v>
      </c>
      <c r="H14" s="509">
        <f>IFERROR(VLOOKUP(G14,[4]TablaRetencion!C$1:D$159,2,FALSE),"")</f>
        <v>47</v>
      </c>
      <c r="I14" s="510" t="s">
        <v>965</v>
      </c>
      <c r="J14" s="500" t="s">
        <v>1358</v>
      </c>
      <c r="K14" s="497" t="s">
        <v>1816</v>
      </c>
      <c r="L14" s="508" t="s">
        <v>70</v>
      </c>
      <c r="M14" s="508" t="s">
        <v>109</v>
      </c>
      <c r="N14" s="508" t="s">
        <v>137</v>
      </c>
      <c r="O14" s="508" t="s">
        <v>125</v>
      </c>
      <c r="P14" s="508" t="s">
        <v>111</v>
      </c>
      <c r="Q14" s="508" t="s">
        <v>126</v>
      </c>
      <c r="R14" s="509" t="s">
        <v>89</v>
      </c>
      <c r="S14" s="498" t="s">
        <v>140</v>
      </c>
      <c r="T14" s="508" t="s">
        <v>78</v>
      </c>
      <c r="U14" s="508" t="s">
        <v>78</v>
      </c>
      <c r="V14" s="511" t="s">
        <v>1817</v>
      </c>
      <c r="W14" s="512">
        <f t="shared" si="0"/>
        <v>7</v>
      </c>
      <c r="X14" s="512" t="str">
        <f t="shared" si="3"/>
        <v>ALTA</v>
      </c>
      <c r="Y14" s="500" t="s">
        <v>1818</v>
      </c>
      <c r="Z14" s="501" t="s">
        <v>1807</v>
      </c>
      <c r="AA14" s="508" t="s">
        <v>81</v>
      </c>
      <c r="AB14" s="508" t="s">
        <v>81</v>
      </c>
      <c r="AC14" s="500" t="s">
        <v>1808</v>
      </c>
      <c r="AD14" s="503">
        <v>43963</v>
      </c>
      <c r="AE14" s="504" t="s">
        <v>82</v>
      </c>
      <c r="AF14" s="505" t="s">
        <v>69</v>
      </c>
      <c r="AG14" s="505" t="s">
        <v>69</v>
      </c>
      <c r="AH14" s="505" t="s">
        <v>69</v>
      </c>
      <c r="AI14" s="505" t="s">
        <v>114</v>
      </c>
      <c r="AJ14" s="506">
        <v>44400</v>
      </c>
      <c r="AK14" s="505" t="s">
        <v>391</v>
      </c>
      <c r="AL14" s="507" t="s">
        <v>464</v>
      </c>
      <c r="AM14" s="507" t="s">
        <v>144</v>
      </c>
      <c r="AN14" s="507" t="s">
        <v>163</v>
      </c>
      <c r="AO14" s="507" t="s">
        <v>132</v>
      </c>
      <c r="AP14" s="507" t="s">
        <v>29</v>
      </c>
      <c r="AQ14" s="507" t="s">
        <v>458</v>
      </c>
      <c r="AR14" s="513" t="s">
        <v>87</v>
      </c>
      <c r="AS14" s="513" t="s">
        <v>87</v>
      </c>
      <c r="AT14" s="505" t="s">
        <v>69</v>
      </c>
      <c r="AU14" s="505" t="s">
        <v>1809</v>
      </c>
      <c r="AV14" s="505" t="s">
        <v>494</v>
      </c>
      <c r="AW14" s="507" t="s">
        <v>69</v>
      </c>
      <c r="AX14" s="522" t="s">
        <v>90</v>
      </c>
    </row>
    <row r="15" spans="1:50" ht="127.5">
      <c r="A15" s="533" t="s">
        <v>1789</v>
      </c>
      <c r="B15" s="514" t="s">
        <v>312</v>
      </c>
      <c r="C15" s="514" t="s">
        <v>228</v>
      </c>
      <c r="D15" s="514" t="s">
        <v>106</v>
      </c>
      <c r="E15" s="514" t="s">
        <v>446</v>
      </c>
      <c r="F15" s="515">
        <v>220</v>
      </c>
      <c r="G15" s="515" t="s">
        <v>400</v>
      </c>
      <c r="H15" s="515">
        <v>2</v>
      </c>
      <c r="I15" s="516" t="s">
        <v>949</v>
      </c>
      <c r="J15" s="517" t="s">
        <v>1819</v>
      </c>
      <c r="K15" s="517" t="s">
        <v>1820</v>
      </c>
      <c r="L15" s="514" t="s">
        <v>70</v>
      </c>
      <c r="M15" s="514" t="s">
        <v>109</v>
      </c>
      <c r="N15" s="514" t="s">
        <v>108</v>
      </c>
      <c r="O15" s="514" t="s">
        <v>73</v>
      </c>
      <c r="P15" s="514" t="s">
        <v>111</v>
      </c>
      <c r="Q15" s="514" t="s">
        <v>75</v>
      </c>
      <c r="R15" s="515" t="s">
        <v>83</v>
      </c>
      <c r="S15" s="514" t="s">
        <v>140</v>
      </c>
      <c r="T15" s="514" t="s">
        <v>79</v>
      </c>
      <c r="U15" s="514" t="s">
        <v>79</v>
      </c>
      <c r="V15" s="518" t="s">
        <v>1821</v>
      </c>
      <c r="W15" s="515">
        <v>5</v>
      </c>
      <c r="X15" s="515" t="s">
        <v>1822</v>
      </c>
      <c r="Y15" s="519" t="s">
        <v>1823</v>
      </c>
      <c r="Z15" s="518" t="s">
        <v>1824</v>
      </c>
      <c r="AA15" s="514" t="s">
        <v>201</v>
      </c>
      <c r="AB15" s="514" t="s">
        <v>201</v>
      </c>
      <c r="AC15" s="517" t="s">
        <v>1825</v>
      </c>
      <c r="AD15" s="520">
        <v>44377</v>
      </c>
      <c r="AE15" s="521" t="s">
        <v>82</v>
      </c>
      <c r="AF15" s="522" t="s">
        <v>69</v>
      </c>
      <c r="AG15" s="522" t="s">
        <v>69</v>
      </c>
      <c r="AH15" s="522" t="s">
        <v>69</v>
      </c>
      <c r="AI15" s="522" t="s">
        <v>114</v>
      </c>
      <c r="AJ15" s="520">
        <v>43979</v>
      </c>
      <c r="AK15" s="522" t="s">
        <v>391</v>
      </c>
      <c r="AL15" s="522" t="s">
        <v>457</v>
      </c>
      <c r="AM15" s="522" t="s">
        <v>69</v>
      </c>
      <c r="AN15" s="522" t="s">
        <v>457</v>
      </c>
      <c r="AO15" s="522" t="s">
        <v>69</v>
      </c>
      <c r="AP15" s="522" t="s">
        <v>457</v>
      </c>
      <c r="AQ15" s="522" t="s">
        <v>69</v>
      </c>
      <c r="AR15" s="521" t="s">
        <v>87</v>
      </c>
      <c r="AS15" s="521" t="s">
        <v>87</v>
      </c>
      <c r="AT15" s="522" t="s">
        <v>69</v>
      </c>
      <c r="AU15" s="522" t="s">
        <v>89</v>
      </c>
      <c r="AV15" s="522" t="s">
        <v>69</v>
      </c>
      <c r="AW15" s="523" t="s">
        <v>69</v>
      </c>
      <c r="AX15" s="522" t="s">
        <v>90</v>
      </c>
    </row>
    <row r="16" spans="1:50" ht="106.5" customHeight="1">
      <c r="A16" s="533" t="s">
        <v>409</v>
      </c>
      <c r="B16" s="514" t="s">
        <v>312</v>
      </c>
      <c r="C16" s="514" t="s">
        <v>228</v>
      </c>
      <c r="D16" s="514" t="s">
        <v>106</v>
      </c>
      <c r="E16" s="514" t="s">
        <v>446</v>
      </c>
      <c r="F16" s="515">
        <v>220</v>
      </c>
      <c r="G16" s="515" t="s">
        <v>400</v>
      </c>
      <c r="H16" s="515">
        <v>2</v>
      </c>
      <c r="I16" s="516" t="s">
        <v>949</v>
      </c>
      <c r="J16" s="517" t="s">
        <v>1819</v>
      </c>
      <c r="K16" s="517" t="s">
        <v>1826</v>
      </c>
      <c r="L16" s="514" t="s">
        <v>70</v>
      </c>
      <c r="M16" s="514" t="s">
        <v>109</v>
      </c>
      <c r="N16" s="514" t="s">
        <v>108</v>
      </c>
      <c r="O16" s="514" t="s">
        <v>73</v>
      </c>
      <c r="P16" s="514" t="s">
        <v>111</v>
      </c>
      <c r="Q16" s="514" t="s">
        <v>75</v>
      </c>
      <c r="R16" s="515" t="s">
        <v>83</v>
      </c>
      <c r="S16" s="514" t="s">
        <v>140</v>
      </c>
      <c r="T16" s="514" t="s">
        <v>79</v>
      </c>
      <c r="U16" s="514" t="s">
        <v>79</v>
      </c>
      <c r="V16" s="518" t="s">
        <v>1821</v>
      </c>
      <c r="W16" s="515">
        <v>5</v>
      </c>
      <c r="X16" s="515" t="s">
        <v>1822</v>
      </c>
      <c r="Y16" s="519" t="s">
        <v>1823</v>
      </c>
      <c r="Z16" s="518" t="s">
        <v>1824</v>
      </c>
      <c r="AA16" s="514" t="s">
        <v>201</v>
      </c>
      <c r="AB16" s="514" t="s">
        <v>201</v>
      </c>
      <c r="AC16" s="517" t="s">
        <v>1825</v>
      </c>
      <c r="AD16" s="520">
        <v>44377</v>
      </c>
      <c r="AE16" s="521" t="s">
        <v>82</v>
      </c>
      <c r="AF16" s="522" t="s">
        <v>69</v>
      </c>
      <c r="AG16" s="522" t="s">
        <v>69</v>
      </c>
      <c r="AH16" s="522" t="s">
        <v>69</v>
      </c>
      <c r="AI16" s="522" t="s">
        <v>114</v>
      </c>
      <c r="AJ16" s="520">
        <v>43979</v>
      </c>
      <c r="AK16" s="522" t="s">
        <v>391</v>
      </c>
      <c r="AL16" s="522" t="s">
        <v>457</v>
      </c>
      <c r="AM16" s="522" t="s">
        <v>69</v>
      </c>
      <c r="AN16" s="522" t="s">
        <v>457</v>
      </c>
      <c r="AO16" s="522" t="s">
        <v>69</v>
      </c>
      <c r="AP16" s="522" t="s">
        <v>457</v>
      </c>
      <c r="AQ16" s="522" t="s">
        <v>69</v>
      </c>
      <c r="AR16" s="521" t="s">
        <v>87</v>
      </c>
      <c r="AS16" s="521" t="s">
        <v>87</v>
      </c>
      <c r="AT16" s="522" t="s">
        <v>69</v>
      </c>
      <c r="AU16" s="522" t="s">
        <v>89</v>
      </c>
      <c r="AV16" s="522" t="s">
        <v>69</v>
      </c>
      <c r="AW16" s="523" t="s">
        <v>69</v>
      </c>
      <c r="AX16" s="522" t="s">
        <v>90</v>
      </c>
    </row>
    <row r="17" spans="1:50" ht="103.5" customHeight="1">
      <c r="A17" s="533" t="s">
        <v>409</v>
      </c>
      <c r="B17" s="514" t="s">
        <v>312</v>
      </c>
      <c r="C17" s="514" t="s">
        <v>228</v>
      </c>
      <c r="D17" s="514" t="s">
        <v>106</v>
      </c>
      <c r="E17" s="514" t="s">
        <v>446</v>
      </c>
      <c r="F17" s="515">
        <v>220</v>
      </c>
      <c r="G17" s="515" t="s">
        <v>400</v>
      </c>
      <c r="H17" s="515">
        <v>2</v>
      </c>
      <c r="I17" s="516" t="s">
        <v>949</v>
      </c>
      <c r="J17" s="517" t="s">
        <v>1819</v>
      </c>
      <c r="K17" s="517" t="s">
        <v>1827</v>
      </c>
      <c r="L17" s="514" t="s">
        <v>70</v>
      </c>
      <c r="M17" s="514" t="s">
        <v>109</v>
      </c>
      <c r="N17" s="514" t="s">
        <v>108</v>
      </c>
      <c r="O17" s="514" t="s">
        <v>73</v>
      </c>
      <c r="P17" s="514" t="s">
        <v>111</v>
      </c>
      <c r="Q17" s="514" t="s">
        <v>75</v>
      </c>
      <c r="R17" s="515" t="s">
        <v>83</v>
      </c>
      <c r="S17" s="514" t="s">
        <v>140</v>
      </c>
      <c r="T17" s="514" t="s">
        <v>79</v>
      </c>
      <c r="U17" s="514" t="s">
        <v>79</v>
      </c>
      <c r="V17" s="518" t="s">
        <v>1821</v>
      </c>
      <c r="W17" s="515">
        <v>5</v>
      </c>
      <c r="X17" s="515" t="s">
        <v>1822</v>
      </c>
      <c r="Y17" s="519" t="s">
        <v>1823</v>
      </c>
      <c r="Z17" s="518" t="s">
        <v>1824</v>
      </c>
      <c r="AA17" s="514" t="s">
        <v>201</v>
      </c>
      <c r="AB17" s="514" t="s">
        <v>201</v>
      </c>
      <c r="AC17" s="517" t="s">
        <v>1825</v>
      </c>
      <c r="AD17" s="520">
        <v>44377</v>
      </c>
      <c r="AE17" s="521" t="s">
        <v>82</v>
      </c>
      <c r="AF17" s="522" t="s">
        <v>69</v>
      </c>
      <c r="AG17" s="522" t="s">
        <v>69</v>
      </c>
      <c r="AH17" s="522" t="s">
        <v>69</v>
      </c>
      <c r="AI17" s="522" t="s">
        <v>114</v>
      </c>
      <c r="AJ17" s="520">
        <v>43979</v>
      </c>
      <c r="AK17" s="522" t="s">
        <v>391</v>
      </c>
      <c r="AL17" s="522" t="s">
        <v>457</v>
      </c>
      <c r="AM17" s="522" t="s">
        <v>69</v>
      </c>
      <c r="AN17" s="522" t="s">
        <v>457</v>
      </c>
      <c r="AO17" s="522" t="s">
        <v>69</v>
      </c>
      <c r="AP17" s="522" t="s">
        <v>457</v>
      </c>
      <c r="AQ17" s="522" t="s">
        <v>69</v>
      </c>
      <c r="AR17" s="521" t="s">
        <v>87</v>
      </c>
      <c r="AS17" s="521" t="s">
        <v>87</v>
      </c>
      <c r="AT17" s="522" t="s">
        <v>69</v>
      </c>
      <c r="AU17" s="522" t="s">
        <v>89</v>
      </c>
      <c r="AV17" s="522" t="s">
        <v>69</v>
      </c>
      <c r="AW17" s="523" t="s">
        <v>69</v>
      </c>
      <c r="AX17" s="522" t="s">
        <v>90</v>
      </c>
    </row>
    <row r="18" spans="1:50" ht="84.75" customHeight="1">
      <c r="A18" s="533" t="s">
        <v>409</v>
      </c>
      <c r="B18" s="514" t="s">
        <v>312</v>
      </c>
      <c r="C18" s="514" t="s">
        <v>228</v>
      </c>
      <c r="D18" s="514" t="s">
        <v>106</v>
      </c>
      <c r="E18" s="514" t="s">
        <v>446</v>
      </c>
      <c r="F18" s="515">
        <v>220</v>
      </c>
      <c r="G18" s="515" t="s">
        <v>402</v>
      </c>
      <c r="H18" s="515">
        <v>2</v>
      </c>
      <c r="I18" s="516" t="s">
        <v>950</v>
      </c>
      <c r="J18" s="517" t="s">
        <v>1828</v>
      </c>
      <c r="K18" s="517" t="s">
        <v>1829</v>
      </c>
      <c r="L18" s="514" t="s">
        <v>70</v>
      </c>
      <c r="M18" s="524" t="s">
        <v>151</v>
      </c>
      <c r="N18" s="524" t="s">
        <v>72</v>
      </c>
      <c r="O18" s="524" t="s">
        <v>203</v>
      </c>
      <c r="P18" s="524" t="s">
        <v>111</v>
      </c>
      <c r="Q18" s="524" t="s">
        <v>75</v>
      </c>
      <c r="R18" s="525" t="s">
        <v>83</v>
      </c>
      <c r="S18" s="524" t="s">
        <v>127</v>
      </c>
      <c r="T18" s="524" t="s">
        <v>79</v>
      </c>
      <c r="U18" s="524" t="s">
        <v>79</v>
      </c>
      <c r="V18" s="524" t="s">
        <v>1830</v>
      </c>
      <c r="W18" s="515">
        <v>10</v>
      </c>
      <c r="X18" s="515" t="s">
        <v>1822</v>
      </c>
      <c r="Y18" s="526" t="s">
        <v>1831</v>
      </c>
      <c r="Z18" s="518" t="s">
        <v>1824</v>
      </c>
      <c r="AA18" s="514" t="s">
        <v>174</v>
      </c>
      <c r="AB18" s="514" t="s">
        <v>168</v>
      </c>
      <c r="AC18" s="517" t="s">
        <v>1825</v>
      </c>
      <c r="AD18" s="520">
        <v>44377</v>
      </c>
      <c r="AE18" s="521" t="s">
        <v>82</v>
      </c>
      <c r="AF18" s="522" t="s">
        <v>480</v>
      </c>
      <c r="AG18" s="522" t="s">
        <v>476</v>
      </c>
      <c r="AH18" s="522" t="s">
        <v>476</v>
      </c>
      <c r="AI18" s="522" t="s">
        <v>84</v>
      </c>
      <c r="AJ18" s="520">
        <v>43979</v>
      </c>
      <c r="AK18" s="522" t="s">
        <v>391</v>
      </c>
      <c r="AL18" s="522" t="s">
        <v>457</v>
      </c>
      <c r="AM18" s="522" t="s">
        <v>156</v>
      </c>
      <c r="AN18" s="522" t="s">
        <v>163</v>
      </c>
      <c r="AO18" s="522" t="s">
        <v>163</v>
      </c>
      <c r="AP18" s="522" t="s">
        <v>29</v>
      </c>
      <c r="AQ18" s="522" t="s">
        <v>458</v>
      </c>
      <c r="AR18" s="521" t="s">
        <v>87</v>
      </c>
      <c r="AS18" s="521" t="s">
        <v>87</v>
      </c>
      <c r="AT18" s="522" t="s">
        <v>88</v>
      </c>
      <c r="AU18" s="522" t="s">
        <v>89</v>
      </c>
      <c r="AV18" s="522" t="s">
        <v>69</v>
      </c>
      <c r="AW18" s="523" t="s">
        <v>107</v>
      </c>
      <c r="AX18" s="522" t="s">
        <v>90</v>
      </c>
    </row>
    <row r="19" spans="1:50" ht="204">
      <c r="A19" s="533" t="s">
        <v>409</v>
      </c>
      <c r="B19" s="514" t="s">
        <v>312</v>
      </c>
      <c r="C19" s="514" t="s">
        <v>228</v>
      </c>
      <c r="D19" s="514" t="s">
        <v>106</v>
      </c>
      <c r="E19" s="514" t="s">
        <v>446</v>
      </c>
      <c r="F19" s="515">
        <v>220</v>
      </c>
      <c r="G19" s="515" t="s">
        <v>402</v>
      </c>
      <c r="H19" s="515">
        <v>28</v>
      </c>
      <c r="I19" s="516" t="s">
        <v>950</v>
      </c>
      <c r="J19" s="517" t="s">
        <v>1832</v>
      </c>
      <c r="K19" s="517" t="s">
        <v>1833</v>
      </c>
      <c r="L19" s="514" t="s">
        <v>70</v>
      </c>
      <c r="M19" s="524" t="s">
        <v>151</v>
      </c>
      <c r="N19" s="524" t="s">
        <v>72</v>
      </c>
      <c r="O19" s="524" t="s">
        <v>203</v>
      </c>
      <c r="P19" s="524" t="s">
        <v>111</v>
      </c>
      <c r="Q19" s="524" t="s">
        <v>75</v>
      </c>
      <c r="R19" s="525" t="s">
        <v>83</v>
      </c>
      <c r="S19" s="524" t="s">
        <v>127</v>
      </c>
      <c r="T19" s="524" t="s">
        <v>79</v>
      </c>
      <c r="U19" s="524" t="s">
        <v>79</v>
      </c>
      <c r="V19" s="524" t="s">
        <v>1830</v>
      </c>
      <c r="W19" s="515">
        <v>11</v>
      </c>
      <c r="X19" s="515" t="s">
        <v>1822</v>
      </c>
      <c r="Y19" s="526" t="s">
        <v>1831</v>
      </c>
      <c r="Z19" s="518" t="s">
        <v>1824</v>
      </c>
      <c r="AA19" s="514" t="s">
        <v>174</v>
      </c>
      <c r="AB19" s="514" t="s">
        <v>168</v>
      </c>
      <c r="AC19" s="517" t="s">
        <v>1825</v>
      </c>
      <c r="AD19" s="520">
        <v>44377</v>
      </c>
      <c r="AE19" s="521" t="s">
        <v>82</v>
      </c>
      <c r="AF19" s="522" t="s">
        <v>480</v>
      </c>
      <c r="AG19" s="522" t="s">
        <v>476</v>
      </c>
      <c r="AH19" s="522" t="s">
        <v>476</v>
      </c>
      <c r="AI19" s="522" t="s">
        <v>84</v>
      </c>
      <c r="AJ19" s="520">
        <v>43979</v>
      </c>
      <c r="AK19" s="522" t="s">
        <v>391</v>
      </c>
      <c r="AL19" s="522" t="s">
        <v>457</v>
      </c>
      <c r="AM19" s="522" t="s">
        <v>156</v>
      </c>
      <c r="AN19" s="522" t="s">
        <v>163</v>
      </c>
      <c r="AO19" s="522" t="s">
        <v>163</v>
      </c>
      <c r="AP19" s="522" t="s">
        <v>1834</v>
      </c>
      <c r="AQ19" s="522" t="s">
        <v>458</v>
      </c>
      <c r="AR19" s="521" t="s">
        <v>87</v>
      </c>
      <c r="AS19" s="521" t="s">
        <v>87</v>
      </c>
      <c r="AT19" s="522" t="s">
        <v>88</v>
      </c>
      <c r="AU19" s="522" t="s">
        <v>89</v>
      </c>
      <c r="AV19" s="522" t="s">
        <v>69</v>
      </c>
      <c r="AW19" s="523" t="s">
        <v>107</v>
      </c>
      <c r="AX19" s="522" t="s">
        <v>90</v>
      </c>
    </row>
    <row r="20" spans="1:50" ht="153">
      <c r="A20" s="533" t="s">
        <v>409</v>
      </c>
      <c r="B20" s="514" t="s">
        <v>312</v>
      </c>
      <c r="C20" s="514" t="s">
        <v>228</v>
      </c>
      <c r="D20" s="514" t="s">
        <v>106</v>
      </c>
      <c r="E20" s="514" t="s">
        <v>446</v>
      </c>
      <c r="F20" s="515">
        <v>220</v>
      </c>
      <c r="G20" s="515" t="s">
        <v>402</v>
      </c>
      <c r="H20" s="515">
        <v>28</v>
      </c>
      <c r="I20" s="516" t="s">
        <v>950</v>
      </c>
      <c r="J20" s="517" t="s">
        <v>1835</v>
      </c>
      <c r="K20" s="517" t="s">
        <v>1836</v>
      </c>
      <c r="L20" s="514" t="s">
        <v>70</v>
      </c>
      <c r="M20" s="524" t="s">
        <v>151</v>
      </c>
      <c r="N20" s="524" t="s">
        <v>72</v>
      </c>
      <c r="O20" s="524" t="s">
        <v>203</v>
      </c>
      <c r="P20" s="524" t="s">
        <v>111</v>
      </c>
      <c r="Q20" s="524" t="s">
        <v>75</v>
      </c>
      <c r="R20" s="525" t="s">
        <v>83</v>
      </c>
      <c r="S20" s="524" t="s">
        <v>127</v>
      </c>
      <c r="T20" s="524" t="s">
        <v>79</v>
      </c>
      <c r="U20" s="524" t="s">
        <v>79</v>
      </c>
      <c r="V20" s="524" t="s">
        <v>1830</v>
      </c>
      <c r="W20" s="515">
        <v>12</v>
      </c>
      <c r="X20" s="515" t="s">
        <v>1822</v>
      </c>
      <c r="Y20" s="526" t="s">
        <v>1831</v>
      </c>
      <c r="Z20" s="518" t="s">
        <v>1824</v>
      </c>
      <c r="AA20" s="514" t="s">
        <v>174</v>
      </c>
      <c r="AB20" s="514" t="s">
        <v>168</v>
      </c>
      <c r="AC20" s="517" t="s">
        <v>1825</v>
      </c>
      <c r="AD20" s="520">
        <v>44377</v>
      </c>
      <c r="AE20" s="521" t="s">
        <v>82</v>
      </c>
      <c r="AF20" s="522" t="s">
        <v>480</v>
      </c>
      <c r="AG20" s="522" t="s">
        <v>476</v>
      </c>
      <c r="AH20" s="522" t="s">
        <v>476</v>
      </c>
      <c r="AI20" s="522" t="s">
        <v>84</v>
      </c>
      <c r="AJ20" s="520">
        <v>43979</v>
      </c>
      <c r="AK20" s="522" t="s">
        <v>391</v>
      </c>
      <c r="AL20" s="522" t="s">
        <v>457</v>
      </c>
      <c r="AM20" s="522" t="s">
        <v>156</v>
      </c>
      <c r="AN20" s="522" t="s">
        <v>163</v>
      </c>
      <c r="AO20" s="522" t="s">
        <v>163</v>
      </c>
      <c r="AP20" s="522" t="s">
        <v>1837</v>
      </c>
      <c r="AQ20" s="522" t="s">
        <v>458</v>
      </c>
      <c r="AR20" s="521" t="s">
        <v>87</v>
      </c>
      <c r="AS20" s="521" t="s">
        <v>87</v>
      </c>
      <c r="AT20" s="522" t="s">
        <v>88</v>
      </c>
      <c r="AU20" s="522" t="s">
        <v>89</v>
      </c>
      <c r="AV20" s="522" t="s">
        <v>69</v>
      </c>
      <c r="AW20" s="523" t="s">
        <v>107</v>
      </c>
      <c r="AX20" s="522" t="s">
        <v>90</v>
      </c>
    </row>
    <row r="21" spans="1:50" ht="153">
      <c r="A21" s="533" t="s">
        <v>409</v>
      </c>
      <c r="B21" s="514" t="s">
        <v>312</v>
      </c>
      <c r="C21" s="514" t="s">
        <v>228</v>
      </c>
      <c r="D21" s="514" t="s">
        <v>106</v>
      </c>
      <c r="E21" s="514" t="s">
        <v>446</v>
      </c>
      <c r="F21" s="515">
        <v>220</v>
      </c>
      <c r="G21" s="515" t="s">
        <v>402</v>
      </c>
      <c r="H21" s="515">
        <v>28</v>
      </c>
      <c r="I21" s="516" t="s">
        <v>950</v>
      </c>
      <c r="J21" s="517" t="s">
        <v>1838</v>
      </c>
      <c r="K21" s="517" t="s">
        <v>1839</v>
      </c>
      <c r="L21" s="514" t="s">
        <v>70</v>
      </c>
      <c r="M21" s="524" t="s">
        <v>151</v>
      </c>
      <c r="N21" s="524" t="s">
        <v>72</v>
      </c>
      <c r="O21" s="524" t="s">
        <v>203</v>
      </c>
      <c r="P21" s="524" t="s">
        <v>111</v>
      </c>
      <c r="Q21" s="524" t="s">
        <v>75</v>
      </c>
      <c r="R21" s="525" t="s">
        <v>83</v>
      </c>
      <c r="S21" s="524" t="s">
        <v>127</v>
      </c>
      <c r="T21" s="524" t="s">
        <v>79</v>
      </c>
      <c r="U21" s="524" t="s">
        <v>79</v>
      </c>
      <c r="V21" s="524" t="s">
        <v>1830</v>
      </c>
      <c r="W21" s="515">
        <v>14</v>
      </c>
      <c r="X21" s="515" t="s">
        <v>1822</v>
      </c>
      <c r="Y21" s="526" t="s">
        <v>1831</v>
      </c>
      <c r="Z21" s="518" t="s">
        <v>1824</v>
      </c>
      <c r="AA21" s="514" t="s">
        <v>174</v>
      </c>
      <c r="AB21" s="514" t="s">
        <v>168</v>
      </c>
      <c r="AC21" s="517" t="s">
        <v>1825</v>
      </c>
      <c r="AD21" s="520">
        <v>44377</v>
      </c>
      <c r="AE21" s="521" t="s">
        <v>82</v>
      </c>
      <c r="AF21" s="522" t="s">
        <v>480</v>
      </c>
      <c r="AG21" s="522" t="s">
        <v>476</v>
      </c>
      <c r="AH21" s="522" t="s">
        <v>476</v>
      </c>
      <c r="AI21" s="522" t="s">
        <v>84</v>
      </c>
      <c r="AJ21" s="520">
        <v>43979</v>
      </c>
      <c r="AK21" s="522" t="s">
        <v>391</v>
      </c>
      <c r="AL21" s="522" t="s">
        <v>457</v>
      </c>
      <c r="AM21" s="522" t="s">
        <v>156</v>
      </c>
      <c r="AN21" s="522" t="s">
        <v>163</v>
      </c>
      <c r="AO21" s="522" t="s">
        <v>163</v>
      </c>
      <c r="AP21" s="522" t="s">
        <v>1840</v>
      </c>
      <c r="AQ21" s="522" t="s">
        <v>458</v>
      </c>
      <c r="AR21" s="521" t="s">
        <v>87</v>
      </c>
      <c r="AS21" s="521" t="s">
        <v>87</v>
      </c>
      <c r="AT21" s="522" t="s">
        <v>88</v>
      </c>
      <c r="AU21" s="522" t="s">
        <v>89</v>
      </c>
      <c r="AV21" s="522" t="s">
        <v>69</v>
      </c>
      <c r="AW21" s="523" t="s">
        <v>107</v>
      </c>
      <c r="AX21" s="522" t="s">
        <v>90</v>
      </c>
    </row>
    <row r="22" spans="1:50" ht="153">
      <c r="A22" s="533" t="s">
        <v>409</v>
      </c>
      <c r="B22" s="514" t="s">
        <v>312</v>
      </c>
      <c r="C22" s="514" t="s">
        <v>228</v>
      </c>
      <c r="D22" s="514" t="s">
        <v>106</v>
      </c>
      <c r="E22" s="514" t="s">
        <v>446</v>
      </c>
      <c r="F22" s="515">
        <v>220</v>
      </c>
      <c r="G22" s="515" t="s">
        <v>402</v>
      </c>
      <c r="H22" s="515">
        <v>28</v>
      </c>
      <c r="I22" s="516" t="s">
        <v>950</v>
      </c>
      <c r="J22" s="517" t="s">
        <v>1841</v>
      </c>
      <c r="K22" s="517" t="s">
        <v>1842</v>
      </c>
      <c r="L22" s="514" t="s">
        <v>70</v>
      </c>
      <c r="M22" s="524" t="s">
        <v>151</v>
      </c>
      <c r="N22" s="524" t="s">
        <v>72</v>
      </c>
      <c r="O22" s="524" t="s">
        <v>203</v>
      </c>
      <c r="P22" s="524" t="s">
        <v>111</v>
      </c>
      <c r="Q22" s="524" t="s">
        <v>75</v>
      </c>
      <c r="R22" s="525" t="s">
        <v>83</v>
      </c>
      <c r="S22" s="524" t="s">
        <v>127</v>
      </c>
      <c r="T22" s="524" t="s">
        <v>79</v>
      </c>
      <c r="U22" s="524" t="s">
        <v>79</v>
      </c>
      <c r="V22" s="524" t="s">
        <v>1830</v>
      </c>
      <c r="W22" s="515">
        <v>15</v>
      </c>
      <c r="X22" s="515" t="s">
        <v>1822</v>
      </c>
      <c r="Y22" s="526" t="s">
        <v>1831</v>
      </c>
      <c r="Z22" s="518" t="s">
        <v>1824</v>
      </c>
      <c r="AA22" s="514" t="s">
        <v>174</v>
      </c>
      <c r="AB22" s="514" t="s">
        <v>168</v>
      </c>
      <c r="AC22" s="517" t="s">
        <v>1825</v>
      </c>
      <c r="AD22" s="520">
        <v>44377</v>
      </c>
      <c r="AE22" s="521" t="s">
        <v>82</v>
      </c>
      <c r="AF22" s="522" t="s">
        <v>480</v>
      </c>
      <c r="AG22" s="522" t="s">
        <v>476</v>
      </c>
      <c r="AH22" s="522" t="s">
        <v>476</v>
      </c>
      <c r="AI22" s="522" t="s">
        <v>84</v>
      </c>
      <c r="AJ22" s="520">
        <v>43979</v>
      </c>
      <c r="AK22" s="522" t="s">
        <v>391</v>
      </c>
      <c r="AL22" s="522" t="s">
        <v>457</v>
      </c>
      <c r="AM22" s="522" t="s">
        <v>156</v>
      </c>
      <c r="AN22" s="522" t="s">
        <v>163</v>
      </c>
      <c r="AO22" s="522" t="s">
        <v>163</v>
      </c>
      <c r="AP22" s="522" t="s">
        <v>1843</v>
      </c>
      <c r="AQ22" s="522" t="s">
        <v>458</v>
      </c>
      <c r="AR22" s="521" t="s">
        <v>87</v>
      </c>
      <c r="AS22" s="521" t="s">
        <v>87</v>
      </c>
      <c r="AT22" s="522" t="s">
        <v>88</v>
      </c>
      <c r="AU22" s="522" t="s">
        <v>89</v>
      </c>
      <c r="AV22" s="522" t="s">
        <v>69</v>
      </c>
      <c r="AW22" s="523" t="s">
        <v>107</v>
      </c>
      <c r="AX22" s="522" t="s">
        <v>90</v>
      </c>
    </row>
    <row r="23" spans="1:50" ht="104.25" customHeight="1">
      <c r="A23" s="533" t="s">
        <v>409</v>
      </c>
      <c r="B23" s="514" t="s">
        <v>312</v>
      </c>
      <c r="C23" s="514" t="s">
        <v>228</v>
      </c>
      <c r="D23" s="514" t="s">
        <v>106</v>
      </c>
      <c r="E23" s="514" t="s">
        <v>446</v>
      </c>
      <c r="F23" s="515">
        <v>220</v>
      </c>
      <c r="G23" s="515" t="s">
        <v>402</v>
      </c>
      <c r="H23" s="515">
        <v>28</v>
      </c>
      <c r="I23" s="516" t="s">
        <v>950</v>
      </c>
      <c r="J23" s="517" t="s">
        <v>1844</v>
      </c>
      <c r="K23" s="517" t="s">
        <v>1845</v>
      </c>
      <c r="L23" s="514" t="s">
        <v>70</v>
      </c>
      <c r="M23" s="524" t="s">
        <v>151</v>
      </c>
      <c r="N23" s="524" t="s">
        <v>72</v>
      </c>
      <c r="O23" s="524" t="s">
        <v>203</v>
      </c>
      <c r="P23" s="524" t="s">
        <v>111</v>
      </c>
      <c r="Q23" s="524" t="s">
        <v>75</v>
      </c>
      <c r="R23" s="525" t="s">
        <v>83</v>
      </c>
      <c r="S23" s="524" t="s">
        <v>127</v>
      </c>
      <c r="T23" s="524" t="s">
        <v>79</v>
      </c>
      <c r="U23" s="524" t="s">
        <v>79</v>
      </c>
      <c r="V23" s="524" t="s">
        <v>1830</v>
      </c>
      <c r="W23" s="515">
        <v>16</v>
      </c>
      <c r="X23" s="515" t="s">
        <v>1822</v>
      </c>
      <c r="Y23" s="526" t="s">
        <v>1831</v>
      </c>
      <c r="Z23" s="518" t="s">
        <v>1824</v>
      </c>
      <c r="AA23" s="514" t="s">
        <v>174</v>
      </c>
      <c r="AB23" s="514" t="s">
        <v>168</v>
      </c>
      <c r="AC23" s="517" t="s">
        <v>1825</v>
      </c>
      <c r="AD23" s="520">
        <v>44377</v>
      </c>
      <c r="AE23" s="521" t="s">
        <v>82</v>
      </c>
      <c r="AF23" s="522" t="s">
        <v>480</v>
      </c>
      <c r="AG23" s="522" t="s">
        <v>476</v>
      </c>
      <c r="AH23" s="522" t="s">
        <v>476</v>
      </c>
      <c r="AI23" s="522" t="s">
        <v>84</v>
      </c>
      <c r="AJ23" s="520">
        <v>43979</v>
      </c>
      <c r="AK23" s="522" t="s">
        <v>391</v>
      </c>
      <c r="AL23" s="522" t="s">
        <v>457</v>
      </c>
      <c r="AM23" s="522" t="s">
        <v>156</v>
      </c>
      <c r="AN23" s="522" t="s">
        <v>163</v>
      </c>
      <c r="AO23" s="522" t="s">
        <v>163</v>
      </c>
      <c r="AP23" s="522" t="s">
        <v>1846</v>
      </c>
      <c r="AQ23" s="522" t="s">
        <v>458</v>
      </c>
      <c r="AR23" s="521" t="s">
        <v>87</v>
      </c>
      <c r="AS23" s="521" t="s">
        <v>87</v>
      </c>
      <c r="AT23" s="522" t="s">
        <v>88</v>
      </c>
      <c r="AU23" s="522" t="s">
        <v>89</v>
      </c>
      <c r="AV23" s="522" t="s">
        <v>69</v>
      </c>
      <c r="AW23" s="523" t="s">
        <v>107</v>
      </c>
      <c r="AX23" s="522" t="s">
        <v>90</v>
      </c>
    </row>
    <row r="24" spans="1:50" ht="100.5" customHeight="1">
      <c r="A24" s="533" t="s">
        <v>409</v>
      </c>
      <c r="B24" s="514" t="s">
        <v>312</v>
      </c>
      <c r="C24" s="514" t="s">
        <v>228</v>
      </c>
      <c r="D24" s="514" t="s">
        <v>106</v>
      </c>
      <c r="E24" s="514" t="s">
        <v>446</v>
      </c>
      <c r="F24" s="515">
        <v>220</v>
      </c>
      <c r="G24" s="515" t="s">
        <v>402</v>
      </c>
      <c r="H24" s="515">
        <v>28</v>
      </c>
      <c r="I24" s="516" t="s">
        <v>950</v>
      </c>
      <c r="J24" s="517" t="s">
        <v>1847</v>
      </c>
      <c r="K24" s="517" t="s">
        <v>1848</v>
      </c>
      <c r="L24" s="514" t="s">
        <v>70</v>
      </c>
      <c r="M24" s="524" t="s">
        <v>151</v>
      </c>
      <c r="N24" s="524" t="s">
        <v>72</v>
      </c>
      <c r="O24" s="524" t="s">
        <v>203</v>
      </c>
      <c r="P24" s="524" t="s">
        <v>111</v>
      </c>
      <c r="Q24" s="524" t="s">
        <v>75</v>
      </c>
      <c r="R24" s="525" t="s">
        <v>83</v>
      </c>
      <c r="S24" s="524" t="s">
        <v>127</v>
      </c>
      <c r="T24" s="524" t="s">
        <v>79</v>
      </c>
      <c r="U24" s="524" t="s">
        <v>79</v>
      </c>
      <c r="V24" s="524" t="s">
        <v>1830</v>
      </c>
      <c r="W24" s="515">
        <v>17</v>
      </c>
      <c r="X24" s="515" t="s">
        <v>1822</v>
      </c>
      <c r="Y24" s="526" t="s">
        <v>1831</v>
      </c>
      <c r="Z24" s="518" t="s">
        <v>1824</v>
      </c>
      <c r="AA24" s="514" t="s">
        <v>174</v>
      </c>
      <c r="AB24" s="514" t="s">
        <v>168</v>
      </c>
      <c r="AC24" s="517" t="s">
        <v>1825</v>
      </c>
      <c r="AD24" s="520">
        <v>44377</v>
      </c>
      <c r="AE24" s="521" t="s">
        <v>82</v>
      </c>
      <c r="AF24" s="522" t="s">
        <v>480</v>
      </c>
      <c r="AG24" s="522" t="s">
        <v>476</v>
      </c>
      <c r="AH24" s="522" t="s">
        <v>476</v>
      </c>
      <c r="AI24" s="522" t="s">
        <v>84</v>
      </c>
      <c r="AJ24" s="520">
        <v>43979</v>
      </c>
      <c r="AK24" s="522" t="s">
        <v>391</v>
      </c>
      <c r="AL24" s="522" t="s">
        <v>457</v>
      </c>
      <c r="AM24" s="522" t="s">
        <v>156</v>
      </c>
      <c r="AN24" s="522" t="s">
        <v>163</v>
      </c>
      <c r="AO24" s="522" t="s">
        <v>163</v>
      </c>
      <c r="AP24" s="522" t="s">
        <v>1849</v>
      </c>
      <c r="AQ24" s="522" t="s">
        <v>458</v>
      </c>
      <c r="AR24" s="521" t="s">
        <v>87</v>
      </c>
      <c r="AS24" s="521" t="s">
        <v>87</v>
      </c>
      <c r="AT24" s="522" t="s">
        <v>88</v>
      </c>
      <c r="AU24" s="522" t="s">
        <v>89</v>
      </c>
      <c r="AV24" s="522" t="s">
        <v>69</v>
      </c>
      <c r="AW24" s="523" t="s">
        <v>107</v>
      </c>
      <c r="AX24" s="522" t="s">
        <v>90</v>
      </c>
    </row>
    <row r="25" spans="1:50" ht="153">
      <c r="A25" s="533" t="s">
        <v>409</v>
      </c>
      <c r="B25" s="514" t="s">
        <v>312</v>
      </c>
      <c r="C25" s="514" t="s">
        <v>228</v>
      </c>
      <c r="D25" s="514" t="s">
        <v>106</v>
      </c>
      <c r="E25" s="514" t="s">
        <v>446</v>
      </c>
      <c r="F25" s="515">
        <v>220</v>
      </c>
      <c r="G25" s="515" t="s">
        <v>402</v>
      </c>
      <c r="H25" s="515">
        <v>28</v>
      </c>
      <c r="I25" s="516" t="s">
        <v>950</v>
      </c>
      <c r="J25" s="517" t="s">
        <v>1850</v>
      </c>
      <c r="K25" s="517" t="s">
        <v>1851</v>
      </c>
      <c r="L25" s="514" t="s">
        <v>70</v>
      </c>
      <c r="M25" s="524" t="s">
        <v>151</v>
      </c>
      <c r="N25" s="524" t="s">
        <v>72</v>
      </c>
      <c r="O25" s="524" t="s">
        <v>203</v>
      </c>
      <c r="P25" s="524" t="s">
        <v>111</v>
      </c>
      <c r="Q25" s="524" t="s">
        <v>75</v>
      </c>
      <c r="R25" s="525" t="s">
        <v>83</v>
      </c>
      <c r="S25" s="524" t="s">
        <v>127</v>
      </c>
      <c r="T25" s="524" t="s">
        <v>79</v>
      </c>
      <c r="U25" s="524" t="s">
        <v>79</v>
      </c>
      <c r="V25" s="524" t="s">
        <v>1830</v>
      </c>
      <c r="W25" s="515">
        <v>19</v>
      </c>
      <c r="X25" s="515" t="s">
        <v>1822</v>
      </c>
      <c r="Y25" s="526" t="s">
        <v>1831</v>
      </c>
      <c r="Z25" s="518" t="s">
        <v>1824</v>
      </c>
      <c r="AA25" s="514" t="s">
        <v>174</v>
      </c>
      <c r="AB25" s="514" t="s">
        <v>168</v>
      </c>
      <c r="AC25" s="517" t="s">
        <v>1825</v>
      </c>
      <c r="AD25" s="520">
        <v>44377</v>
      </c>
      <c r="AE25" s="521" t="s">
        <v>82</v>
      </c>
      <c r="AF25" s="522" t="s">
        <v>480</v>
      </c>
      <c r="AG25" s="522" t="s">
        <v>476</v>
      </c>
      <c r="AH25" s="522" t="s">
        <v>476</v>
      </c>
      <c r="AI25" s="522" t="s">
        <v>84</v>
      </c>
      <c r="AJ25" s="520">
        <v>43979</v>
      </c>
      <c r="AK25" s="522" t="s">
        <v>391</v>
      </c>
      <c r="AL25" s="522" t="s">
        <v>457</v>
      </c>
      <c r="AM25" s="522" t="s">
        <v>156</v>
      </c>
      <c r="AN25" s="522" t="s">
        <v>163</v>
      </c>
      <c r="AO25" s="522" t="s">
        <v>163</v>
      </c>
      <c r="AP25" s="522" t="s">
        <v>1852</v>
      </c>
      <c r="AQ25" s="522" t="s">
        <v>458</v>
      </c>
      <c r="AR25" s="521" t="s">
        <v>87</v>
      </c>
      <c r="AS25" s="521" t="s">
        <v>87</v>
      </c>
      <c r="AT25" s="522" t="s">
        <v>88</v>
      </c>
      <c r="AU25" s="522" t="s">
        <v>89</v>
      </c>
      <c r="AV25" s="522" t="s">
        <v>69</v>
      </c>
      <c r="AW25" s="523" t="s">
        <v>107</v>
      </c>
      <c r="AX25" s="522" t="s">
        <v>90</v>
      </c>
    </row>
    <row r="26" spans="1:50" ht="153">
      <c r="A26" s="533" t="s">
        <v>1789</v>
      </c>
      <c r="B26" s="514" t="s">
        <v>312</v>
      </c>
      <c r="C26" s="514" t="s">
        <v>228</v>
      </c>
      <c r="D26" s="514" t="s">
        <v>106</v>
      </c>
      <c r="E26" s="514" t="s">
        <v>446</v>
      </c>
      <c r="F26" s="515">
        <v>220</v>
      </c>
      <c r="G26" s="515" t="s">
        <v>402</v>
      </c>
      <c r="H26" s="515">
        <v>28</v>
      </c>
      <c r="I26" s="516" t="s">
        <v>950</v>
      </c>
      <c r="J26" s="517" t="s">
        <v>1853</v>
      </c>
      <c r="K26" s="517" t="s">
        <v>1854</v>
      </c>
      <c r="L26" s="514" t="s">
        <v>70</v>
      </c>
      <c r="M26" s="524" t="s">
        <v>151</v>
      </c>
      <c r="N26" s="524" t="s">
        <v>72</v>
      </c>
      <c r="O26" s="524" t="s">
        <v>203</v>
      </c>
      <c r="P26" s="524" t="s">
        <v>111</v>
      </c>
      <c r="Q26" s="524" t="s">
        <v>75</v>
      </c>
      <c r="R26" s="525" t="s">
        <v>83</v>
      </c>
      <c r="S26" s="524" t="s">
        <v>127</v>
      </c>
      <c r="T26" s="524" t="s">
        <v>79</v>
      </c>
      <c r="U26" s="524" t="s">
        <v>79</v>
      </c>
      <c r="V26" s="524" t="s">
        <v>1830</v>
      </c>
      <c r="W26" s="515">
        <v>20</v>
      </c>
      <c r="X26" s="515" t="s">
        <v>1822</v>
      </c>
      <c r="Y26" s="526" t="s">
        <v>1831</v>
      </c>
      <c r="Z26" s="518" t="s">
        <v>1824</v>
      </c>
      <c r="AA26" s="514" t="s">
        <v>174</v>
      </c>
      <c r="AB26" s="514" t="s">
        <v>168</v>
      </c>
      <c r="AC26" s="517" t="s">
        <v>1825</v>
      </c>
      <c r="AD26" s="520">
        <v>44377</v>
      </c>
      <c r="AE26" s="521" t="s">
        <v>82</v>
      </c>
      <c r="AF26" s="522" t="s">
        <v>480</v>
      </c>
      <c r="AG26" s="522" t="s">
        <v>476</v>
      </c>
      <c r="AH26" s="522" t="s">
        <v>476</v>
      </c>
      <c r="AI26" s="522" t="s">
        <v>84</v>
      </c>
      <c r="AJ26" s="520">
        <v>43979</v>
      </c>
      <c r="AK26" s="522" t="s">
        <v>391</v>
      </c>
      <c r="AL26" s="522" t="s">
        <v>457</v>
      </c>
      <c r="AM26" s="522" t="s">
        <v>156</v>
      </c>
      <c r="AN26" s="522" t="s">
        <v>163</v>
      </c>
      <c r="AO26" s="522" t="s">
        <v>163</v>
      </c>
      <c r="AP26" s="522" t="s">
        <v>1855</v>
      </c>
      <c r="AQ26" s="522" t="s">
        <v>458</v>
      </c>
      <c r="AR26" s="521" t="s">
        <v>87</v>
      </c>
      <c r="AS26" s="521" t="s">
        <v>87</v>
      </c>
      <c r="AT26" s="522" t="s">
        <v>88</v>
      </c>
      <c r="AU26" s="522" t="s">
        <v>89</v>
      </c>
      <c r="AV26" s="522" t="s">
        <v>69</v>
      </c>
      <c r="AW26" s="523" t="s">
        <v>107</v>
      </c>
      <c r="AX26" s="522" t="s">
        <v>90</v>
      </c>
    </row>
    <row r="27" spans="1:50" ht="153">
      <c r="A27" s="533" t="s">
        <v>1789</v>
      </c>
      <c r="B27" s="514" t="s">
        <v>312</v>
      </c>
      <c r="C27" s="514" t="s">
        <v>228</v>
      </c>
      <c r="D27" s="514" t="s">
        <v>106</v>
      </c>
      <c r="E27" s="514" t="s">
        <v>446</v>
      </c>
      <c r="F27" s="515">
        <v>220</v>
      </c>
      <c r="G27" s="515" t="s">
        <v>402</v>
      </c>
      <c r="H27" s="515">
        <v>28</v>
      </c>
      <c r="I27" s="516" t="s">
        <v>952</v>
      </c>
      <c r="J27" s="527" t="s">
        <v>1856</v>
      </c>
      <c r="K27" s="517" t="s">
        <v>1857</v>
      </c>
      <c r="L27" s="514" t="s">
        <v>70</v>
      </c>
      <c r="M27" s="524" t="s">
        <v>151</v>
      </c>
      <c r="N27" s="524" t="s">
        <v>166</v>
      </c>
      <c r="O27" s="524" t="s">
        <v>203</v>
      </c>
      <c r="P27" s="524" t="s">
        <v>111</v>
      </c>
      <c r="Q27" s="524" t="s">
        <v>112</v>
      </c>
      <c r="R27" s="525" t="s">
        <v>76</v>
      </c>
      <c r="S27" s="524" t="s">
        <v>127</v>
      </c>
      <c r="T27" s="524" t="s">
        <v>79</v>
      </c>
      <c r="U27" s="524" t="s">
        <v>79</v>
      </c>
      <c r="V27" s="524" t="s">
        <v>1830</v>
      </c>
      <c r="W27" s="515">
        <v>8</v>
      </c>
      <c r="X27" s="515" t="s">
        <v>1822</v>
      </c>
      <c r="Y27" s="528" t="s">
        <v>1858</v>
      </c>
      <c r="Z27" s="518" t="s">
        <v>1824</v>
      </c>
      <c r="AA27" s="514" t="s">
        <v>168</v>
      </c>
      <c r="AB27" s="514" t="s">
        <v>168</v>
      </c>
      <c r="AC27" s="517" t="s">
        <v>1825</v>
      </c>
      <c r="AD27" s="520">
        <v>44377</v>
      </c>
      <c r="AE27" s="521" t="s">
        <v>82</v>
      </c>
      <c r="AF27" s="522" t="s">
        <v>480</v>
      </c>
      <c r="AG27" s="522" t="s">
        <v>476</v>
      </c>
      <c r="AH27" s="522" t="s">
        <v>476</v>
      </c>
      <c r="AI27" s="522" t="s">
        <v>84</v>
      </c>
      <c r="AJ27" s="520">
        <v>43979</v>
      </c>
      <c r="AK27" s="522" t="s">
        <v>391</v>
      </c>
      <c r="AL27" s="522" t="s">
        <v>457</v>
      </c>
      <c r="AM27" s="522" t="s">
        <v>156</v>
      </c>
      <c r="AN27" s="522" t="s">
        <v>163</v>
      </c>
      <c r="AO27" s="522" t="s">
        <v>163</v>
      </c>
      <c r="AP27" s="522" t="s">
        <v>1834</v>
      </c>
      <c r="AQ27" s="522" t="s">
        <v>458</v>
      </c>
      <c r="AR27" s="521" t="s">
        <v>87</v>
      </c>
      <c r="AS27" s="521" t="s">
        <v>87</v>
      </c>
      <c r="AT27" s="522" t="s">
        <v>88</v>
      </c>
      <c r="AU27" s="522" t="s">
        <v>89</v>
      </c>
      <c r="AV27" s="522" t="s">
        <v>69</v>
      </c>
      <c r="AW27" s="523" t="s">
        <v>107</v>
      </c>
      <c r="AX27" s="522" t="s">
        <v>90</v>
      </c>
    </row>
    <row r="28" spans="1:50" ht="153">
      <c r="A28" s="533" t="s">
        <v>1789</v>
      </c>
      <c r="B28" s="514" t="s">
        <v>312</v>
      </c>
      <c r="C28" s="514" t="s">
        <v>228</v>
      </c>
      <c r="D28" s="514" t="s">
        <v>106</v>
      </c>
      <c r="E28" s="514" t="s">
        <v>446</v>
      </c>
      <c r="F28" s="515">
        <v>220</v>
      </c>
      <c r="G28" s="515" t="s">
        <v>402</v>
      </c>
      <c r="H28" s="515">
        <v>28</v>
      </c>
      <c r="I28" s="516" t="s">
        <v>952</v>
      </c>
      <c r="J28" s="527" t="s">
        <v>1856</v>
      </c>
      <c r="K28" s="517" t="s">
        <v>1859</v>
      </c>
      <c r="L28" s="514" t="s">
        <v>70</v>
      </c>
      <c r="M28" s="524" t="s">
        <v>151</v>
      </c>
      <c r="N28" s="524" t="s">
        <v>166</v>
      </c>
      <c r="O28" s="524" t="s">
        <v>203</v>
      </c>
      <c r="P28" s="524" t="s">
        <v>111</v>
      </c>
      <c r="Q28" s="524" t="s">
        <v>112</v>
      </c>
      <c r="R28" s="525" t="s">
        <v>76</v>
      </c>
      <c r="S28" s="524" t="s">
        <v>127</v>
      </c>
      <c r="T28" s="524" t="s">
        <v>79</v>
      </c>
      <c r="U28" s="524" t="s">
        <v>79</v>
      </c>
      <c r="V28" s="524" t="s">
        <v>1830</v>
      </c>
      <c r="W28" s="515">
        <v>9</v>
      </c>
      <c r="X28" s="515" t="s">
        <v>1822</v>
      </c>
      <c r="Y28" s="526" t="s">
        <v>1831</v>
      </c>
      <c r="Z28" s="518" t="s">
        <v>1824</v>
      </c>
      <c r="AA28" s="514" t="s">
        <v>168</v>
      </c>
      <c r="AB28" s="514" t="s">
        <v>168</v>
      </c>
      <c r="AC28" s="517" t="s">
        <v>1825</v>
      </c>
      <c r="AD28" s="520">
        <v>44377</v>
      </c>
      <c r="AE28" s="521" t="s">
        <v>82</v>
      </c>
      <c r="AF28" s="522" t="s">
        <v>480</v>
      </c>
      <c r="AG28" s="522" t="s">
        <v>476</v>
      </c>
      <c r="AH28" s="522" t="s">
        <v>476</v>
      </c>
      <c r="AI28" s="522" t="s">
        <v>84</v>
      </c>
      <c r="AJ28" s="520">
        <v>43979</v>
      </c>
      <c r="AK28" s="522" t="s">
        <v>391</v>
      </c>
      <c r="AL28" s="522" t="s">
        <v>457</v>
      </c>
      <c r="AM28" s="522" t="s">
        <v>156</v>
      </c>
      <c r="AN28" s="522" t="s">
        <v>163</v>
      </c>
      <c r="AO28" s="522" t="s">
        <v>163</v>
      </c>
      <c r="AP28" s="522" t="s">
        <v>1837</v>
      </c>
      <c r="AQ28" s="522" t="s">
        <v>458</v>
      </c>
      <c r="AR28" s="521" t="s">
        <v>87</v>
      </c>
      <c r="AS28" s="521" t="s">
        <v>87</v>
      </c>
      <c r="AT28" s="522" t="s">
        <v>88</v>
      </c>
      <c r="AU28" s="522" t="s">
        <v>89</v>
      </c>
      <c r="AV28" s="522" t="s">
        <v>69</v>
      </c>
      <c r="AW28" s="523" t="s">
        <v>107</v>
      </c>
      <c r="AX28" s="522" t="s">
        <v>90</v>
      </c>
    </row>
    <row r="29" spans="1:50" ht="153">
      <c r="A29" s="533" t="s">
        <v>1789</v>
      </c>
      <c r="B29" s="514" t="s">
        <v>312</v>
      </c>
      <c r="C29" s="514" t="s">
        <v>228</v>
      </c>
      <c r="D29" s="514" t="s">
        <v>106</v>
      </c>
      <c r="E29" s="514" t="s">
        <v>446</v>
      </c>
      <c r="F29" s="515">
        <v>220</v>
      </c>
      <c r="G29" s="515" t="s">
        <v>402</v>
      </c>
      <c r="H29" s="515">
        <v>28</v>
      </c>
      <c r="I29" s="516" t="s">
        <v>952</v>
      </c>
      <c r="J29" s="527" t="s">
        <v>1856</v>
      </c>
      <c r="K29" s="517" t="s">
        <v>1860</v>
      </c>
      <c r="L29" s="514" t="s">
        <v>70</v>
      </c>
      <c r="M29" s="524" t="s">
        <v>151</v>
      </c>
      <c r="N29" s="524" t="s">
        <v>166</v>
      </c>
      <c r="O29" s="524" t="s">
        <v>203</v>
      </c>
      <c r="P29" s="524" t="s">
        <v>111</v>
      </c>
      <c r="Q29" s="524" t="s">
        <v>112</v>
      </c>
      <c r="R29" s="525" t="s">
        <v>76</v>
      </c>
      <c r="S29" s="524" t="s">
        <v>127</v>
      </c>
      <c r="T29" s="524" t="s">
        <v>79</v>
      </c>
      <c r="U29" s="524" t="s">
        <v>79</v>
      </c>
      <c r="V29" s="524" t="s">
        <v>1830</v>
      </c>
      <c r="W29" s="515">
        <v>10</v>
      </c>
      <c r="X29" s="515" t="s">
        <v>1822</v>
      </c>
      <c r="Y29" s="526" t="s">
        <v>1831</v>
      </c>
      <c r="Z29" s="518" t="s">
        <v>1824</v>
      </c>
      <c r="AA29" s="514" t="s">
        <v>168</v>
      </c>
      <c r="AB29" s="514" t="s">
        <v>168</v>
      </c>
      <c r="AC29" s="517" t="s">
        <v>1825</v>
      </c>
      <c r="AD29" s="520">
        <v>44377</v>
      </c>
      <c r="AE29" s="521" t="s">
        <v>82</v>
      </c>
      <c r="AF29" s="522" t="s">
        <v>480</v>
      </c>
      <c r="AG29" s="522" t="s">
        <v>476</v>
      </c>
      <c r="AH29" s="522" t="s">
        <v>476</v>
      </c>
      <c r="AI29" s="522" t="s">
        <v>84</v>
      </c>
      <c r="AJ29" s="520">
        <v>43979</v>
      </c>
      <c r="AK29" s="522" t="s">
        <v>391</v>
      </c>
      <c r="AL29" s="522" t="s">
        <v>457</v>
      </c>
      <c r="AM29" s="522" t="s">
        <v>156</v>
      </c>
      <c r="AN29" s="522" t="s">
        <v>163</v>
      </c>
      <c r="AO29" s="522" t="s">
        <v>163</v>
      </c>
      <c r="AP29" s="522" t="s">
        <v>1861</v>
      </c>
      <c r="AQ29" s="522" t="s">
        <v>458</v>
      </c>
      <c r="AR29" s="521" t="s">
        <v>87</v>
      </c>
      <c r="AS29" s="521" t="s">
        <v>87</v>
      </c>
      <c r="AT29" s="522" t="s">
        <v>88</v>
      </c>
      <c r="AU29" s="522" t="s">
        <v>89</v>
      </c>
      <c r="AV29" s="522" t="s">
        <v>69</v>
      </c>
      <c r="AW29" s="523" t="s">
        <v>107</v>
      </c>
      <c r="AX29" s="522" t="s">
        <v>90</v>
      </c>
    </row>
    <row r="30" spans="1:50" ht="153">
      <c r="A30" s="533" t="s">
        <v>1789</v>
      </c>
      <c r="B30" s="514" t="s">
        <v>312</v>
      </c>
      <c r="C30" s="514" t="s">
        <v>228</v>
      </c>
      <c r="D30" s="514" t="s">
        <v>106</v>
      </c>
      <c r="E30" s="514" t="s">
        <v>446</v>
      </c>
      <c r="F30" s="515">
        <v>220</v>
      </c>
      <c r="G30" s="515" t="s">
        <v>402</v>
      </c>
      <c r="H30" s="515">
        <v>28</v>
      </c>
      <c r="I30" s="516" t="s">
        <v>952</v>
      </c>
      <c r="J30" s="527" t="s">
        <v>1856</v>
      </c>
      <c r="K30" s="517" t="s">
        <v>1862</v>
      </c>
      <c r="L30" s="514" t="s">
        <v>70</v>
      </c>
      <c r="M30" s="524" t="s">
        <v>151</v>
      </c>
      <c r="N30" s="524" t="s">
        <v>166</v>
      </c>
      <c r="O30" s="524" t="s">
        <v>203</v>
      </c>
      <c r="P30" s="524" t="s">
        <v>111</v>
      </c>
      <c r="Q30" s="524" t="s">
        <v>112</v>
      </c>
      <c r="R30" s="525" t="s">
        <v>76</v>
      </c>
      <c r="S30" s="524" t="s">
        <v>127</v>
      </c>
      <c r="T30" s="524" t="s">
        <v>79</v>
      </c>
      <c r="U30" s="524" t="s">
        <v>79</v>
      </c>
      <c r="V30" s="524" t="s">
        <v>1830</v>
      </c>
      <c r="W30" s="515">
        <v>11</v>
      </c>
      <c r="X30" s="515" t="s">
        <v>1822</v>
      </c>
      <c r="Y30" s="528" t="s">
        <v>1863</v>
      </c>
      <c r="Z30" s="518" t="s">
        <v>1824</v>
      </c>
      <c r="AA30" s="514" t="s">
        <v>168</v>
      </c>
      <c r="AB30" s="514" t="s">
        <v>168</v>
      </c>
      <c r="AC30" s="517" t="s">
        <v>1825</v>
      </c>
      <c r="AD30" s="520">
        <v>44377</v>
      </c>
      <c r="AE30" s="521" t="s">
        <v>82</v>
      </c>
      <c r="AF30" s="522" t="s">
        <v>480</v>
      </c>
      <c r="AG30" s="522" t="s">
        <v>476</v>
      </c>
      <c r="AH30" s="522" t="s">
        <v>476</v>
      </c>
      <c r="AI30" s="522" t="s">
        <v>84</v>
      </c>
      <c r="AJ30" s="520">
        <v>43979</v>
      </c>
      <c r="AK30" s="522" t="s">
        <v>391</v>
      </c>
      <c r="AL30" s="522" t="s">
        <v>457</v>
      </c>
      <c r="AM30" s="522" t="s">
        <v>156</v>
      </c>
      <c r="AN30" s="522" t="s">
        <v>163</v>
      </c>
      <c r="AO30" s="522" t="s">
        <v>163</v>
      </c>
      <c r="AP30" s="522" t="s">
        <v>1840</v>
      </c>
      <c r="AQ30" s="522" t="s">
        <v>458</v>
      </c>
      <c r="AR30" s="521" t="s">
        <v>87</v>
      </c>
      <c r="AS30" s="521" t="s">
        <v>87</v>
      </c>
      <c r="AT30" s="522" t="s">
        <v>88</v>
      </c>
      <c r="AU30" s="522" t="s">
        <v>89</v>
      </c>
      <c r="AV30" s="522" t="s">
        <v>69</v>
      </c>
      <c r="AW30" s="523" t="s">
        <v>107</v>
      </c>
      <c r="AX30" s="522" t="s">
        <v>90</v>
      </c>
    </row>
    <row r="31" spans="1:50" ht="153">
      <c r="A31" s="533" t="s">
        <v>1789</v>
      </c>
      <c r="B31" s="514" t="s">
        <v>312</v>
      </c>
      <c r="C31" s="514" t="s">
        <v>228</v>
      </c>
      <c r="D31" s="514" t="s">
        <v>106</v>
      </c>
      <c r="E31" s="514" t="s">
        <v>446</v>
      </c>
      <c r="F31" s="515">
        <v>220</v>
      </c>
      <c r="G31" s="515" t="s">
        <v>402</v>
      </c>
      <c r="H31" s="515">
        <v>28</v>
      </c>
      <c r="I31" s="516" t="s">
        <v>952</v>
      </c>
      <c r="J31" s="527" t="s">
        <v>1856</v>
      </c>
      <c r="K31" s="517" t="s">
        <v>1864</v>
      </c>
      <c r="L31" s="514" t="s">
        <v>70</v>
      </c>
      <c r="M31" s="524" t="s">
        <v>151</v>
      </c>
      <c r="N31" s="524" t="s">
        <v>166</v>
      </c>
      <c r="O31" s="524" t="s">
        <v>203</v>
      </c>
      <c r="P31" s="524" t="s">
        <v>111</v>
      </c>
      <c r="Q31" s="524" t="s">
        <v>112</v>
      </c>
      <c r="R31" s="525" t="s">
        <v>76</v>
      </c>
      <c r="S31" s="524" t="s">
        <v>127</v>
      </c>
      <c r="T31" s="524" t="s">
        <v>79</v>
      </c>
      <c r="U31" s="524" t="s">
        <v>79</v>
      </c>
      <c r="V31" s="524" t="s">
        <v>1830</v>
      </c>
      <c r="W31" s="515">
        <v>12</v>
      </c>
      <c r="X31" s="515" t="s">
        <v>1822</v>
      </c>
      <c r="Y31" s="526" t="s">
        <v>1831</v>
      </c>
      <c r="Z31" s="518" t="s">
        <v>1824</v>
      </c>
      <c r="AA31" s="514" t="s">
        <v>168</v>
      </c>
      <c r="AB31" s="514" t="s">
        <v>168</v>
      </c>
      <c r="AC31" s="517" t="s">
        <v>1825</v>
      </c>
      <c r="AD31" s="520">
        <v>44377</v>
      </c>
      <c r="AE31" s="521" t="s">
        <v>82</v>
      </c>
      <c r="AF31" s="522" t="s">
        <v>480</v>
      </c>
      <c r="AG31" s="522" t="s">
        <v>476</v>
      </c>
      <c r="AH31" s="522" t="s">
        <v>476</v>
      </c>
      <c r="AI31" s="522" t="s">
        <v>84</v>
      </c>
      <c r="AJ31" s="520">
        <v>43979</v>
      </c>
      <c r="AK31" s="522" t="s">
        <v>391</v>
      </c>
      <c r="AL31" s="522" t="s">
        <v>457</v>
      </c>
      <c r="AM31" s="522" t="s">
        <v>156</v>
      </c>
      <c r="AN31" s="522" t="s">
        <v>163</v>
      </c>
      <c r="AO31" s="522" t="s">
        <v>163</v>
      </c>
      <c r="AP31" s="522" t="s">
        <v>1843</v>
      </c>
      <c r="AQ31" s="522" t="s">
        <v>458</v>
      </c>
      <c r="AR31" s="521" t="s">
        <v>87</v>
      </c>
      <c r="AS31" s="521" t="s">
        <v>87</v>
      </c>
      <c r="AT31" s="522" t="s">
        <v>88</v>
      </c>
      <c r="AU31" s="522" t="s">
        <v>89</v>
      </c>
      <c r="AV31" s="522" t="s">
        <v>69</v>
      </c>
      <c r="AW31" s="523" t="s">
        <v>107</v>
      </c>
      <c r="AX31" s="522" t="s">
        <v>90</v>
      </c>
    </row>
    <row r="32" spans="1:50" ht="153">
      <c r="A32" s="533" t="s">
        <v>1789</v>
      </c>
      <c r="B32" s="514" t="s">
        <v>312</v>
      </c>
      <c r="C32" s="514" t="s">
        <v>228</v>
      </c>
      <c r="D32" s="514" t="s">
        <v>106</v>
      </c>
      <c r="E32" s="514" t="s">
        <v>446</v>
      </c>
      <c r="F32" s="515">
        <v>220</v>
      </c>
      <c r="G32" s="515" t="s">
        <v>402</v>
      </c>
      <c r="H32" s="515">
        <v>28</v>
      </c>
      <c r="I32" s="516" t="s">
        <v>952</v>
      </c>
      <c r="J32" s="527" t="s">
        <v>1856</v>
      </c>
      <c r="K32" s="517" t="s">
        <v>1865</v>
      </c>
      <c r="L32" s="514" t="s">
        <v>70</v>
      </c>
      <c r="M32" s="524" t="s">
        <v>151</v>
      </c>
      <c r="N32" s="524" t="s">
        <v>166</v>
      </c>
      <c r="O32" s="524" t="s">
        <v>203</v>
      </c>
      <c r="P32" s="524" t="s">
        <v>111</v>
      </c>
      <c r="Q32" s="524" t="s">
        <v>112</v>
      </c>
      <c r="R32" s="525" t="s">
        <v>76</v>
      </c>
      <c r="S32" s="524" t="s">
        <v>127</v>
      </c>
      <c r="T32" s="524" t="s">
        <v>79</v>
      </c>
      <c r="U32" s="524" t="s">
        <v>79</v>
      </c>
      <c r="V32" s="524" t="s">
        <v>1830</v>
      </c>
      <c r="W32" s="515">
        <v>13</v>
      </c>
      <c r="X32" s="515" t="s">
        <v>1822</v>
      </c>
      <c r="Y32" s="526" t="s">
        <v>1831</v>
      </c>
      <c r="Z32" s="518" t="s">
        <v>1824</v>
      </c>
      <c r="AA32" s="514" t="s">
        <v>168</v>
      </c>
      <c r="AB32" s="514" t="s">
        <v>168</v>
      </c>
      <c r="AC32" s="517" t="s">
        <v>1825</v>
      </c>
      <c r="AD32" s="520">
        <v>44377</v>
      </c>
      <c r="AE32" s="521" t="s">
        <v>82</v>
      </c>
      <c r="AF32" s="522" t="s">
        <v>480</v>
      </c>
      <c r="AG32" s="522" t="s">
        <v>476</v>
      </c>
      <c r="AH32" s="522" t="s">
        <v>476</v>
      </c>
      <c r="AI32" s="522" t="s">
        <v>84</v>
      </c>
      <c r="AJ32" s="520">
        <v>43979</v>
      </c>
      <c r="AK32" s="522" t="s">
        <v>391</v>
      </c>
      <c r="AL32" s="522" t="s">
        <v>457</v>
      </c>
      <c r="AM32" s="522" t="s">
        <v>156</v>
      </c>
      <c r="AN32" s="522" t="s">
        <v>163</v>
      </c>
      <c r="AO32" s="522" t="s">
        <v>163</v>
      </c>
      <c r="AP32" s="522" t="s">
        <v>1846</v>
      </c>
      <c r="AQ32" s="522" t="s">
        <v>458</v>
      </c>
      <c r="AR32" s="521" t="s">
        <v>87</v>
      </c>
      <c r="AS32" s="521" t="s">
        <v>87</v>
      </c>
      <c r="AT32" s="522" t="s">
        <v>88</v>
      </c>
      <c r="AU32" s="522" t="s">
        <v>89</v>
      </c>
      <c r="AV32" s="522" t="s">
        <v>69</v>
      </c>
      <c r="AW32" s="523" t="s">
        <v>107</v>
      </c>
      <c r="AX32" s="522" t="s">
        <v>90</v>
      </c>
    </row>
    <row r="33" spans="1:50" ht="153">
      <c r="A33" s="533" t="s">
        <v>1789</v>
      </c>
      <c r="B33" s="514" t="s">
        <v>312</v>
      </c>
      <c r="C33" s="514" t="s">
        <v>228</v>
      </c>
      <c r="D33" s="514" t="s">
        <v>106</v>
      </c>
      <c r="E33" s="514" t="s">
        <v>446</v>
      </c>
      <c r="F33" s="515">
        <v>220</v>
      </c>
      <c r="G33" s="515" t="s">
        <v>402</v>
      </c>
      <c r="H33" s="515">
        <v>28</v>
      </c>
      <c r="I33" s="516" t="s">
        <v>952</v>
      </c>
      <c r="J33" s="527" t="s">
        <v>1866</v>
      </c>
      <c r="K33" s="517" t="s">
        <v>1867</v>
      </c>
      <c r="L33" s="514" t="s">
        <v>70</v>
      </c>
      <c r="M33" s="524" t="s">
        <v>151</v>
      </c>
      <c r="N33" s="524" t="s">
        <v>166</v>
      </c>
      <c r="O33" s="524" t="s">
        <v>203</v>
      </c>
      <c r="P33" s="524" t="s">
        <v>111</v>
      </c>
      <c r="Q33" s="524" t="s">
        <v>112</v>
      </c>
      <c r="R33" s="525" t="s">
        <v>76</v>
      </c>
      <c r="S33" s="524" t="s">
        <v>127</v>
      </c>
      <c r="T33" s="524" t="s">
        <v>79</v>
      </c>
      <c r="U33" s="524" t="s">
        <v>79</v>
      </c>
      <c r="V33" s="524" t="s">
        <v>1830</v>
      </c>
      <c r="W33" s="515">
        <v>14</v>
      </c>
      <c r="X33" s="515" t="s">
        <v>1822</v>
      </c>
      <c r="Y33" s="526" t="s">
        <v>1831</v>
      </c>
      <c r="Z33" s="518" t="s">
        <v>1824</v>
      </c>
      <c r="AA33" s="514" t="s">
        <v>168</v>
      </c>
      <c r="AB33" s="514" t="s">
        <v>168</v>
      </c>
      <c r="AC33" s="517" t="s">
        <v>1825</v>
      </c>
      <c r="AD33" s="520">
        <v>44377</v>
      </c>
      <c r="AE33" s="521" t="s">
        <v>82</v>
      </c>
      <c r="AF33" s="522" t="s">
        <v>480</v>
      </c>
      <c r="AG33" s="522" t="s">
        <v>476</v>
      </c>
      <c r="AH33" s="522" t="s">
        <v>476</v>
      </c>
      <c r="AI33" s="522" t="s">
        <v>84</v>
      </c>
      <c r="AJ33" s="520">
        <v>43979</v>
      </c>
      <c r="AK33" s="522" t="s">
        <v>391</v>
      </c>
      <c r="AL33" s="522" t="s">
        <v>457</v>
      </c>
      <c r="AM33" s="522" t="s">
        <v>156</v>
      </c>
      <c r="AN33" s="522" t="s">
        <v>163</v>
      </c>
      <c r="AO33" s="522" t="s">
        <v>163</v>
      </c>
      <c r="AP33" s="522" t="s">
        <v>1849</v>
      </c>
      <c r="AQ33" s="522" t="s">
        <v>458</v>
      </c>
      <c r="AR33" s="521" t="s">
        <v>87</v>
      </c>
      <c r="AS33" s="521" t="s">
        <v>87</v>
      </c>
      <c r="AT33" s="522" t="s">
        <v>88</v>
      </c>
      <c r="AU33" s="522" t="s">
        <v>89</v>
      </c>
      <c r="AV33" s="522" t="s">
        <v>69</v>
      </c>
      <c r="AW33" s="523" t="s">
        <v>107</v>
      </c>
      <c r="AX33" s="522" t="s">
        <v>90</v>
      </c>
    </row>
    <row r="34" spans="1:50" ht="153">
      <c r="A34" s="533" t="s">
        <v>1789</v>
      </c>
      <c r="B34" s="514" t="s">
        <v>312</v>
      </c>
      <c r="C34" s="514" t="s">
        <v>228</v>
      </c>
      <c r="D34" s="514" t="s">
        <v>106</v>
      </c>
      <c r="E34" s="514" t="s">
        <v>446</v>
      </c>
      <c r="F34" s="515">
        <v>220</v>
      </c>
      <c r="G34" s="515" t="s">
        <v>402</v>
      </c>
      <c r="H34" s="515">
        <v>28</v>
      </c>
      <c r="I34" s="516" t="s">
        <v>952</v>
      </c>
      <c r="J34" s="527" t="s">
        <v>1856</v>
      </c>
      <c r="K34" s="517" t="s">
        <v>1868</v>
      </c>
      <c r="L34" s="514" t="s">
        <v>70</v>
      </c>
      <c r="M34" s="524" t="s">
        <v>151</v>
      </c>
      <c r="N34" s="524" t="s">
        <v>166</v>
      </c>
      <c r="O34" s="524" t="s">
        <v>203</v>
      </c>
      <c r="P34" s="524" t="s">
        <v>111</v>
      </c>
      <c r="Q34" s="524" t="s">
        <v>112</v>
      </c>
      <c r="R34" s="525" t="s">
        <v>76</v>
      </c>
      <c r="S34" s="524" t="s">
        <v>127</v>
      </c>
      <c r="T34" s="524" t="s">
        <v>79</v>
      </c>
      <c r="U34" s="524" t="s">
        <v>79</v>
      </c>
      <c r="V34" s="524" t="s">
        <v>1830</v>
      </c>
      <c r="W34" s="515">
        <v>15</v>
      </c>
      <c r="X34" s="515" t="s">
        <v>1822</v>
      </c>
      <c r="Y34" s="526" t="s">
        <v>1831</v>
      </c>
      <c r="Z34" s="518" t="s">
        <v>1824</v>
      </c>
      <c r="AA34" s="514" t="s">
        <v>168</v>
      </c>
      <c r="AB34" s="514" t="s">
        <v>168</v>
      </c>
      <c r="AC34" s="517" t="s">
        <v>1825</v>
      </c>
      <c r="AD34" s="520">
        <v>44377</v>
      </c>
      <c r="AE34" s="521" t="s">
        <v>82</v>
      </c>
      <c r="AF34" s="522" t="s">
        <v>480</v>
      </c>
      <c r="AG34" s="522" t="s">
        <v>476</v>
      </c>
      <c r="AH34" s="522" t="s">
        <v>476</v>
      </c>
      <c r="AI34" s="522" t="s">
        <v>84</v>
      </c>
      <c r="AJ34" s="520">
        <v>43979</v>
      </c>
      <c r="AK34" s="522" t="s">
        <v>391</v>
      </c>
      <c r="AL34" s="522" t="s">
        <v>457</v>
      </c>
      <c r="AM34" s="522" t="s">
        <v>156</v>
      </c>
      <c r="AN34" s="522" t="s">
        <v>163</v>
      </c>
      <c r="AO34" s="522" t="s">
        <v>163</v>
      </c>
      <c r="AP34" s="522" t="s">
        <v>1869</v>
      </c>
      <c r="AQ34" s="522" t="s">
        <v>458</v>
      </c>
      <c r="AR34" s="521" t="s">
        <v>87</v>
      </c>
      <c r="AS34" s="521" t="s">
        <v>87</v>
      </c>
      <c r="AT34" s="522" t="s">
        <v>88</v>
      </c>
      <c r="AU34" s="522" t="s">
        <v>89</v>
      </c>
      <c r="AV34" s="522" t="s">
        <v>69</v>
      </c>
      <c r="AW34" s="523" t="s">
        <v>107</v>
      </c>
      <c r="AX34" s="522" t="s">
        <v>90</v>
      </c>
    </row>
    <row r="35" spans="1:50" ht="153">
      <c r="A35" s="533" t="s">
        <v>1789</v>
      </c>
      <c r="B35" s="514" t="s">
        <v>312</v>
      </c>
      <c r="C35" s="514" t="s">
        <v>228</v>
      </c>
      <c r="D35" s="514" t="s">
        <v>106</v>
      </c>
      <c r="E35" s="514" t="s">
        <v>446</v>
      </c>
      <c r="F35" s="515">
        <v>220</v>
      </c>
      <c r="G35" s="515" t="s">
        <v>402</v>
      </c>
      <c r="H35" s="515">
        <v>28</v>
      </c>
      <c r="I35" s="516" t="s">
        <v>952</v>
      </c>
      <c r="J35" s="527" t="s">
        <v>1856</v>
      </c>
      <c r="K35" s="517" t="s">
        <v>1870</v>
      </c>
      <c r="L35" s="514" t="s">
        <v>70</v>
      </c>
      <c r="M35" s="524" t="s">
        <v>151</v>
      </c>
      <c r="N35" s="524" t="s">
        <v>166</v>
      </c>
      <c r="O35" s="524" t="s">
        <v>203</v>
      </c>
      <c r="P35" s="524" t="s">
        <v>111</v>
      </c>
      <c r="Q35" s="524" t="s">
        <v>112</v>
      </c>
      <c r="R35" s="525" t="s">
        <v>76</v>
      </c>
      <c r="S35" s="524" t="s">
        <v>127</v>
      </c>
      <c r="T35" s="524" t="s">
        <v>79</v>
      </c>
      <c r="U35" s="524" t="s">
        <v>79</v>
      </c>
      <c r="V35" s="524" t="s">
        <v>1830</v>
      </c>
      <c r="W35" s="515">
        <v>16</v>
      </c>
      <c r="X35" s="515" t="s">
        <v>1822</v>
      </c>
      <c r="Y35" s="526" t="s">
        <v>1831</v>
      </c>
      <c r="Z35" s="518" t="s">
        <v>1824</v>
      </c>
      <c r="AA35" s="514" t="s">
        <v>168</v>
      </c>
      <c r="AB35" s="514" t="s">
        <v>168</v>
      </c>
      <c r="AC35" s="517" t="s">
        <v>1825</v>
      </c>
      <c r="AD35" s="520">
        <v>44377</v>
      </c>
      <c r="AE35" s="521" t="s">
        <v>82</v>
      </c>
      <c r="AF35" s="522" t="s">
        <v>480</v>
      </c>
      <c r="AG35" s="522" t="s">
        <v>476</v>
      </c>
      <c r="AH35" s="522" t="s">
        <v>476</v>
      </c>
      <c r="AI35" s="522" t="s">
        <v>84</v>
      </c>
      <c r="AJ35" s="520">
        <v>43979</v>
      </c>
      <c r="AK35" s="522" t="s">
        <v>391</v>
      </c>
      <c r="AL35" s="522" t="s">
        <v>457</v>
      </c>
      <c r="AM35" s="522" t="s">
        <v>156</v>
      </c>
      <c r="AN35" s="522" t="s">
        <v>163</v>
      </c>
      <c r="AO35" s="522" t="s">
        <v>163</v>
      </c>
      <c r="AP35" s="522" t="s">
        <v>1852</v>
      </c>
      <c r="AQ35" s="522" t="s">
        <v>458</v>
      </c>
      <c r="AR35" s="521" t="s">
        <v>87</v>
      </c>
      <c r="AS35" s="521" t="s">
        <v>87</v>
      </c>
      <c r="AT35" s="522" t="s">
        <v>88</v>
      </c>
      <c r="AU35" s="522" t="s">
        <v>89</v>
      </c>
      <c r="AV35" s="522" t="s">
        <v>69</v>
      </c>
      <c r="AW35" s="523" t="s">
        <v>107</v>
      </c>
      <c r="AX35" s="522" t="s">
        <v>90</v>
      </c>
    </row>
    <row r="36" spans="1:50" ht="153">
      <c r="A36" s="533" t="s">
        <v>1789</v>
      </c>
      <c r="B36" s="514" t="s">
        <v>312</v>
      </c>
      <c r="C36" s="514" t="s">
        <v>228</v>
      </c>
      <c r="D36" s="514" t="s">
        <v>106</v>
      </c>
      <c r="E36" s="514" t="s">
        <v>446</v>
      </c>
      <c r="F36" s="515">
        <v>220</v>
      </c>
      <c r="G36" s="515" t="s">
        <v>402</v>
      </c>
      <c r="H36" s="515">
        <v>28</v>
      </c>
      <c r="I36" s="516" t="s">
        <v>952</v>
      </c>
      <c r="J36" s="527" t="s">
        <v>1856</v>
      </c>
      <c r="K36" s="517" t="s">
        <v>1871</v>
      </c>
      <c r="L36" s="514" t="s">
        <v>70</v>
      </c>
      <c r="M36" s="524" t="s">
        <v>151</v>
      </c>
      <c r="N36" s="524" t="s">
        <v>166</v>
      </c>
      <c r="O36" s="524" t="s">
        <v>203</v>
      </c>
      <c r="P36" s="524" t="s">
        <v>111</v>
      </c>
      <c r="Q36" s="524" t="s">
        <v>112</v>
      </c>
      <c r="R36" s="525" t="s">
        <v>76</v>
      </c>
      <c r="S36" s="524" t="s">
        <v>127</v>
      </c>
      <c r="T36" s="524" t="s">
        <v>79</v>
      </c>
      <c r="U36" s="524" t="s">
        <v>79</v>
      </c>
      <c r="V36" s="524" t="s">
        <v>1830</v>
      </c>
      <c r="W36" s="515">
        <v>17</v>
      </c>
      <c r="X36" s="515" t="s">
        <v>1822</v>
      </c>
      <c r="Y36" s="528" t="s">
        <v>1872</v>
      </c>
      <c r="Z36" s="518" t="s">
        <v>1824</v>
      </c>
      <c r="AA36" s="514" t="s">
        <v>168</v>
      </c>
      <c r="AB36" s="514" t="s">
        <v>168</v>
      </c>
      <c r="AC36" s="517" t="s">
        <v>1825</v>
      </c>
      <c r="AD36" s="520">
        <v>44377</v>
      </c>
      <c r="AE36" s="521" t="s">
        <v>82</v>
      </c>
      <c r="AF36" s="522" t="s">
        <v>480</v>
      </c>
      <c r="AG36" s="522" t="s">
        <v>476</v>
      </c>
      <c r="AH36" s="522" t="s">
        <v>476</v>
      </c>
      <c r="AI36" s="522" t="s">
        <v>84</v>
      </c>
      <c r="AJ36" s="520">
        <v>43979</v>
      </c>
      <c r="AK36" s="522" t="s">
        <v>391</v>
      </c>
      <c r="AL36" s="522" t="s">
        <v>457</v>
      </c>
      <c r="AM36" s="522" t="s">
        <v>156</v>
      </c>
      <c r="AN36" s="522" t="s">
        <v>163</v>
      </c>
      <c r="AO36" s="522" t="s">
        <v>163</v>
      </c>
      <c r="AP36" s="522" t="s">
        <v>1855</v>
      </c>
      <c r="AQ36" s="522" t="s">
        <v>458</v>
      </c>
      <c r="AR36" s="521" t="s">
        <v>87</v>
      </c>
      <c r="AS36" s="521" t="s">
        <v>87</v>
      </c>
      <c r="AT36" s="522" t="s">
        <v>88</v>
      </c>
      <c r="AU36" s="522" t="s">
        <v>89</v>
      </c>
      <c r="AV36" s="522" t="s">
        <v>69</v>
      </c>
      <c r="AW36" s="523" t="s">
        <v>107</v>
      </c>
      <c r="AX36" s="522" t="s">
        <v>90</v>
      </c>
    </row>
    <row r="37" spans="1:50" ht="153">
      <c r="A37" s="533" t="s">
        <v>1789</v>
      </c>
      <c r="B37" s="514" t="s">
        <v>312</v>
      </c>
      <c r="C37" s="514" t="s">
        <v>228</v>
      </c>
      <c r="D37" s="514" t="s">
        <v>106</v>
      </c>
      <c r="E37" s="514" t="s">
        <v>446</v>
      </c>
      <c r="F37" s="515">
        <v>220</v>
      </c>
      <c r="G37" s="515" t="s">
        <v>402</v>
      </c>
      <c r="H37" s="515">
        <v>28</v>
      </c>
      <c r="I37" s="516" t="s">
        <v>952</v>
      </c>
      <c r="J37" s="527" t="s">
        <v>1856</v>
      </c>
      <c r="K37" s="517" t="s">
        <v>1873</v>
      </c>
      <c r="L37" s="514" t="s">
        <v>70</v>
      </c>
      <c r="M37" s="524" t="s">
        <v>151</v>
      </c>
      <c r="N37" s="524" t="s">
        <v>166</v>
      </c>
      <c r="O37" s="524" t="s">
        <v>203</v>
      </c>
      <c r="P37" s="524" t="s">
        <v>111</v>
      </c>
      <c r="Q37" s="524" t="s">
        <v>112</v>
      </c>
      <c r="R37" s="525" t="s">
        <v>76</v>
      </c>
      <c r="S37" s="524" t="s">
        <v>127</v>
      </c>
      <c r="T37" s="524" t="s">
        <v>79</v>
      </c>
      <c r="U37" s="524" t="s">
        <v>79</v>
      </c>
      <c r="V37" s="524" t="s">
        <v>1830</v>
      </c>
      <c r="W37" s="515">
        <v>18</v>
      </c>
      <c r="X37" s="515" t="s">
        <v>1822</v>
      </c>
      <c r="Y37" s="528" t="s">
        <v>1874</v>
      </c>
      <c r="Z37" s="518" t="s">
        <v>1824</v>
      </c>
      <c r="AA37" s="514" t="s">
        <v>168</v>
      </c>
      <c r="AB37" s="514" t="s">
        <v>168</v>
      </c>
      <c r="AC37" s="517" t="s">
        <v>1825</v>
      </c>
      <c r="AD37" s="520">
        <v>44377</v>
      </c>
      <c r="AE37" s="521" t="s">
        <v>82</v>
      </c>
      <c r="AF37" s="522" t="s">
        <v>480</v>
      </c>
      <c r="AG37" s="522" t="s">
        <v>476</v>
      </c>
      <c r="AH37" s="522" t="s">
        <v>476</v>
      </c>
      <c r="AI37" s="522" t="s">
        <v>84</v>
      </c>
      <c r="AJ37" s="520">
        <v>43979</v>
      </c>
      <c r="AK37" s="522" t="s">
        <v>391</v>
      </c>
      <c r="AL37" s="522" t="s">
        <v>457</v>
      </c>
      <c r="AM37" s="522" t="s">
        <v>156</v>
      </c>
      <c r="AN37" s="522" t="s">
        <v>163</v>
      </c>
      <c r="AO37" s="522" t="s">
        <v>163</v>
      </c>
      <c r="AP37" s="522" t="s">
        <v>1875</v>
      </c>
      <c r="AQ37" s="522" t="s">
        <v>458</v>
      </c>
      <c r="AR37" s="521" t="s">
        <v>87</v>
      </c>
      <c r="AS37" s="521" t="s">
        <v>87</v>
      </c>
      <c r="AT37" s="522" t="s">
        <v>88</v>
      </c>
      <c r="AU37" s="522" t="s">
        <v>89</v>
      </c>
      <c r="AV37" s="522" t="s">
        <v>69</v>
      </c>
      <c r="AW37" s="523" t="s">
        <v>107</v>
      </c>
      <c r="AX37" s="522" t="s">
        <v>90</v>
      </c>
    </row>
    <row r="38" spans="1:50" ht="153">
      <c r="A38" s="533" t="s">
        <v>1789</v>
      </c>
      <c r="B38" s="514" t="s">
        <v>312</v>
      </c>
      <c r="C38" s="514" t="s">
        <v>228</v>
      </c>
      <c r="D38" s="514" t="s">
        <v>106</v>
      </c>
      <c r="E38" s="514" t="s">
        <v>446</v>
      </c>
      <c r="F38" s="515">
        <v>220</v>
      </c>
      <c r="G38" s="515" t="s">
        <v>402</v>
      </c>
      <c r="H38" s="515">
        <v>28</v>
      </c>
      <c r="I38" s="516" t="s">
        <v>952</v>
      </c>
      <c r="J38" s="527" t="s">
        <v>1856</v>
      </c>
      <c r="K38" s="517" t="s">
        <v>1876</v>
      </c>
      <c r="L38" s="514" t="s">
        <v>70</v>
      </c>
      <c r="M38" s="524" t="s">
        <v>151</v>
      </c>
      <c r="N38" s="524" t="s">
        <v>166</v>
      </c>
      <c r="O38" s="524" t="s">
        <v>203</v>
      </c>
      <c r="P38" s="524" t="s">
        <v>111</v>
      </c>
      <c r="Q38" s="524" t="s">
        <v>112</v>
      </c>
      <c r="R38" s="525" t="s">
        <v>76</v>
      </c>
      <c r="S38" s="524" t="s">
        <v>127</v>
      </c>
      <c r="T38" s="524" t="s">
        <v>79</v>
      </c>
      <c r="U38" s="524" t="s">
        <v>79</v>
      </c>
      <c r="V38" s="524" t="s">
        <v>1830</v>
      </c>
      <c r="W38" s="515">
        <v>19</v>
      </c>
      <c r="X38" s="515" t="s">
        <v>1822</v>
      </c>
      <c r="Y38" s="528" t="s">
        <v>1877</v>
      </c>
      <c r="Z38" s="518" t="s">
        <v>1824</v>
      </c>
      <c r="AA38" s="514" t="s">
        <v>168</v>
      </c>
      <c r="AB38" s="514" t="s">
        <v>168</v>
      </c>
      <c r="AC38" s="517" t="s">
        <v>1825</v>
      </c>
      <c r="AD38" s="520">
        <v>44377</v>
      </c>
      <c r="AE38" s="521" t="s">
        <v>82</v>
      </c>
      <c r="AF38" s="522" t="s">
        <v>480</v>
      </c>
      <c r="AG38" s="522" t="s">
        <v>476</v>
      </c>
      <c r="AH38" s="522" t="s">
        <v>476</v>
      </c>
      <c r="AI38" s="522" t="s">
        <v>84</v>
      </c>
      <c r="AJ38" s="520">
        <v>43979</v>
      </c>
      <c r="AK38" s="522" t="s">
        <v>391</v>
      </c>
      <c r="AL38" s="522" t="s">
        <v>457</v>
      </c>
      <c r="AM38" s="522" t="s">
        <v>156</v>
      </c>
      <c r="AN38" s="522" t="s">
        <v>163</v>
      </c>
      <c r="AO38" s="522" t="s">
        <v>163</v>
      </c>
      <c r="AP38" s="522" t="s">
        <v>1878</v>
      </c>
      <c r="AQ38" s="522" t="s">
        <v>458</v>
      </c>
      <c r="AR38" s="521" t="s">
        <v>87</v>
      </c>
      <c r="AS38" s="521" t="s">
        <v>87</v>
      </c>
      <c r="AT38" s="522" t="s">
        <v>88</v>
      </c>
      <c r="AU38" s="522" t="s">
        <v>89</v>
      </c>
      <c r="AV38" s="522" t="s">
        <v>69</v>
      </c>
      <c r="AW38" s="523" t="s">
        <v>107</v>
      </c>
      <c r="AX38" s="522" t="s">
        <v>90</v>
      </c>
    </row>
    <row r="39" spans="1:50" ht="153">
      <c r="A39" s="533" t="s">
        <v>1789</v>
      </c>
      <c r="B39" s="514" t="s">
        <v>312</v>
      </c>
      <c r="C39" s="514" t="s">
        <v>228</v>
      </c>
      <c r="D39" s="514" t="s">
        <v>106</v>
      </c>
      <c r="E39" s="514" t="s">
        <v>446</v>
      </c>
      <c r="F39" s="515">
        <v>220</v>
      </c>
      <c r="G39" s="515" t="s">
        <v>402</v>
      </c>
      <c r="H39" s="515">
        <v>28</v>
      </c>
      <c r="I39" s="516" t="s">
        <v>952</v>
      </c>
      <c r="J39" s="527" t="s">
        <v>1856</v>
      </c>
      <c r="K39" s="517" t="s">
        <v>1879</v>
      </c>
      <c r="L39" s="514" t="s">
        <v>70</v>
      </c>
      <c r="M39" s="524" t="s">
        <v>151</v>
      </c>
      <c r="N39" s="524" t="s">
        <v>166</v>
      </c>
      <c r="O39" s="524" t="s">
        <v>203</v>
      </c>
      <c r="P39" s="524" t="s">
        <v>111</v>
      </c>
      <c r="Q39" s="524" t="s">
        <v>112</v>
      </c>
      <c r="R39" s="525" t="s">
        <v>76</v>
      </c>
      <c r="S39" s="524" t="s">
        <v>127</v>
      </c>
      <c r="T39" s="524" t="s">
        <v>79</v>
      </c>
      <c r="U39" s="524" t="s">
        <v>79</v>
      </c>
      <c r="V39" s="524" t="s">
        <v>1830</v>
      </c>
      <c r="W39" s="515">
        <v>20</v>
      </c>
      <c r="X39" s="515" t="s">
        <v>1822</v>
      </c>
      <c r="Y39" s="528" t="s">
        <v>1880</v>
      </c>
      <c r="Z39" s="518" t="s">
        <v>1824</v>
      </c>
      <c r="AA39" s="514" t="s">
        <v>168</v>
      </c>
      <c r="AB39" s="514" t="s">
        <v>168</v>
      </c>
      <c r="AC39" s="517" t="s">
        <v>1825</v>
      </c>
      <c r="AD39" s="520">
        <v>44377</v>
      </c>
      <c r="AE39" s="521" t="s">
        <v>82</v>
      </c>
      <c r="AF39" s="522" t="s">
        <v>480</v>
      </c>
      <c r="AG39" s="522" t="s">
        <v>476</v>
      </c>
      <c r="AH39" s="522" t="s">
        <v>476</v>
      </c>
      <c r="AI39" s="522" t="s">
        <v>84</v>
      </c>
      <c r="AJ39" s="520">
        <v>43979</v>
      </c>
      <c r="AK39" s="522" t="s">
        <v>391</v>
      </c>
      <c r="AL39" s="522" t="s">
        <v>457</v>
      </c>
      <c r="AM39" s="522" t="s">
        <v>156</v>
      </c>
      <c r="AN39" s="522" t="s">
        <v>163</v>
      </c>
      <c r="AO39" s="522" t="s">
        <v>163</v>
      </c>
      <c r="AP39" s="522" t="s">
        <v>1881</v>
      </c>
      <c r="AQ39" s="522" t="s">
        <v>458</v>
      </c>
      <c r="AR39" s="521" t="s">
        <v>87</v>
      </c>
      <c r="AS39" s="521" t="s">
        <v>87</v>
      </c>
      <c r="AT39" s="522" t="s">
        <v>88</v>
      </c>
      <c r="AU39" s="522" t="s">
        <v>89</v>
      </c>
      <c r="AV39" s="522" t="s">
        <v>69</v>
      </c>
      <c r="AW39" s="523" t="s">
        <v>107</v>
      </c>
      <c r="AX39" s="522" t="s">
        <v>90</v>
      </c>
    </row>
    <row r="40" spans="1:50" ht="153">
      <c r="A40" s="533" t="s">
        <v>1789</v>
      </c>
      <c r="B40" s="514" t="s">
        <v>312</v>
      </c>
      <c r="C40" s="514" t="s">
        <v>228</v>
      </c>
      <c r="D40" s="514" t="s">
        <v>106</v>
      </c>
      <c r="E40" s="514" t="s">
        <v>446</v>
      </c>
      <c r="F40" s="515">
        <v>220</v>
      </c>
      <c r="G40" s="515" t="s">
        <v>402</v>
      </c>
      <c r="H40" s="515">
        <v>28</v>
      </c>
      <c r="I40" s="516" t="s">
        <v>952</v>
      </c>
      <c r="J40" s="527" t="s">
        <v>1856</v>
      </c>
      <c r="K40" s="517" t="s">
        <v>1882</v>
      </c>
      <c r="L40" s="514" t="s">
        <v>70</v>
      </c>
      <c r="M40" s="524" t="s">
        <v>151</v>
      </c>
      <c r="N40" s="524" t="s">
        <v>166</v>
      </c>
      <c r="O40" s="524" t="s">
        <v>203</v>
      </c>
      <c r="P40" s="524" t="s">
        <v>111</v>
      </c>
      <c r="Q40" s="524" t="s">
        <v>112</v>
      </c>
      <c r="R40" s="525" t="s">
        <v>76</v>
      </c>
      <c r="S40" s="524" t="s">
        <v>127</v>
      </c>
      <c r="T40" s="524" t="s">
        <v>79</v>
      </c>
      <c r="U40" s="524" t="s">
        <v>79</v>
      </c>
      <c r="V40" s="524" t="s">
        <v>1830</v>
      </c>
      <c r="W40" s="515">
        <v>21</v>
      </c>
      <c r="X40" s="515" t="s">
        <v>1822</v>
      </c>
      <c r="Y40" s="528" t="s">
        <v>1883</v>
      </c>
      <c r="Z40" s="518" t="s">
        <v>1824</v>
      </c>
      <c r="AA40" s="514" t="s">
        <v>168</v>
      </c>
      <c r="AB40" s="514" t="s">
        <v>168</v>
      </c>
      <c r="AC40" s="517" t="s">
        <v>1825</v>
      </c>
      <c r="AD40" s="520">
        <v>44377</v>
      </c>
      <c r="AE40" s="521" t="s">
        <v>82</v>
      </c>
      <c r="AF40" s="522" t="s">
        <v>480</v>
      </c>
      <c r="AG40" s="522" t="s">
        <v>476</v>
      </c>
      <c r="AH40" s="522" t="s">
        <v>476</v>
      </c>
      <c r="AI40" s="522" t="s">
        <v>84</v>
      </c>
      <c r="AJ40" s="520">
        <v>43979</v>
      </c>
      <c r="AK40" s="522" t="s">
        <v>391</v>
      </c>
      <c r="AL40" s="522" t="s">
        <v>457</v>
      </c>
      <c r="AM40" s="522" t="s">
        <v>156</v>
      </c>
      <c r="AN40" s="522" t="s">
        <v>163</v>
      </c>
      <c r="AO40" s="522" t="s">
        <v>163</v>
      </c>
      <c r="AP40" s="522" t="s">
        <v>1884</v>
      </c>
      <c r="AQ40" s="522" t="s">
        <v>458</v>
      </c>
      <c r="AR40" s="521" t="s">
        <v>87</v>
      </c>
      <c r="AS40" s="521" t="s">
        <v>87</v>
      </c>
      <c r="AT40" s="522" t="s">
        <v>88</v>
      </c>
      <c r="AU40" s="522" t="s">
        <v>89</v>
      </c>
      <c r="AV40" s="522" t="s">
        <v>69</v>
      </c>
      <c r="AW40" s="523" t="s">
        <v>107</v>
      </c>
      <c r="AX40" s="522" t="s">
        <v>90</v>
      </c>
    </row>
    <row r="41" spans="1:50" ht="153">
      <c r="A41" s="533" t="s">
        <v>1789</v>
      </c>
      <c r="B41" s="514" t="s">
        <v>312</v>
      </c>
      <c r="C41" s="514" t="s">
        <v>228</v>
      </c>
      <c r="D41" s="514" t="s">
        <v>106</v>
      </c>
      <c r="E41" s="514" t="s">
        <v>446</v>
      </c>
      <c r="F41" s="515">
        <v>220</v>
      </c>
      <c r="G41" s="515" t="s">
        <v>402</v>
      </c>
      <c r="H41" s="515">
        <v>28</v>
      </c>
      <c r="I41" s="516" t="s">
        <v>952</v>
      </c>
      <c r="J41" s="527" t="s">
        <v>1856</v>
      </c>
      <c r="K41" s="517" t="s">
        <v>1885</v>
      </c>
      <c r="L41" s="514" t="s">
        <v>70</v>
      </c>
      <c r="M41" s="524" t="s">
        <v>151</v>
      </c>
      <c r="N41" s="524" t="s">
        <v>166</v>
      </c>
      <c r="O41" s="524" t="s">
        <v>203</v>
      </c>
      <c r="P41" s="524" t="s">
        <v>111</v>
      </c>
      <c r="Q41" s="524" t="s">
        <v>112</v>
      </c>
      <c r="R41" s="525" t="s">
        <v>76</v>
      </c>
      <c r="S41" s="524" t="s">
        <v>127</v>
      </c>
      <c r="T41" s="524" t="s">
        <v>79</v>
      </c>
      <c r="U41" s="524" t="s">
        <v>79</v>
      </c>
      <c r="V41" s="524" t="s">
        <v>1830</v>
      </c>
      <c r="W41" s="515">
        <v>22</v>
      </c>
      <c r="X41" s="515" t="s">
        <v>1822</v>
      </c>
      <c r="Y41" s="526" t="s">
        <v>1831</v>
      </c>
      <c r="Z41" s="518" t="s">
        <v>1824</v>
      </c>
      <c r="AA41" s="514" t="s">
        <v>168</v>
      </c>
      <c r="AB41" s="514" t="s">
        <v>168</v>
      </c>
      <c r="AC41" s="517" t="s">
        <v>1825</v>
      </c>
      <c r="AD41" s="520">
        <v>44377</v>
      </c>
      <c r="AE41" s="521" t="s">
        <v>82</v>
      </c>
      <c r="AF41" s="522" t="s">
        <v>480</v>
      </c>
      <c r="AG41" s="522" t="s">
        <v>476</v>
      </c>
      <c r="AH41" s="522" t="s">
        <v>476</v>
      </c>
      <c r="AI41" s="522" t="s">
        <v>84</v>
      </c>
      <c r="AJ41" s="520">
        <v>43979</v>
      </c>
      <c r="AK41" s="522" t="s">
        <v>391</v>
      </c>
      <c r="AL41" s="522" t="s">
        <v>457</v>
      </c>
      <c r="AM41" s="522" t="s">
        <v>156</v>
      </c>
      <c r="AN41" s="522" t="s">
        <v>163</v>
      </c>
      <c r="AO41" s="522" t="s">
        <v>163</v>
      </c>
      <c r="AP41" s="522" t="s">
        <v>1886</v>
      </c>
      <c r="AQ41" s="522" t="s">
        <v>458</v>
      </c>
      <c r="AR41" s="521" t="s">
        <v>87</v>
      </c>
      <c r="AS41" s="521" t="s">
        <v>87</v>
      </c>
      <c r="AT41" s="522" t="s">
        <v>88</v>
      </c>
      <c r="AU41" s="522" t="s">
        <v>89</v>
      </c>
      <c r="AV41" s="522" t="s">
        <v>69</v>
      </c>
      <c r="AW41" s="523" t="s">
        <v>107</v>
      </c>
      <c r="AX41" s="522" t="s">
        <v>90</v>
      </c>
    </row>
    <row r="42" spans="1:50" ht="153">
      <c r="A42" s="533" t="s">
        <v>1789</v>
      </c>
      <c r="B42" s="514" t="s">
        <v>312</v>
      </c>
      <c r="C42" s="514" t="s">
        <v>228</v>
      </c>
      <c r="D42" s="514" t="s">
        <v>106</v>
      </c>
      <c r="E42" s="514" t="s">
        <v>446</v>
      </c>
      <c r="F42" s="515">
        <v>220</v>
      </c>
      <c r="G42" s="515" t="s">
        <v>402</v>
      </c>
      <c r="H42" s="515">
        <v>28</v>
      </c>
      <c r="I42" s="516" t="s">
        <v>952</v>
      </c>
      <c r="J42" s="527" t="s">
        <v>1856</v>
      </c>
      <c r="K42" s="517" t="s">
        <v>1887</v>
      </c>
      <c r="L42" s="514" t="s">
        <v>70</v>
      </c>
      <c r="M42" s="524" t="s">
        <v>151</v>
      </c>
      <c r="N42" s="524" t="s">
        <v>166</v>
      </c>
      <c r="O42" s="524" t="s">
        <v>203</v>
      </c>
      <c r="P42" s="524" t="s">
        <v>111</v>
      </c>
      <c r="Q42" s="524" t="s">
        <v>112</v>
      </c>
      <c r="R42" s="525" t="s">
        <v>76</v>
      </c>
      <c r="S42" s="524" t="s">
        <v>127</v>
      </c>
      <c r="T42" s="524" t="s">
        <v>79</v>
      </c>
      <c r="U42" s="524" t="s">
        <v>79</v>
      </c>
      <c r="V42" s="524" t="s">
        <v>1830</v>
      </c>
      <c r="W42" s="515">
        <v>23</v>
      </c>
      <c r="X42" s="515" t="s">
        <v>1822</v>
      </c>
      <c r="Y42" s="528" t="s">
        <v>1888</v>
      </c>
      <c r="Z42" s="518" t="s">
        <v>1824</v>
      </c>
      <c r="AA42" s="514" t="s">
        <v>168</v>
      </c>
      <c r="AB42" s="514" t="s">
        <v>168</v>
      </c>
      <c r="AC42" s="517" t="s">
        <v>1825</v>
      </c>
      <c r="AD42" s="520">
        <v>44377</v>
      </c>
      <c r="AE42" s="521" t="s">
        <v>82</v>
      </c>
      <c r="AF42" s="522" t="s">
        <v>480</v>
      </c>
      <c r="AG42" s="522" t="s">
        <v>476</v>
      </c>
      <c r="AH42" s="522" t="s">
        <v>476</v>
      </c>
      <c r="AI42" s="522" t="s">
        <v>84</v>
      </c>
      <c r="AJ42" s="520">
        <v>43979</v>
      </c>
      <c r="AK42" s="522" t="s">
        <v>391</v>
      </c>
      <c r="AL42" s="522" t="s">
        <v>457</v>
      </c>
      <c r="AM42" s="522" t="s">
        <v>156</v>
      </c>
      <c r="AN42" s="522" t="s">
        <v>163</v>
      </c>
      <c r="AO42" s="522" t="s">
        <v>163</v>
      </c>
      <c r="AP42" s="522" t="s">
        <v>1889</v>
      </c>
      <c r="AQ42" s="522" t="s">
        <v>458</v>
      </c>
      <c r="AR42" s="521" t="s">
        <v>87</v>
      </c>
      <c r="AS42" s="521" t="s">
        <v>87</v>
      </c>
      <c r="AT42" s="522" t="s">
        <v>88</v>
      </c>
      <c r="AU42" s="522" t="s">
        <v>89</v>
      </c>
      <c r="AV42" s="522" t="s">
        <v>69</v>
      </c>
      <c r="AW42" s="523" t="s">
        <v>107</v>
      </c>
      <c r="AX42" s="522" t="s">
        <v>90</v>
      </c>
    </row>
    <row r="43" spans="1:50" ht="153">
      <c r="A43" s="533" t="s">
        <v>1789</v>
      </c>
      <c r="B43" s="514" t="s">
        <v>312</v>
      </c>
      <c r="C43" s="514" t="s">
        <v>228</v>
      </c>
      <c r="D43" s="514" t="s">
        <v>106</v>
      </c>
      <c r="E43" s="514" t="s">
        <v>446</v>
      </c>
      <c r="F43" s="515">
        <v>220</v>
      </c>
      <c r="G43" s="515" t="s">
        <v>402</v>
      </c>
      <c r="H43" s="515">
        <v>28</v>
      </c>
      <c r="I43" s="516" t="s">
        <v>952</v>
      </c>
      <c r="J43" s="527" t="s">
        <v>1856</v>
      </c>
      <c r="K43" s="517" t="s">
        <v>1890</v>
      </c>
      <c r="L43" s="514" t="s">
        <v>70</v>
      </c>
      <c r="M43" s="524" t="s">
        <v>151</v>
      </c>
      <c r="N43" s="524" t="s">
        <v>166</v>
      </c>
      <c r="O43" s="524" t="s">
        <v>203</v>
      </c>
      <c r="P43" s="524" t="s">
        <v>111</v>
      </c>
      <c r="Q43" s="524" t="s">
        <v>112</v>
      </c>
      <c r="R43" s="525" t="s">
        <v>76</v>
      </c>
      <c r="S43" s="524" t="s">
        <v>127</v>
      </c>
      <c r="T43" s="524" t="s">
        <v>79</v>
      </c>
      <c r="U43" s="524" t="s">
        <v>79</v>
      </c>
      <c r="V43" s="524" t="s">
        <v>1830</v>
      </c>
      <c r="W43" s="515">
        <v>24</v>
      </c>
      <c r="X43" s="515" t="s">
        <v>1822</v>
      </c>
      <c r="Y43" s="526" t="s">
        <v>1831</v>
      </c>
      <c r="Z43" s="518" t="s">
        <v>1824</v>
      </c>
      <c r="AA43" s="514" t="s">
        <v>168</v>
      </c>
      <c r="AB43" s="514" t="s">
        <v>168</v>
      </c>
      <c r="AC43" s="517" t="s">
        <v>1825</v>
      </c>
      <c r="AD43" s="520">
        <v>44377</v>
      </c>
      <c r="AE43" s="521" t="s">
        <v>82</v>
      </c>
      <c r="AF43" s="522" t="s">
        <v>480</v>
      </c>
      <c r="AG43" s="522" t="s">
        <v>476</v>
      </c>
      <c r="AH43" s="522" t="s">
        <v>476</v>
      </c>
      <c r="AI43" s="522" t="s">
        <v>84</v>
      </c>
      <c r="AJ43" s="520">
        <v>43979</v>
      </c>
      <c r="AK43" s="522" t="s">
        <v>391</v>
      </c>
      <c r="AL43" s="522" t="s">
        <v>457</v>
      </c>
      <c r="AM43" s="522" t="s">
        <v>156</v>
      </c>
      <c r="AN43" s="522" t="s">
        <v>163</v>
      </c>
      <c r="AO43" s="522" t="s">
        <v>163</v>
      </c>
      <c r="AP43" s="522" t="s">
        <v>1891</v>
      </c>
      <c r="AQ43" s="522" t="s">
        <v>458</v>
      </c>
      <c r="AR43" s="521" t="s">
        <v>87</v>
      </c>
      <c r="AS43" s="521" t="s">
        <v>87</v>
      </c>
      <c r="AT43" s="522" t="s">
        <v>88</v>
      </c>
      <c r="AU43" s="522" t="s">
        <v>89</v>
      </c>
      <c r="AV43" s="522" t="s">
        <v>69</v>
      </c>
      <c r="AW43" s="523" t="s">
        <v>107</v>
      </c>
      <c r="AX43" s="522" t="s">
        <v>90</v>
      </c>
    </row>
    <row r="44" spans="1:50" ht="153">
      <c r="A44" s="533" t="s">
        <v>1789</v>
      </c>
      <c r="B44" s="514" t="s">
        <v>312</v>
      </c>
      <c r="C44" s="514" t="s">
        <v>228</v>
      </c>
      <c r="D44" s="514" t="s">
        <v>106</v>
      </c>
      <c r="E44" s="514" t="s">
        <v>446</v>
      </c>
      <c r="F44" s="515">
        <v>220</v>
      </c>
      <c r="G44" s="515" t="s">
        <v>402</v>
      </c>
      <c r="H44" s="515">
        <v>28</v>
      </c>
      <c r="I44" s="516" t="s">
        <v>952</v>
      </c>
      <c r="J44" s="527" t="s">
        <v>1856</v>
      </c>
      <c r="K44" s="517" t="s">
        <v>1892</v>
      </c>
      <c r="L44" s="514" t="s">
        <v>70</v>
      </c>
      <c r="M44" s="524" t="s">
        <v>151</v>
      </c>
      <c r="N44" s="524" t="s">
        <v>166</v>
      </c>
      <c r="O44" s="524" t="s">
        <v>203</v>
      </c>
      <c r="P44" s="524" t="s">
        <v>111</v>
      </c>
      <c r="Q44" s="524" t="s">
        <v>112</v>
      </c>
      <c r="R44" s="525" t="s">
        <v>76</v>
      </c>
      <c r="S44" s="524" t="s">
        <v>127</v>
      </c>
      <c r="T44" s="524" t="s">
        <v>79</v>
      </c>
      <c r="U44" s="524" t="s">
        <v>79</v>
      </c>
      <c r="V44" s="524" t="s">
        <v>1830</v>
      </c>
      <c r="W44" s="515">
        <v>25</v>
      </c>
      <c r="X44" s="515" t="s">
        <v>1822</v>
      </c>
      <c r="Y44" s="528" t="s">
        <v>1893</v>
      </c>
      <c r="Z44" s="518" t="s">
        <v>1824</v>
      </c>
      <c r="AA44" s="514" t="s">
        <v>168</v>
      </c>
      <c r="AB44" s="514" t="s">
        <v>168</v>
      </c>
      <c r="AC44" s="517" t="s">
        <v>1825</v>
      </c>
      <c r="AD44" s="520">
        <v>44377</v>
      </c>
      <c r="AE44" s="521" t="s">
        <v>82</v>
      </c>
      <c r="AF44" s="522" t="s">
        <v>480</v>
      </c>
      <c r="AG44" s="522" t="s">
        <v>476</v>
      </c>
      <c r="AH44" s="522" t="s">
        <v>476</v>
      </c>
      <c r="AI44" s="522" t="s">
        <v>84</v>
      </c>
      <c r="AJ44" s="520">
        <v>43979</v>
      </c>
      <c r="AK44" s="522" t="s">
        <v>391</v>
      </c>
      <c r="AL44" s="522" t="s">
        <v>457</v>
      </c>
      <c r="AM44" s="522" t="s">
        <v>156</v>
      </c>
      <c r="AN44" s="522" t="s">
        <v>163</v>
      </c>
      <c r="AO44" s="522" t="s">
        <v>163</v>
      </c>
      <c r="AP44" s="522" t="s">
        <v>1894</v>
      </c>
      <c r="AQ44" s="522" t="s">
        <v>458</v>
      </c>
      <c r="AR44" s="521" t="s">
        <v>87</v>
      </c>
      <c r="AS44" s="521" t="s">
        <v>87</v>
      </c>
      <c r="AT44" s="522" t="s">
        <v>88</v>
      </c>
      <c r="AU44" s="522" t="s">
        <v>89</v>
      </c>
      <c r="AV44" s="522" t="s">
        <v>69</v>
      </c>
      <c r="AW44" s="523" t="s">
        <v>107</v>
      </c>
      <c r="AX44" s="522" t="s">
        <v>90</v>
      </c>
    </row>
    <row r="45" spans="1:50" ht="153">
      <c r="A45" s="533" t="s">
        <v>1789</v>
      </c>
      <c r="B45" s="514" t="s">
        <v>312</v>
      </c>
      <c r="C45" s="514" t="s">
        <v>228</v>
      </c>
      <c r="D45" s="514" t="s">
        <v>106</v>
      </c>
      <c r="E45" s="514" t="s">
        <v>446</v>
      </c>
      <c r="F45" s="515">
        <v>220</v>
      </c>
      <c r="G45" s="515" t="s">
        <v>402</v>
      </c>
      <c r="H45" s="515">
        <v>28</v>
      </c>
      <c r="I45" s="516" t="s">
        <v>952</v>
      </c>
      <c r="J45" s="527" t="s">
        <v>1856</v>
      </c>
      <c r="K45" s="517" t="s">
        <v>1895</v>
      </c>
      <c r="L45" s="514" t="s">
        <v>70</v>
      </c>
      <c r="M45" s="524" t="s">
        <v>151</v>
      </c>
      <c r="N45" s="524" t="s">
        <v>166</v>
      </c>
      <c r="O45" s="524" t="s">
        <v>203</v>
      </c>
      <c r="P45" s="524" t="s">
        <v>111</v>
      </c>
      <c r="Q45" s="524" t="s">
        <v>112</v>
      </c>
      <c r="R45" s="525" t="s">
        <v>76</v>
      </c>
      <c r="S45" s="524" t="s">
        <v>127</v>
      </c>
      <c r="T45" s="524" t="s">
        <v>79</v>
      </c>
      <c r="U45" s="524" t="s">
        <v>79</v>
      </c>
      <c r="V45" s="524" t="s">
        <v>1830</v>
      </c>
      <c r="W45" s="515">
        <v>26</v>
      </c>
      <c r="X45" s="515" t="s">
        <v>1822</v>
      </c>
      <c r="Y45" s="526" t="s">
        <v>1831</v>
      </c>
      <c r="Z45" s="518" t="s">
        <v>1824</v>
      </c>
      <c r="AA45" s="514" t="s">
        <v>168</v>
      </c>
      <c r="AB45" s="514" t="s">
        <v>168</v>
      </c>
      <c r="AC45" s="517" t="s">
        <v>1825</v>
      </c>
      <c r="AD45" s="520">
        <v>44377</v>
      </c>
      <c r="AE45" s="521" t="s">
        <v>82</v>
      </c>
      <c r="AF45" s="522" t="s">
        <v>480</v>
      </c>
      <c r="AG45" s="522" t="s">
        <v>476</v>
      </c>
      <c r="AH45" s="522" t="s">
        <v>476</v>
      </c>
      <c r="AI45" s="522" t="s">
        <v>84</v>
      </c>
      <c r="AJ45" s="520">
        <v>43979</v>
      </c>
      <c r="AK45" s="522" t="s">
        <v>391</v>
      </c>
      <c r="AL45" s="522" t="s">
        <v>457</v>
      </c>
      <c r="AM45" s="522" t="s">
        <v>156</v>
      </c>
      <c r="AN45" s="522" t="s">
        <v>163</v>
      </c>
      <c r="AO45" s="522" t="s">
        <v>163</v>
      </c>
      <c r="AP45" s="522" t="s">
        <v>1896</v>
      </c>
      <c r="AQ45" s="522" t="s">
        <v>458</v>
      </c>
      <c r="AR45" s="521" t="s">
        <v>87</v>
      </c>
      <c r="AS45" s="521" t="s">
        <v>87</v>
      </c>
      <c r="AT45" s="522" t="s">
        <v>88</v>
      </c>
      <c r="AU45" s="522" t="s">
        <v>89</v>
      </c>
      <c r="AV45" s="522" t="s">
        <v>69</v>
      </c>
      <c r="AW45" s="523" t="s">
        <v>107</v>
      </c>
      <c r="AX45" s="522" t="s">
        <v>90</v>
      </c>
    </row>
    <row r="46" spans="1:50" ht="153">
      <c r="A46" s="533" t="s">
        <v>1789</v>
      </c>
      <c r="B46" s="514" t="s">
        <v>312</v>
      </c>
      <c r="C46" s="514" t="s">
        <v>228</v>
      </c>
      <c r="D46" s="514" t="s">
        <v>106</v>
      </c>
      <c r="E46" s="514" t="s">
        <v>446</v>
      </c>
      <c r="F46" s="515">
        <v>220</v>
      </c>
      <c r="G46" s="515" t="s">
        <v>402</v>
      </c>
      <c r="H46" s="515">
        <v>28</v>
      </c>
      <c r="I46" s="516" t="s">
        <v>952</v>
      </c>
      <c r="J46" s="527" t="s">
        <v>1856</v>
      </c>
      <c r="K46" s="517" t="s">
        <v>1897</v>
      </c>
      <c r="L46" s="514" t="s">
        <v>70</v>
      </c>
      <c r="M46" s="524" t="s">
        <v>151</v>
      </c>
      <c r="N46" s="524" t="s">
        <v>166</v>
      </c>
      <c r="O46" s="524" t="s">
        <v>203</v>
      </c>
      <c r="P46" s="524" t="s">
        <v>111</v>
      </c>
      <c r="Q46" s="524" t="s">
        <v>112</v>
      </c>
      <c r="R46" s="525" t="s">
        <v>76</v>
      </c>
      <c r="S46" s="524" t="s">
        <v>127</v>
      </c>
      <c r="T46" s="524" t="s">
        <v>79</v>
      </c>
      <c r="U46" s="524" t="s">
        <v>79</v>
      </c>
      <c r="V46" s="524" t="s">
        <v>1830</v>
      </c>
      <c r="W46" s="515">
        <v>27</v>
      </c>
      <c r="X46" s="515" t="s">
        <v>1822</v>
      </c>
      <c r="Y46" s="526" t="s">
        <v>1831</v>
      </c>
      <c r="Z46" s="518" t="s">
        <v>1824</v>
      </c>
      <c r="AA46" s="514" t="s">
        <v>168</v>
      </c>
      <c r="AB46" s="514" t="s">
        <v>168</v>
      </c>
      <c r="AC46" s="517" t="s">
        <v>1825</v>
      </c>
      <c r="AD46" s="520">
        <v>44377</v>
      </c>
      <c r="AE46" s="521" t="s">
        <v>82</v>
      </c>
      <c r="AF46" s="522" t="s">
        <v>480</v>
      </c>
      <c r="AG46" s="522" t="s">
        <v>476</v>
      </c>
      <c r="AH46" s="522" t="s">
        <v>476</v>
      </c>
      <c r="AI46" s="522" t="s">
        <v>84</v>
      </c>
      <c r="AJ46" s="520">
        <v>43979</v>
      </c>
      <c r="AK46" s="522" t="s">
        <v>391</v>
      </c>
      <c r="AL46" s="522" t="s">
        <v>457</v>
      </c>
      <c r="AM46" s="522" t="s">
        <v>156</v>
      </c>
      <c r="AN46" s="522" t="s">
        <v>163</v>
      </c>
      <c r="AO46" s="522" t="s">
        <v>163</v>
      </c>
      <c r="AP46" s="522" t="s">
        <v>1898</v>
      </c>
      <c r="AQ46" s="522" t="s">
        <v>458</v>
      </c>
      <c r="AR46" s="521" t="s">
        <v>87</v>
      </c>
      <c r="AS46" s="521" t="s">
        <v>87</v>
      </c>
      <c r="AT46" s="522" t="s">
        <v>88</v>
      </c>
      <c r="AU46" s="522" t="s">
        <v>89</v>
      </c>
      <c r="AV46" s="522" t="s">
        <v>69</v>
      </c>
      <c r="AW46" s="523" t="s">
        <v>107</v>
      </c>
      <c r="AX46" s="522" t="s">
        <v>90</v>
      </c>
    </row>
    <row r="47" spans="1:50" ht="153">
      <c r="A47" s="533" t="s">
        <v>1789</v>
      </c>
      <c r="B47" s="514" t="s">
        <v>312</v>
      </c>
      <c r="C47" s="514" t="s">
        <v>228</v>
      </c>
      <c r="D47" s="514" t="s">
        <v>106</v>
      </c>
      <c r="E47" s="514" t="s">
        <v>446</v>
      </c>
      <c r="F47" s="515">
        <v>220</v>
      </c>
      <c r="G47" s="515" t="s">
        <v>402</v>
      </c>
      <c r="H47" s="515">
        <v>28</v>
      </c>
      <c r="I47" s="516" t="s">
        <v>952</v>
      </c>
      <c r="J47" s="527" t="s">
        <v>1856</v>
      </c>
      <c r="K47" s="517" t="s">
        <v>1899</v>
      </c>
      <c r="L47" s="514" t="s">
        <v>70</v>
      </c>
      <c r="M47" s="524" t="s">
        <v>151</v>
      </c>
      <c r="N47" s="524" t="s">
        <v>166</v>
      </c>
      <c r="O47" s="524" t="s">
        <v>203</v>
      </c>
      <c r="P47" s="524" t="s">
        <v>111</v>
      </c>
      <c r="Q47" s="524" t="s">
        <v>112</v>
      </c>
      <c r="R47" s="525" t="s">
        <v>76</v>
      </c>
      <c r="S47" s="524" t="s">
        <v>127</v>
      </c>
      <c r="T47" s="524" t="s">
        <v>79</v>
      </c>
      <c r="U47" s="524" t="s">
        <v>79</v>
      </c>
      <c r="V47" s="524" t="s">
        <v>1830</v>
      </c>
      <c r="W47" s="515">
        <v>27</v>
      </c>
      <c r="X47" s="515" t="s">
        <v>1822</v>
      </c>
      <c r="Y47" s="526" t="s">
        <v>1831</v>
      </c>
      <c r="Z47" s="518" t="s">
        <v>1824</v>
      </c>
      <c r="AA47" s="514" t="s">
        <v>168</v>
      </c>
      <c r="AB47" s="514" t="s">
        <v>168</v>
      </c>
      <c r="AC47" s="517" t="s">
        <v>1825</v>
      </c>
      <c r="AD47" s="520">
        <v>44377</v>
      </c>
      <c r="AE47" s="521" t="s">
        <v>82</v>
      </c>
      <c r="AF47" s="522" t="s">
        <v>480</v>
      </c>
      <c r="AG47" s="522" t="s">
        <v>476</v>
      </c>
      <c r="AH47" s="522" t="s">
        <v>476</v>
      </c>
      <c r="AI47" s="522" t="s">
        <v>84</v>
      </c>
      <c r="AJ47" s="520">
        <v>43979</v>
      </c>
      <c r="AK47" s="522" t="s">
        <v>391</v>
      </c>
      <c r="AL47" s="522" t="s">
        <v>457</v>
      </c>
      <c r="AM47" s="522" t="s">
        <v>156</v>
      </c>
      <c r="AN47" s="522" t="s">
        <v>163</v>
      </c>
      <c r="AO47" s="522" t="s">
        <v>163</v>
      </c>
      <c r="AP47" s="522" t="s">
        <v>1898</v>
      </c>
      <c r="AQ47" s="522" t="s">
        <v>458</v>
      </c>
      <c r="AR47" s="521" t="s">
        <v>87</v>
      </c>
      <c r="AS47" s="521" t="s">
        <v>87</v>
      </c>
      <c r="AT47" s="522" t="s">
        <v>88</v>
      </c>
      <c r="AU47" s="522" t="s">
        <v>89</v>
      </c>
      <c r="AV47" s="522" t="s">
        <v>69</v>
      </c>
      <c r="AW47" s="523" t="s">
        <v>107</v>
      </c>
      <c r="AX47" s="522" t="s">
        <v>90</v>
      </c>
    </row>
    <row r="48" spans="1:50" ht="153">
      <c r="A48" s="533" t="s">
        <v>1789</v>
      </c>
      <c r="B48" s="514" t="s">
        <v>312</v>
      </c>
      <c r="C48" s="514" t="s">
        <v>228</v>
      </c>
      <c r="D48" s="514" t="s">
        <v>106</v>
      </c>
      <c r="E48" s="514" t="s">
        <v>446</v>
      </c>
      <c r="F48" s="515">
        <v>220</v>
      </c>
      <c r="G48" s="515" t="s">
        <v>402</v>
      </c>
      <c r="H48" s="515">
        <v>28</v>
      </c>
      <c r="I48" s="516" t="s">
        <v>952</v>
      </c>
      <c r="J48" s="527" t="s">
        <v>1856</v>
      </c>
      <c r="K48" s="517" t="s">
        <v>1900</v>
      </c>
      <c r="L48" s="514" t="s">
        <v>70</v>
      </c>
      <c r="M48" s="524" t="s">
        <v>151</v>
      </c>
      <c r="N48" s="524" t="s">
        <v>166</v>
      </c>
      <c r="O48" s="524" t="s">
        <v>203</v>
      </c>
      <c r="P48" s="524" t="s">
        <v>111</v>
      </c>
      <c r="Q48" s="524" t="s">
        <v>112</v>
      </c>
      <c r="R48" s="525" t="s">
        <v>76</v>
      </c>
      <c r="S48" s="524" t="s">
        <v>127</v>
      </c>
      <c r="T48" s="524" t="s">
        <v>79</v>
      </c>
      <c r="U48" s="524" t="s">
        <v>79</v>
      </c>
      <c r="V48" s="524" t="s">
        <v>1830</v>
      </c>
      <c r="W48" s="515">
        <v>27</v>
      </c>
      <c r="X48" s="515" t="s">
        <v>1822</v>
      </c>
      <c r="Y48" s="526" t="s">
        <v>1831</v>
      </c>
      <c r="Z48" s="518" t="s">
        <v>1824</v>
      </c>
      <c r="AA48" s="514" t="s">
        <v>168</v>
      </c>
      <c r="AB48" s="514" t="s">
        <v>168</v>
      </c>
      <c r="AC48" s="517" t="s">
        <v>1825</v>
      </c>
      <c r="AD48" s="520">
        <v>44377</v>
      </c>
      <c r="AE48" s="521" t="s">
        <v>82</v>
      </c>
      <c r="AF48" s="522" t="s">
        <v>480</v>
      </c>
      <c r="AG48" s="522" t="s">
        <v>476</v>
      </c>
      <c r="AH48" s="522" t="s">
        <v>476</v>
      </c>
      <c r="AI48" s="522" t="s">
        <v>84</v>
      </c>
      <c r="AJ48" s="520">
        <v>43979</v>
      </c>
      <c r="AK48" s="522" t="s">
        <v>391</v>
      </c>
      <c r="AL48" s="522" t="s">
        <v>457</v>
      </c>
      <c r="AM48" s="522" t="s">
        <v>156</v>
      </c>
      <c r="AN48" s="522" t="s">
        <v>163</v>
      </c>
      <c r="AO48" s="522" t="s">
        <v>163</v>
      </c>
      <c r="AP48" s="522" t="s">
        <v>1898</v>
      </c>
      <c r="AQ48" s="522" t="s">
        <v>458</v>
      </c>
      <c r="AR48" s="521" t="s">
        <v>87</v>
      </c>
      <c r="AS48" s="521" t="s">
        <v>87</v>
      </c>
      <c r="AT48" s="522" t="s">
        <v>88</v>
      </c>
      <c r="AU48" s="522" t="s">
        <v>89</v>
      </c>
      <c r="AV48" s="522" t="s">
        <v>69</v>
      </c>
      <c r="AW48" s="523" t="s">
        <v>107</v>
      </c>
      <c r="AX48" s="522" t="s">
        <v>90</v>
      </c>
    </row>
    <row r="49" spans="1:50" ht="153">
      <c r="A49" s="533" t="s">
        <v>1789</v>
      </c>
      <c r="B49" s="514" t="s">
        <v>312</v>
      </c>
      <c r="C49" s="514" t="s">
        <v>228</v>
      </c>
      <c r="D49" s="514" t="s">
        <v>106</v>
      </c>
      <c r="E49" s="514" t="s">
        <v>446</v>
      </c>
      <c r="F49" s="515">
        <v>220</v>
      </c>
      <c r="G49" s="515" t="s">
        <v>402</v>
      </c>
      <c r="H49" s="515">
        <v>28</v>
      </c>
      <c r="I49" s="516" t="s">
        <v>952</v>
      </c>
      <c r="J49" s="527" t="s">
        <v>1856</v>
      </c>
      <c r="K49" s="517" t="s">
        <v>1901</v>
      </c>
      <c r="L49" s="514" t="s">
        <v>70</v>
      </c>
      <c r="M49" s="524" t="s">
        <v>151</v>
      </c>
      <c r="N49" s="524" t="s">
        <v>166</v>
      </c>
      <c r="O49" s="524" t="s">
        <v>203</v>
      </c>
      <c r="P49" s="524" t="s">
        <v>111</v>
      </c>
      <c r="Q49" s="524" t="s">
        <v>112</v>
      </c>
      <c r="R49" s="525" t="s">
        <v>76</v>
      </c>
      <c r="S49" s="524" t="s">
        <v>127</v>
      </c>
      <c r="T49" s="524" t="s">
        <v>79</v>
      </c>
      <c r="U49" s="524" t="s">
        <v>79</v>
      </c>
      <c r="V49" s="524" t="s">
        <v>1830</v>
      </c>
      <c r="W49" s="515">
        <v>27</v>
      </c>
      <c r="X49" s="515" t="s">
        <v>1822</v>
      </c>
      <c r="Y49" s="526" t="s">
        <v>1831</v>
      </c>
      <c r="Z49" s="518" t="s">
        <v>1824</v>
      </c>
      <c r="AA49" s="514" t="s">
        <v>168</v>
      </c>
      <c r="AB49" s="514" t="s">
        <v>168</v>
      </c>
      <c r="AC49" s="517" t="s">
        <v>1825</v>
      </c>
      <c r="AD49" s="520">
        <v>44377</v>
      </c>
      <c r="AE49" s="521" t="s">
        <v>82</v>
      </c>
      <c r="AF49" s="522" t="s">
        <v>480</v>
      </c>
      <c r="AG49" s="522" t="s">
        <v>476</v>
      </c>
      <c r="AH49" s="522" t="s">
        <v>476</v>
      </c>
      <c r="AI49" s="522" t="s">
        <v>84</v>
      </c>
      <c r="AJ49" s="520">
        <v>43979</v>
      </c>
      <c r="AK49" s="522" t="s">
        <v>391</v>
      </c>
      <c r="AL49" s="522" t="s">
        <v>457</v>
      </c>
      <c r="AM49" s="522" t="s">
        <v>156</v>
      </c>
      <c r="AN49" s="522" t="s">
        <v>163</v>
      </c>
      <c r="AO49" s="522" t="s">
        <v>163</v>
      </c>
      <c r="AP49" s="522" t="s">
        <v>1898</v>
      </c>
      <c r="AQ49" s="522" t="s">
        <v>458</v>
      </c>
      <c r="AR49" s="521" t="s">
        <v>87</v>
      </c>
      <c r="AS49" s="521" t="s">
        <v>87</v>
      </c>
      <c r="AT49" s="522" t="s">
        <v>88</v>
      </c>
      <c r="AU49" s="522" t="s">
        <v>89</v>
      </c>
      <c r="AV49" s="522" t="s">
        <v>69</v>
      </c>
      <c r="AW49" s="523" t="s">
        <v>107</v>
      </c>
      <c r="AX49" s="522" t="s">
        <v>90</v>
      </c>
    </row>
    <row r="50" spans="1:50" ht="153">
      <c r="A50" s="533" t="s">
        <v>1789</v>
      </c>
      <c r="B50" s="514" t="s">
        <v>312</v>
      </c>
      <c r="C50" s="514" t="s">
        <v>228</v>
      </c>
      <c r="D50" s="514" t="s">
        <v>106</v>
      </c>
      <c r="E50" s="514" t="s">
        <v>446</v>
      </c>
      <c r="F50" s="515">
        <v>220</v>
      </c>
      <c r="G50" s="515" t="s">
        <v>402</v>
      </c>
      <c r="H50" s="515">
        <v>28</v>
      </c>
      <c r="I50" s="516" t="s">
        <v>952</v>
      </c>
      <c r="J50" s="527" t="s">
        <v>1856</v>
      </c>
      <c r="K50" s="517" t="s">
        <v>1902</v>
      </c>
      <c r="L50" s="514" t="s">
        <v>70</v>
      </c>
      <c r="M50" s="524" t="s">
        <v>151</v>
      </c>
      <c r="N50" s="524" t="s">
        <v>166</v>
      </c>
      <c r="O50" s="524" t="s">
        <v>203</v>
      </c>
      <c r="P50" s="524" t="s">
        <v>111</v>
      </c>
      <c r="Q50" s="524" t="s">
        <v>112</v>
      </c>
      <c r="R50" s="525" t="s">
        <v>76</v>
      </c>
      <c r="S50" s="524" t="s">
        <v>127</v>
      </c>
      <c r="T50" s="524" t="s">
        <v>79</v>
      </c>
      <c r="U50" s="524" t="s">
        <v>79</v>
      </c>
      <c r="V50" s="524" t="s">
        <v>1830</v>
      </c>
      <c r="W50" s="515">
        <v>27</v>
      </c>
      <c r="X50" s="515" t="s">
        <v>1822</v>
      </c>
      <c r="Y50" s="526" t="s">
        <v>1831</v>
      </c>
      <c r="Z50" s="518" t="s">
        <v>1824</v>
      </c>
      <c r="AA50" s="514" t="s">
        <v>168</v>
      </c>
      <c r="AB50" s="514" t="s">
        <v>168</v>
      </c>
      <c r="AC50" s="517" t="s">
        <v>1825</v>
      </c>
      <c r="AD50" s="520">
        <v>44377</v>
      </c>
      <c r="AE50" s="521" t="s">
        <v>82</v>
      </c>
      <c r="AF50" s="522" t="s">
        <v>480</v>
      </c>
      <c r="AG50" s="522" t="s">
        <v>476</v>
      </c>
      <c r="AH50" s="522" t="s">
        <v>476</v>
      </c>
      <c r="AI50" s="522" t="s">
        <v>84</v>
      </c>
      <c r="AJ50" s="520">
        <v>43979</v>
      </c>
      <c r="AK50" s="522" t="s">
        <v>391</v>
      </c>
      <c r="AL50" s="522" t="s">
        <v>457</v>
      </c>
      <c r="AM50" s="522" t="s">
        <v>156</v>
      </c>
      <c r="AN50" s="522" t="s">
        <v>163</v>
      </c>
      <c r="AO50" s="522" t="s">
        <v>163</v>
      </c>
      <c r="AP50" s="522" t="s">
        <v>1898</v>
      </c>
      <c r="AQ50" s="522" t="s">
        <v>458</v>
      </c>
      <c r="AR50" s="521" t="s">
        <v>87</v>
      </c>
      <c r="AS50" s="521" t="s">
        <v>87</v>
      </c>
      <c r="AT50" s="522" t="s">
        <v>88</v>
      </c>
      <c r="AU50" s="522" t="s">
        <v>89</v>
      </c>
      <c r="AV50" s="522" t="s">
        <v>69</v>
      </c>
      <c r="AW50" s="523" t="s">
        <v>107</v>
      </c>
      <c r="AX50" s="522" t="s">
        <v>90</v>
      </c>
    </row>
    <row r="51" spans="1:50" ht="153">
      <c r="A51" s="533" t="s">
        <v>1789</v>
      </c>
      <c r="B51" s="514" t="s">
        <v>312</v>
      </c>
      <c r="C51" s="514" t="s">
        <v>228</v>
      </c>
      <c r="D51" s="514" t="s">
        <v>106</v>
      </c>
      <c r="E51" s="514" t="s">
        <v>446</v>
      </c>
      <c r="F51" s="515">
        <v>220</v>
      </c>
      <c r="G51" s="515" t="s">
        <v>402</v>
      </c>
      <c r="H51" s="515">
        <v>28</v>
      </c>
      <c r="I51" s="516" t="s">
        <v>952</v>
      </c>
      <c r="J51" s="527" t="s">
        <v>1903</v>
      </c>
      <c r="K51" s="517" t="s">
        <v>1904</v>
      </c>
      <c r="L51" s="514" t="s">
        <v>70</v>
      </c>
      <c r="M51" s="524" t="s">
        <v>151</v>
      </c>
      <c r="N51" s="524" t="s">
        <v>166</v>
      </c>
      <c r="O51" s="524" t="s">
        <v>203</v>
      </c>
      <c r="P51" s="524" t="s">
        <v>111</v>
      </c>
      <c r="Q51" s="524" t="s">
        <v>112</v>
      </c>
      <c r="R51" s="525" t="s">
        <v>76</v>
      </c>
      <c r="S51" s="524" t="s">
        <v>127</v>
      </c>
      <c r="T51" s="524" t="s">
        <v>79</v>
      </c>
      <c r="U51" s="524" t="s">
        <v>79</v>
      </c>
      <c r="V51" s="524" t="s">
        <v>1830</v>
      </c>
      <c r="W51" s="515">
        <v>27</v>
      </c>
      <c r="X51" s="515" t="s">
        <v>1822</v>
      </c>
      <c r="Y51" s="526" t="s">
        <v>1831</v>
      </c>
      <c r="Z51" s="518" t="s">
        <v>1824</v>
      </c>
      <c r="AA51" s="514" t="s">
        <v>168</v>
      </c>
      <c r="AB51" s="514" t="s">
        <v>168</v>
      </c>
      <c r="AC51" s="517" t="s">
        <v>1825</v>
      </c>
      <c r="AD51" s="520">
        <v>44377</v>
      </c>
      <c r="AE51" s="521" t="s">
        <v>82</v>
      </c>
      <c r="AF51" s="522" t="s">
        <v>480</v>
      </c>
      <c r="AG51" s="522" t="s">
        <v>476</v>
      </c>
      <c r="AH51" s="522" t="s">
        <v>476</v>
      </c>
      <c r="AI51" s="522" t="s">
        <v>84</v>
      </c>
      <c r="AJ51" s="520">
        <v>43979</v>
      </c>
      <c r="AK51" s="522" t="s">
        <v>391</v>
      </c>
      <c r="AL51" s="522" t="s">
        <v>457</v>
      </c>
      <c r="AM51" s="522" t="s">
        <v>156</v>
      </c>
      <c r="AN51" s="522" t="s">
        <v>163</v>
      </c>
      <c r="AO51" s="522" t="s">
        <v>163</v>
      </c>
      <c r="AP51" s="522" t="s">
        <v>1898</v>
      </c>
      <c r="AQ51" s="522" t="s">
        <v>458</v>
      </c>
      <c r="AR51" s="521" t="s">
        <v>87</v>
      </c>
      <c r="AS51" s="521" t="s">
        <v>87</v>
      </c>
      <c r="AT51" s="522" t="s">
        <v>88</v>
      </c>
      <c r="AU51" s="522" t="s">
        <v>89</v>
      </c>
      <c r="AV51" s="522" t="s">
        <v>69</v>
      </c>
      <c r="AW51" s="523" t="s">
        <v>107</v>
      </c>
      <c r="AX51" s="522" t="s">
        <v>90</v>
      </c>
    </row>
    <row r="52" spans="1:50" ht="153">
      <c r="A52" s="533" t="s">
        <v>1789</v>
      </c>
      <c r="B52" s="514" t="s">
        <v>312</v>
      </c>
      <c r="C52" s="514" t="s">
        <v>228</v>
      </c>
      <c r="D52" s="514" t="s">
        <v>106</v>
      </c>
      <c r="E52" s="514" t="s">
        <v>446</v>
      </c>
      <c r="F52" s="515">
        <v>220</v>
      </c>
      <c r="G52" s="515" t="s">
        <v>402</v>
      </c>
      <c r="H52" s="515">
        <v>28</v>
      </c>
      <c r="I52" s="516" t="s">
        <v>952</v>
      </c>
      <c r="J52" s="527" t="s">
        <v>1905</v>
      </c>
      <c r="K52" s="517" t="s">
        <v>1906</v>
      </c>
      <c r="L52" s="514" t="s">
        <v>70</v>
      </c>
      <c r="M52" s="524" t="s">
        <v>151</v>
      </c>
      <c r="N52" s="524" t="s">
        <v>166</v>
      </c>
      <c r="O52" s="524" t="s">
        <v>203</v>
      </c>
      <c r="P52" s="524" t="s">
        <v>111</v>
      </c>
      <c r="Q52" s="524" t="s">
        <v>112</v>
      </c>
      <c r="R52" s="525" t="s">
        <v>76</v>
      </c>
      <c r="S52" s="524" t="s">
        <v>127</v>
      </c>
      <c r="T52" s="524" t="s">
        <v>79</v>
      </c>
      <c r="U52" s="524" t="s">
        <v>79</v>
      </c>
      <c r="V52" s="524" t="s">
        <v>1830</v>
      </c>
      <c r="W52" s="515">
        <v>27</v>
      </c>
      <c r="X52" s="515" t="s">
        <v>1822</v>
      </c>
      <c r="Y52" s="526" t="s">
        <v>1831</v>
      </c>
      <c r="Z52" s="518" t="s">
        <v>1824</v>
      </c>
      <c r="AA52" s="514" t="s">
        <v>168</v>
      </c>
      <c r="AB52" s="514" t="s">
        <v>168</v>
      </c>
      <c r="AC52" s="517" t="s">
        <v>1825</v>
      </c>
      <c r="AD52" s="520">
        <v>44377</v>
      </c>
      <c r="AE52" s="521" t="s">
        <v>82</v>
      </c>
      <c r="AF52" s="522" t="s">
        <v>480</v>
      </c>
      <c r="AG52" s="522" t="s">
        <v>476</v>
      </c>
      <c r="AH52" s="522" t="s">
        <v>476</v>
      </c>
      <c r="AI52" s="522" t="s">
        <v>84</v>
      </c>
      <c r="AJ52" s="520">
        <v>43979</v>
      </c>
      <c r="AK52" s="522" t="s">
        <v>391</v>
      </c>
      <c r="AL52" s="522" t="s">
        <v>457</v>
      </c>
      <c r="AM52" s="522" t="s">
        <v>156</v>
      </c>
      <c r="AN52" s="522" t="s">
        <v>163</v>
      </c>
      <c r="AO52" s="522" t="s">
        <v>163</v>
      </c>
      <c r="AP52" s="522" t="s">
        <v>1898</v>
      </c>
      <c r="AQ52" s="522" t="s">
        <v>458</v>
      </c>
      <c r="AR52" s="521" t="s">
        <v>87</v>
      </c>
      <c r="AS52" s="521" t="s">
        <v>87</v>
      </c>
      <c r="AT52" s="522" t="s">
        <v>88</v>
      </c>
      <c r="AU52" s="522" t="s">
        <v>89</v>
      </c>
      <c r="AV52" s="522" t="s">
        <v>69</v>
      </c>
      <c r="AW52" s="523" t="s">
        <v>107</v>
      </c>
      <c r="AX52" s="522" t="s">
        <v>90</v>
      </c>
    </row>
    <row r="53" spans="1:50" ht="150">
      <c r="A53" s="497" t="s">
        <v>1789</v>
      </c>
      <c r="B53" s="498" t="s">
        <v>312</v>
      </c>
      <c r="C53" s="498" t="s">
        <v>226</v>
      </c>
      <c r="D53" s="498" t="s">
        <v>106</v>
      </c>
      <c r="E53" s="498" t="s">
        <v>446</v>
      </c>
      <c r="F53" s="198">
        <v>220</v>
      </c>
      <c r="G53" s="198" t="s">
        <v>400</v>
      </c>
      <c r="H53" s="198">
        <v>2</v>
      </c>
      <c r="I53" s="498" t="s">
        <v>949</v>
      </c>
      <c r="J53" s="529" t="s">
        <v>1907</v>
      </c>
      <c r="K53" s="529" t="s">
        <v>1908</v>
      </c>
      <c r="L53" s="518" t="s">
        <v>70</v>
      </c>
      <c r="M53" s="518" t="s">
        <v>109</v>
      </c>
      <c r="N53" s="518" t="s">
        <v>108</v>
      </c>
      <c r="O53" s="518" t="s">
        <v>73</v>
      </c>
      <c r="P53" s="518" t="s">
        <v>111</v>
      </c>
      <c r="Q53" s="518" t="s">
        <v>75</v>
      </c>
      <c r="R53" s="198" t="s">
        <v>83</v>
      </c>
      <c r="S53" s="498" t="s">
        <v>140</v>
      </c>
      <c r="T53" s="498" t="s">
        <v>79</v>
      </c>
      <c r="U53" s="498" t="s">
        <v>79</v>
      </c>
      <c r="V53" s="501" t="s">
        <v>1821</v>
      </c>
      <c r="W53" s="502">
        <v>5</v>
      </c>
      <c r="X53" s="502" t="s">
        <v>1822</v>
      </c>
      <c r="Y53" s="500" t="s">
        <v>1909</v>
      </c>
      <c r="Z53" s="501" t="s">
        <v>1824</v>
      </c>
      <c r="AA53" s="498" t="s">
        <v>201</v>
      </c>
      <c r="AB53" s="498" t="s">
        <v>201</v>
      </c>
      <c r="AC53" s="500" t="s">
        <v>226</v>
      </c>
      <c r="AD53" s="506">
        <v>44377</v>
      </c>
      <c r="AE53" s="504" t="s">
        <v>82</v>
      </c>
      <c r="AF53" s="505" t="s">
        <v>69</v>
      </c>
      <c r="AG53" s="505" t="s">
        <v>69</v>
      </c>
      <c r="AH53" s="505" t="s">
        <v>69</v>
      </c>
      <c r="AI53" s="505" t="s">
        <v>114</v>
      </c>
      <c r="AJ53" s="506">
        <v>44377</v>
      </c>
      <c r="AK53" s="505" t="s">
        <v>391</v>
      </c>
      <c r="AL53" s="523" t="s">
        <v>457</v>
      </c>
      <c r="AM53" s="523" t="s">
        <v>69</v>
      </c>
      <c r="AN53" s="523" t="s">
        <v>457</v>
      </c>
      <c r="AO53" s="523" t="s">
        <v>69</v>
      </c>
      <c r="AP53" s="523" t="s">
        <v>457</v>
      </c>
      <c r="AQ53" s="523" t="s">
        <v>69</v>
      </c>
      <c r="AR53" s="530" t="s">
        <v>87</v>
      </c>
      <c r="AS53" s="530" t="s">
        <v>87</v>
      </c>
      <c r="AT53" s="523" t="s">
        <v>69</v>
      </c>
      <c r="AU53" s="523" t="s">
        <v>69</v>
      </c>
      <c r="AV53" s="523" t="s">
        <v>69</v>
      </c>
      <c r="AW53" s="523" t="s">
        <v>69</v>
      </c>
      <c r="AX53" s="523" t="s">
        <v>90</v>
      </c>
    </row>
    <row r="54" spans="1:50" ht="165">
      <c r="A54" s="497" t="s">
        <v>1789</v>
      </c>
      <c r="B54" s="498" t="s">
        <v>312</v>
      </c>
      <c r="C54" s="498" t="s">
        <v>226</v>
      </c>
      <c r="D54" s="498" t="s">
        <v>106</v>
      </c>
      <c r="E54" s="498" t="s">
        <v>446</v>
      </c>
      <c r="F54" s="198">
        <v>220</v>
      </c>
      <c r="G54" s="198" t="s">
        <v>438</v>
      </c>
      <c r="H54" s="198">
        <v>28</v>
      </c>
      <c r="I54" s="498" t="s">
        <v>951</v>
      </c>
      <c r="J54" s="531" t="s">
        <v>1910</v>
      </c>
      <c r="K54" s="529" t="s">
        <v>1911</v>
      </c>
      <c r="L54" s="518" t="s">
        <v>70</v>
      </c>
      <c r="M54" s="518" t="s">
        <v>109</v>
      </c>
      <c r="N54" s="518" t="s">
        <v>108</v>
      </c>
      <c r="O54" s="518" t="s">
        <v>73</v>
      </c>
      <c r="P54" s="518" t="s">
        <v>111</v>
      </c>
      <c r="Q54" s="518" t="s">
        <v>112</v>
      </c>
      <c r="R54" s="198" t="s">
        <v>83</v>
      </c>
      <c r="S54" s="498" t="s">
        <v>140</v>
      </c>
      <c r="T54" s="498" t="s">
        <v>78</v>
      </c>
      <c r="U54" s="498" t="s">
        <v>78</v>
      </c>
      <c r="V54" s="501" t="s">
        <v>1912</v>
      </c>
      <c r="W54" s="502">
        <v>7</v>
      </c>
      <c r="X54" s="502" t="s">
        <v>78</v>
      </c>
      <c r="Y54" s="532" t="s">
        <v>1913</v>
      </c>
      <c r="Z54" s="501" t="s">
        <v>1824</v>
      </c>
      <c r="AA54" s="498" t="s">
        <v>201</v>
      </c>
      <c r="AB54" s="498" t="s">
        <v>201</v>
      </c>
      <c r="AC54" s="500" t="s">
        <v>226</v>
      </c>
      <c r="AD54" s="506">
        <v>44377</v>
      </c>
      <c r="AE54" s="504" t="s">
        <v>82</v>
      </c>
      <c r="AF54" s="505" t="s">
        <v>69</v>
      </c>
      <c r="AG54" s="505" t="s">
        <v>69</v>
      </c>
      <c r="AH54" s="505" t="s">
        <v>69</v>
      </c>
      <c r="AI54" s="505" t="s">
        <v>114</v>
      </c>
      <c r="AJ54" s="506">
        <v>44377</v>
      </c>
      <c r="AK54" s="505" t="s">
        <v>391</v>
      </c>
      <c r="AL54" s="523" t="s">
        <v>457</v>
      </c>
      <c r="AM54" s="523" t="s">
        <v>69</v>
      </c>
      <c r="AN54" s="523" t="s">
        <v>457</v>
      </c>
      <c r="AO54" s="523" t="s">
        <v>69</v>
      </c>
      <c r="AP54" s="523" t="s">
        <v>457</v>
      </c>
      <c r="AQ54" s="523" t="s">
        <v>69</v>
      </c>
      <c r="AR54" s="530" t="s">
        <v>87</v>
      </c>
      <c r="AS54" s="530" t="s">
        <v>87</v>
      </c>
      <c r="AT54" s="523" t="s">
        <v>69</v>
      </c>
      <c r="AU54" s="523" t="s">
        <v>69</v>
      </c>
      <c r="AV54" s="523" t="s">
        <v>69</v>
      </c>
      <c r="AW54" s="523" t="s">
        <v>69</v>
      </c>
      <c r="AX54" s="523" t="s">
        <v>90</v>
      </c>
    </row>
    <row r="55" spans="1:50" ht="150">
      <c r="A55" s="497" t="s">
        <v>1789</v>
      </c>
      <c r="B55" s="498" t="s">
        <v>312</v>
      </c>
      <c r="C55" s="498" t="s">
        <v>226</v>
      </c>
      <c r="D55" s="498" t="s">
        <v>106</v>
      </c>
      <c r="E55" s="498" t="s">
        <v>446</v>
      </c>
      <c r="F55" s="198">
        <v>220</v>
      </c>
      <c r="G55" s="198" t="s">
        <v>402</v>
      </c>
      <c r="H55" s="198">
        <f>IFERROR(VLOOKUP(G55,[5]TablaRetencion!C$1:D$159,2,FALSE),"")</f>
        <v>28</v>
      </c>
      <c r="I55" s="499" t="s">
        <v>952</v>
      </c>
      <c r="J55" s="500" t="s">
        <v>1914</v>
      </c>
      <c r="K55" s="500" t="s">
        <v>1915</v>
      </c>
      <c r="L55" s="498" t="s">
        <v>70</v>
      </c>
      <c r="M55" s="498" t="s">
        <v>151</v>
      </c>
      <c r="N55" s="498" t="s">
        <v>108</v>
      </c>
      <c r="O55" s="498" t="s">
        <v>194</v>
      </c>
      <c r="P55" s="498" t="s">
        <v>111</v>
      </c>
      <c r="Q55" s="498" t="s">
        <v>75</v>
      </c>
      <c r="R55" s="198" t="s">
        <v>83</v>
      </c>
      <c r="S55" s="498" t="s">
        <v>140</v>
      </c>
      <c r="T55" s="498" t="s">
        <v>79</v>
      </c>
      <c r="U55" s="498" t="s">
        <v>79</v>
      </c>
      <c r="V55" s="501" t="s">
        <v>1916</v>
      </c>
      <c r="W55" s="502">
        <v>5</v>
      </c>
      <c r="X55" s="502" t="s">
        <v>78</v>
      </c>
      <c r="Y55" s="500" t="s">
        <v>1909</v>
      </c>
      <c r="Z55" s="501" t="s">
        <v>1824</v>
      </c>
      <c r="AA55" s="498" t="s">
        <v>201</v>
      </c>
      <c r="AB55" s="498" t="s">
        <v>201</v>
      </c>
      <c r="AC55" s="500" t="s">
        <v>226</v>
      </c>
      <c r="AD55" s="506">
        <v>44377</v>
      </c>
      <c r="AE55" s="504" t="s">
        <v>82</v>
      </c>
      <c r="AF55" s="505" t="s">
        <v>69</v>
      </c>
      <c r="AG55" s="505" t="s">
        <v>69</v>
      </c>
      <c r="AH55" s="505" t="s">
        <v>69</v>
      </c>
      <c r="AI55" s="505" t="s">
        <v>114</v>
      </c>
      <c r="AJ55" s="506">
        <v>44377</v>
      </c>
      <c r="AK55" s="505" t="s">
        <v>391</v>
      </c>
      <c r="AL55" s="523" t="s">
        <v>457</v>
      </c>
      <c r="AM55" s="523" t="s">
        <v>69</v>
      </c>
      <c r="AN55" s="523" t="s">
        <v>457</v>
      </c>
      <c r="AO55" s="523" t="s">
        <v>69</v>
      </c>
      <c r="AP55" s="523" t="s">
        <v>457</v>
      </c>
      <c r="AQ55" s="523" t="s">
        <v>69</v>
      </c>
      <c r="AR55" s="530" t="s">
        <v>87</v>
      </c>
      <c r="AS55" s="530" t="s">
        <v>87</v>
      </c>
      <c r="AT55" s="523" t="s">
        <v>69</v>
      </c>
      <c r="AU55" s="523" t="s">
        <v>69</v>
      </c>
      <c r="AV55" s="523" t="s">
        <v>69</v>
      </c>
      <c r="AW55" s="523" t="s">
        <v>69</v>
      </c>
      <c r="AX55" s="523" t="s">
        <v>90</v>
      </c>
    </row>
    <row r="56" spans="1:50" ht="63.75">
      <c r="A56" s="533" t="s">
        <v>1789</v>
      </c>
      <c r="B56" s="514" t="s">
        <v>312</v>
      </c>
      <c r="C56" s="514" t="s">
        <v>227</v>
      </c>
      <c r="D56" s="514" t="s">
        <v>106</v>
      </c>
      <c r="E56" s="514" t="s">
        <v>446</v>
      </c>
      <c r="F56" s="515">
        <v>220</v>
      </c>
      <c r="G56" s="515" t="s">
        <v>400</v>
      </c>
      <c r="H56" s="515">
        <v>2</v>
      </c>
      <c r="I56" s="516" t="s">
        <v>949</v>
      </c>
      <c r="J56" s="517" t="s">
        <v>1917</v>
      </c>
      <c r="K56" s="517" t="s">
        <v>1918</v>
      </c>
      <c r="L56" s="514" t="s">
        <v>70</v>
      </c>
      <c r="M56" s="514" t="s">
        <v>109</v>
      </c>
      <c r="N56" s="514" t="s">
        <v>72</v>
      </c>
      <c r="O56" s="514" t="s">
        <v>203</v>
      </c>
      <c r="P56" s="514" t="s">
        <v>111</v>
      </c>
      <c r="Q56" s="514" t="s">
        <v>75</v>
      </c>
      <c r="R56" s="515" t="s">
        <v>89</v>
      </c>
      <c r="S56" s="514" t="s">
        <v>140</v>
      </c>
      <c r="T56" s="514" t="s">
        <v>79</v>
      </c>
      <c r="U56" s="514" t="s">
        <v>79</v>
      </c>
      <c r="V56" s="514" t="s">
        <v>1919</v>
      </c>
      <c r="W56" s="515">
        <v>5</v>
      </c>
      <c r="X56" s="515" t="s">
        <v>1822</v>
      </c>
      <c r="Y56" s="517" t="s">
        <v>1920</v>
      </c>
      <c r="Z56" s="514" t="s">
        <v>1921</v>
      </c>
      <c r="AA56" s="514" t="s">
        <v>168</v>
      </c>
      <c r="AB56" s="514" t="s">
        <v>201</v>
      </c>
      <c r="AC56" s="517" t="s">
        <v>1922</v>
      </c>
      <c r="AD56" s="520">
        <v>44396</v>
      </c>
      <c r="AE56" s="521" t="s">
        <v>82</v>
      </c>
      <c r="AF56" s="522" t="s">
        <v>69</v>
      </c>
      <c r="AG56" s="522" t="s">
        <v>69</v>
      </c>
      <c r="AH56" s="522" t="s">
        <v>69</v>
      </c>
      <c r="AI56" s="522" t="s">
        <v>114</v>
      </c>
      <c r="AJ56" s="520">
        <v>44396</v>
      </c>
      <c r="AK56" s="522" t="s">
        <v>391</v>
      </c>
      <c r="AL56" s="522" t="s">
        <v>457</v>
      </c>
      <c r="AM56" s="522" t="s">
        <v>69</v>
      </c>
      <c r="AN56" s="522" t="s">
        <v>457</v>
      </c>
      <c r="AO56" s="522" t="s">
        <v>69</v>
      </c>
      <c r="AP56" s="522" t="s">
        <v>457</v>
      </c>
      <c r="AQ56" s="522" t="s">
        <v>69</v>
      </c>
      <c r="AR56" s="521" t="s">
        <v>87</v>
      </c>
      <c r="AS56" s="521" t="s">
        <v>87</v>
      </c>
      <c r="AT56" s="522" t="s">
        <v>69</v>
      </c>
      <c r="AU56" s="522" t="s">
        <v>89</v>
      </c>
      <c r="AV56" s="522" t="s">
        <v>69</v>
      </c>
      <c r="AW56" s="523" t="s">
        <v>69</v>
      </c>
      <c r="AX56" s="522" t="s">
        <v>90</v>
      </c>
    </row>
    <row r="57" spans="1:50" ht="63.75">
      <c r="A57" s="533" t="s">
        <v>1789</v>
      </c>
      <c r="B57" s="514" t="s">
        <v>312</v>
      </c>
      <c r="C57" s="514" t="s">
        <v>227</v>
      </c>
      <c r="D57" s="514" t="s">
        <v>106</v>
      </c>
      <c r="E57" s="514" t="s">
        <v>446</v>
      </c>
      <c r="F57" s="515">
        <v>220</v>
      </c>
      <c r="G57" s="515" t="s">
        <v>402</v>
      </c>
      <c r="H57" s="515">
        <v>28</v>
      </c>
      <c r="I57" s="516" t="s">
        <v>952</v>
      </c>
      <c r="J57" s="517" t="s">
        <v>1923</v>
      </c>
      <c r="K57" s="517" t="s">
        <v>1924</v>
      </c>
      <c r="L57" s="514" t="s">
        <v>70</v>
      </c>
      <c r="M57" s="514" t="s">
        <v>109</v>
      </c>
      <c r="N57" s="514" t="s">
        <v>72</v>
      </c>
      <c r="O57" s="514" t="s">
        <v>203</v>
      </c>
      <c r="P57" s="514" t="s">
        <v>111</v>
      </c>
      <c r="Q57" s="514" t="s">
        <v>75</v>
      </c>
      <c r="R57" s="515" t="s">
        <v>89</v>
      </c>
      <c r="S57" s="514" t="s">
        <v>140</v>
      </c>
      <c r="T57" s="514" t="s">
        <v>79</v>
      </c>
      <c r="U57" s="514" t="s">
        <v>79</v>
      </c>
      <c r="V57" s="514" t="s">
        <v>1919</v>
      </c>
      <c r="W57" s="515">
        <v>5</v>
      </c>
      <c r="X57" s="515" t="s">
        <v>1822</v>
      </c>
      <c r="Y57" s="517" t="s">
        <v>1920</v>
      </c>
      <c r="Z57" s="514" t="s">
        <v>1921</v>
      </c>
      <c r="AA57" s="514" t="s">
        <v>168</v>
      </c>
      <c r="AB57" s="514" t="s">
        <v>201</v>
      </c>
      <c r="AC57" s="517" t="s">
        <v>1922</v>
      </c>
      <c r="AD57" s="520">
        <v>44396</v>
      </c>
      <c r="AE57" s="521" t="s">
        <v>82</v>
      </c>
      <c r="AF57" s="522" t="s">
        <v>69</v>
      </c>
      <c r="AG57" s="522" t="s">
        <v>69</v>
      </c>
      <c r="AH57" s="522" t="s">
        <v>69</v>
      </c>
      <c r="AI57" s="522" t="s">
        <v>114</v>
      </c>
      <c r="AJ57" s="520">
        <v>44396</v>
      </c>
      <c r="AK57" s="522" t="s">
        <v>391</v>
      </c>
      <c r="AL57" s="522" t="s">
        <v>457</v>
      </c>
      <c r="AM57" s="522" t="s">
        <v>69</v>
      </c>
      <c r="AN57" s="522" t="s">
        <v>457</v>
      </c>
      <c r="AO57" s="522" t="s">
        <v>69</v>
      </c>
      <c r="AP57" s="522" t="s">
        <v>457</v>
      </c>
      <c r="AQ57" s="522" t="s">
        <v>69</v>
      </c>
      <c r="AR57" s="521" t="s">
        <v>87</v>
      </c>
      <c r="AS57" s="521" t="s">
        <v>87</v>
      </c>
      <c r="AT57" s="522" t="s">
        <v>69</v>
      </c>
      <c r="AU57" s="522" t="s">
        <v>89</v>
      </c>
      <c r="AV57" s="522" t="s">
        <v>69</v>
      </c>
      <c r="AW57" s="523" t="s">
        <v>69</v>
      </c>
      <c r="AX57" s="522" t="s">
        <v>90</v>
      </c>
    </row>
    <row r="58" spans="1:50" ht="63.75">
      <c r="A58" s="533" t="s">
        <v>1789</v>
      </c>
      <c r="B58" s="514" t="s">
        <v>312</v>
      </c>
      <c r="C58" s="514" t="s">
        <v>227</v>
      </c>
      <c r="D58" s="514" t="s">
        <v>106</v>
      </c>
      <c r="E58" s="514" t="s">
        <v>446</v>
      </c>
      <c r="F58" s="515">
        <v>220</v>
      </c>
      <c r="G58" s="515" t="s">
        <v>410</v>
      </c>
      <c r="H58" s="515">
        <v>28</v>
      </c>
      <c r="I58" s="516" t="s">
        <v>951</v>
      </c>
      <c r="J58" s="517" t="s">
        <v>1925</v>
      </c>
      <c r="K58" s="517" t="s">
        <v>1926</v>
      </c>
      <c r="L58" s="514" t="s">
        <v>70</v>
      </c>
      <c r="M58" s="514" t="s">
        <v>71</v>
      </c>
      <c r="N58" s="514" t="s">
        <v>72</v>
      </c>
      <c r="O58" s="514" t="s">
        <v>203</v>
      </c>
      <c r="P58" s="514" t="s">
        <v>111</v>
      </c>
      <c r="Q58" s="514" t="s">
        <v>75</v>
      </c>
      <c r="R58" s="515" t="s">
        <v>89</v>
      </c>
      <c r="S58" s="514" t="s">
        <v>140</v>
      </c>
      <c r="T58" s="514" t="s">
        <v>79</v>
      </c>
      <c r="U58" s="514" t="s">
        <v>79</v>
      </c>
      <c r="V58" s="514" t="s">
        <v>1919</v>
      </c>
      <c r="W58" s="515">
        <v>5</v>
      </c>
      <c r="X58" s="515" t="s">
        <v>1822</v>
      </c>
      <c r="Y58" s="517" t="s">
        <v>1920</v>
      </c>
      <c r="Z58" s="514" t="s">
        <v>1921</v>
      </c>
      <c r="AA58" s="514" t="s">
        <v>168</v>
      </c>
      <c r="AB58" s="514" t="s">
        <v>201</v>
      </c>
      <c r="AC58" s="517" t="s">
        <v>1922</v>
      </c>
      <c r="AD58" s="520">
        <v>44396</v>
      </c>
      <c r="AE58" s="521" t="s">
        <v>82</v>
      </c>
      <c r="AF58" s="522" t="s">
        <v>69</v>
      </c>
      <c r="AG58" s="522" t="s">
        <v>69</v>
      </c>
      <c r="AH58" s="522" t="s">
        <v>69</v>
      </c>
      <c r="AI58" s="522" t="s">
        <v>114</v>
      </c>
      <c r="AJ58" s="520">
        <v>44396</v>
      </c>
      <c r="AK58" s="522" t="s">
        <v>391</v>
      </c>
      <c r="AL58" s="522" t="s">
        <v>457</v>
      </c>
      <c r="AM58" s="522" t="s">
        <v>69</v>
      </c>
      <c r="AN58" s="522" t="s">
        <v>457</v>
      </c>
      <c r="AO58" s="522" t="s">
        <v>69</v>
      </c>
      <c r="AP58" s="522" t="s">
        <v>457</v>
      </c>
      <c r="AQ58" s="522" t="s">
        <v>69</v>
      </c>
      <c r="AR58" s="521" t="s">
        <v>87</v>
      </c>
      <c r="AS58" s="521" t="s">
        <v>87</v>
      </c>
      <c r="AT58" s="522" t="s">
        <v>69</v>
      </c>
      <c r="AU58" s="522" t="s">
        <v>89</v>
      </c>
      <c r="AV58" s="522" t="s">
        <v>69</v>
      </c>
      <c r="AW58" s="523" t="s">
        <v>69</v>
      </c>
      <c r="AX58" s="522" t="s">
        <v>90</v>
      </c>
    </row>
    <row r="59" spans="1:50" ht="127.5">
      <c r="A59" s="533" t="s">
        <v>1789</v>
      </c>
      <c r="B59" s="514" t="s">
        <v>312</v>
      </c>
      <c r="C59" s="514" t="s">
        <v>227</v>
      </c>
      <c r="D59" s="514" t="s">
        <v>106</v>
      </c>
      <c r="E59" s="514" t="s">
        <v>446</v>
      </c>
      <c r="F59" s="515">
        <v>220</v>
      </c>
      <c r="G59" s="515" t="s">
        <v>410</v>
      </c>
      <c r="H59" s="515">
        <v>2</v>
      </c>
      <c r="I59" s="515" t="s">
        <v>410</v>
      </c>
      <c r="J59" s="517" t="s">
        <v>1927</v>
      </c>
      <c r="K59" s="517" t="s">
        <v>1927</v>
      </c>
      <c r="L59" s="514" t="s">
        <v>70</v>
      </c>
      <c r="M59" s="514" t="s">
        <v>109</v>
      </c>
      <c r="N59" s="514" t="s">
        <v>108</v>
      </c>
      <c r="O59" s="514" t="s">
        <v>73</v>
      </c>
      <c r="P59" s="514" t="s">
        <v>111</v>
      </c>
      <c r="Q59" s="514" t="s">
        <v>75</v>
      </c>
      <c r="R59" s="515" t="s">
        <v>83</v>
      </c>
      <c r="S59" s="514" t="s">
        <v>140</v>
      </c>
      <c r="T59" s="514" t="s">
        <v>79</v>
      </c>
      <c r="U59" s="514" t="s">
        <v>79</v>
      </c>
      <c r="V59" s="534" t="s">
        <v>1928</v>
      </c>
      <c r="W59" s="515">
        <v>5</v>
      </c>
      <c r="X59" s="515" t="s">
        <v>1822</v>
      </c>
      <c r="Y59" s="519" t="s">
        <v>1929</v>
      </c>
      <c r="Z59" s="518" t="s">
        <v>1824</v>
      </c>
      <c r="AA59" s="514" t="s">
        <v>201</v>
      </c>
      <c r="AB59" s="514" t="s">
        <v>201</v>
      </c>
      <c r="AC59" s="517" t="s">
        <v>1930</v>
      </c>
      <c r="AD59" s="520">
        <v>44396</v>
      </c>
      <c r="AE59" s="521" t="s">
        <v>82</v>
      </c>
      <c r="AF59" s="522" t="s">
        <v>69</v>
      </c>
      <c r="AG59" s="522" t="s">
        <v>69</v>
      </c>
      <c r="AH59" s="522" t="s">
        <v>69</v>
      </c>
      <c r="AI59" s="522" t="s">
        <v>114</v>
      </c>
      <c r="AJ59" s="520">
        <v>44396</v>
      </c>
      <c r="AK59" s="522" t="s">
        <v>391</v>
      </c>
      <c r="AL59" s="522" t="s">
        <v>457</v>
      </c>
      <c r="AM59" s="522" t="s">
        <v>69</v>
      </c>
      <c r="AN59" s="522" t="s">
        <v>457</v>
      </c>
      <c r="AO59" s="522" t="s">
        <v>69</v>
      </c>
      <c r="AP59" s="522" t="s">
        <v>457</v>
      </c>
      <c r="AQ59" s="522" t="s">
        <v>69</v>
      </c>
      <c r="AR59" s="521" t="s">
        <v>87</v>
      </c>
      <c r="AS59" s="521" t="s">
        <v>87</v>
      </c>
      <c r="AT59" s="522" t="s">
        <v>69</v>
      </c>
      <c r="AU59" s="522" t="s">
        <v>89</v>
      </c>
      <c r="AV59" s="522" t="s">
        <v>69</v>
      </c>
      <c r="AW59" s="523" t="s">
        <v>69</v>
      </c>
      <c r="AX59" s="522" t="s">
        <v>90</v>
      </c>
    </row>
    <row r="60" spans="1:50" ht="127.5">
      <c r="A60" s="533" t="s">
        <v>1789</v>
      </c>
      <c r="B60" s="514" t="s">
        <v>312</v>
      </c>
      <c r="C60" s="514" t="s">
        <v>227</v>
      </c>
      <c r="D60" s="514" t="s">
        <v>106</v>
      </c>
      <c r="E60" s="514" t="s">
        <v>446</v>
      </c>
      <c r="F60" s="515">
        <v>220</v>
      </c>
      <c r="G60" s="515" t="s">
        <v>402</v>
      </c>
      <c r="H60" s="515">
        <v>2</v>
      </c>
      <c r="I60" s="516" t="s">
        <v>1931</v>
      </c>
      <c r="J60" s="535" t="s">
        <v>1932</v>
      </c>
      <c r="K60" s="536" t="s">
        <v>1931</v>
      </c>
      <c r="L60" s="537" t="s">
        <v>70</v>
      </c>
      <c r="M60" s="537" t="s">
        <v>109</v>
      </c>
      <c r="N60" s="537" t="s">
        <v>108</v>
      </c>
      <c r="O60" s="537" t="s">
        <v>73</v>
      </c>
      <c r="P60" s="537" t="s">
        <v>111</v>
      </c>
      <c r="Q60" s="537" t="s">
        <v>75</v>
      </c>
      <c r="R60" s="538" t="s">
        <v>83</v>
      </c>
      <c r="S60" s="537" t="s">
        <v>140</v>
      </c>
      <c r="T60" s="537" t="s">
        <v>79</v>
      </c>
      <c r="U60" s="537" t="s">
        <v>79</v>
      </c>
      <c r="V60" s="534" t="s">
        <v>1928</v>
      </c>
      <c r="W60" s="538">
        <v>5</v>
      </c>
      <c r="X60" s="538" t="s">
        <v>1822</v>
      </c>
      <c r="Y60" s="539" t="s">
        <v>1929</v>
      </c>
      <c r="Z60" s="534" t="s">
        <v>1824</v>
      </c>
      <c r="AA60" s="537" t="s">
        <v>201</v>
      </c>
      <c r="AB60" s="537" t="s">
        <v>201</v>
      </c>
      <c r="AC60" s="535" t="s">
        <v>1930</v>
      </c>
      <c r="AD60" s="540">
        <v>44396</v>
      </c>
      <c r="AE60" s="541" t="s">
        <v>82</v>
      </c>
      <c r="AF60" s="542" t="s">
        <v>69</v>
      </c>
      <c r="AG60" s="542" t="s">
        <v>69</v>
      </c>
      <c r="AH60" s="542" t="s">
        <v>69</v>
      </c>
      <c r="AI60" s="542" t="s">
        <v>114</v>
      </c>
      <c r="AJ60" s="540">
        <v>44396</v>
      </c>
      <c r="AK60" s="542" t="s">
        <v>391</v>
      </c>
      <c r="AL60" s="542" t="s">
        <v>457</v>
      </c>
      <c r="AM60" s="542" t="s">
        <v>69</v>
      </c>
      <c r="AN60" s="542" t="s">
        <v>457</v>
      </c>
      <c r="AO60" s="542" t="s">
        <v>69</v>
      </c>
      <c r="AP60" s="542" t="s">
        <v>457</v>
      </c>
      <c r="AQ60" s="542" t="s">
        <v>69</v>
      </c>
      <c r="AR60" s="541" t="s">
        <v>87</v>
      </c>
      <c r="AS60" s="541" t="s">
        <v>87</v>
      </c>
      <c r="AT60" s="542" t="s">
        <v>69</v>
      </c>
      <c r="AU60" s="542" t="s">
        <v>89</v>
      </c>
      <c r="AV60" s="542" t="s">
        <v>69</v>
      </c>
      <c r="AW60" s="523" t="s">
        <v>69</v>
      </c>
      <c r="AX60" s="522" t="s">
        <v>90</v>
      </c>
    </row>
    <row r="61" spans="1:50" ht="63.75">
      <c r="A61" s="533" t="s">
        <v>1789</v>
      </c>
      <c r="B61" s="514" t="s">
        <v>312</v>
      </c>
      <c r="C61" s="514" t="s">
        <v>227</v>
      </c>
      <c r="D61" s="514" t="s">
        <v>106</v>
      </c>
      <c r="E61" s="514" t="s">
        <v>446</v>
      </c>
      <c r="F61" s="515">
        <v>220</v>
      </c>
      <c r="G61" s="515" t="s">
        <v>1933</v>
      </c>
      <c r="H61" s="515">
        <v>28</v>
      </c>
      <c r="I61" s="516" t="s">
        <v>951</v>
      </c>
      <c r="J61" s="517" t="s">
        <v>1934</v>
      </c>
      <c r="K61" s="517" t="s">
        <v>1935</v>
      </c>
      <c r="L61" s="514" t="s">
        <v>70</v>
      </c>
      <c r="M61" s="514" t="s">
        <v>71</v>
      </c>
      <c r="N61" s="514" t="s">
        <v>72</v>
      </c>
      <c r="O61" s="514" t="s">
        <v>203</v>
      </c>
      <c r="P61" s="514" t="s">
        <v>111</v>
      </c>
      <c r="Q61" s="514" t="s">
        <v>75</v>
      </c>
      <c r="R61" s="515" t="s">
        <v>89</v>
      </c>
      <c r="S61" s="514" t="s">
        <v>140</v>
      </c>
      <c r="T61" s="514" t="s">
        <v>79</v>
      </c>
      <c r="U61" s="514" t="s">
        <v>79</v>
      </c>
      <c r="V61" s="514" t="s">
        <v>1919</v>
      </c>
      <c r="W61" s="515">
        <v>5</v>
      </c>
      <c r="X61" s="515" t="s">
        <v>1822</v>
      </c>
      <c r="Y61" s="517" t="s">
        <v>1920</v>
      </c>
      <c r="Z61" s="514" t="s">
        <v>1921</v>
      </c>
      <c r="AA61" s="514" t="s">
        <v>168</v>
      </c>
      <c r="AB61" s="514" t="s">
        <v>201</v>
      </c>
      <c r="AC61" s="517" t="s">
        <v>1922</v>
      </c>
      <c r="AD61" s="520">
        <v>44396</v>
      </c>
      <c r="AE61" s="521" t="s">
        <v>82</v>
      </c>
      <c r="AF61" s="522" t="s">
        <v>69</v>
      </c>
      <c r="AG61" s="522" t="s">
        <v>69</v>
      </c>
      <c r="AH61" s="522" t="s">
        <v>69</v>
      </c>
      <c r="AI61" s="522" t="s">
        <v>114</v>
      </c>
      <c r="AJ61" s="520">
        <v>44396</v>
      </c>
      <c r="AK61" s="522" t="s">
        <v>391</v>
      </c>
      <c r="AL61" s="522" t="s">
        <v>457</v>
      </c>
      <c r="AM61" s="522" t="s">
        <v>69</v>
      </c>
      <c r="AN61" s="522" t="s">
        <v>457</v>
      </c>
      <c r="AO61" s="522" t="s">
        <v>69</v>
      </c>
      <c r="AP61" s="522" t="s">
        <v>457</v>
      </c>
      <c r="AQ61" s="522" t="s">
        <v>69</v>
      </c>
      <c r="AR61" s="521" t="s">
        <v>87</v>
      </c>
      <c r="AS61" s="521" t="s">
        <v>87</v>
      </c>
      <c r="AT61" s="522" t="s">
        <v>69</v>
      </c>
      <c r="AU61" s="522" t="s">
        <v>89</v>
      </c>
      <c r="AV61" s="522" t="s">
        <v>69</v>
      </c>
      <c r="AW61" s="523" t="s">
        <v>69</v>
      </c>
      <c r="AX61" s="522" t="s">
        <v>90</v>
      </c>
    </row>
    <row r="62" spans="1:50" ht="90">
      <c r="A62" s="497" t="s">
        <v>1936</v>
      </c>
      <c r="B62" s="498" t="s">
        <v>313</v>
      </c>
      <c r="C62" s="498" t="s">
        <v>285</v>
      </c>
      <c r="D62" s="498" t="s">
        <v>106</v>
      </c>
      <c r="E62" s="498" t="s">
        <v>1093</v>
      </c>
      <c r="F62" s="198">
        <v>230</v>
      </c>
      <c r="G62" s="198" t="s">
        <v>404</v>
      </c>
      <c r="H62" s="198">
        <v>46</v>
      </c>
      <c r="I62" s="499"/>
      <c r="J62" s="500" t="s">
        <v>1213</v>
      </c>
      <c r="K62" s="500" t="s">
        <v>1923</v>
      </c>
      <c r="L62" s="498" t="s">
        <v>70</v>
      </c>
      <c r="M62" s="498" t="s">
        <v>151</v>
      </c>
      <c r="N62" s="498" t="s">
        <v>72</v>
      </c>
      <c r="O62" s="498" t="s">
        <v>203</v>
      </c>
      <c r="P62" s="498" t="s">
        <v>111</v>
      </c>
      <c r="Q62" s="498" t="s">
        <v>112</v>
      </c>
      <c r="R62" s="198" t="s">
        <v>89</v>
      </c>
      <c r="S62" s="498" t="s">
        <v>77</v>
      </c>
      <c r="T62" s="498" t="s">
        <v>79</v>
      </c>
      <c r="U62" s="498" t="s">
        <v>141</v>
      </c>
      <c r="V62" s="501"/>
      <c r="W62" s="502">
        <v>4</v>
      </c>
      <c r="X62" s="502" t="s">
        <v>1822</v>
      </c>
      <c r="Y62" s="500" t="s">
        <v>1937</v>
      </c>
      <c r="Z62" s="501" t="s">
        <v>1937</v>
      </c>
      <c r="AA62" s="498" t="s">
        <v>189</v>
      </c>
      <c r="AB62" s="498" t="s">
        <v>189</v>
      </c>
      <c r="AC62" s="500" t="s">
        <v>1938</v>
      </c>
      <c r="AD62" s="520">
        <v>44403</v>
      </c>
      <c r="AE62" s="504" t="s">
        <v>82</v>
      </c>
      <c r="AF62" s="505" t="s">
        <v>69</v>
      </c>
      <c r="AG62" s="505" t="s">
        <v>69</v>
      </c>
      <c r="AH62" s="505" t="s">
        <v>69</v>
      </c>
      <c r="AI62" s="505" t="s">
        <v>114</v>
      </c>
      <c r="AJ62" s="506"/>
      <c r="AK62" s="505" t="s">
        <v>391</v>
      </c>
      <c r="AL62" s="505" t="s">
        <v>457</v>
      </c>
      <c r="AM62" s="505" t="s">
        <v>457</v>
      </c>
      <c r="AN62" s="505" t="s">
        <v>457</v>
      </c>
      <c r="AO62" s="505" t="s">
        <v>457</v>
      </c>
      <c r="AP62" s="505" t="s">
        <v>457</v>
      </c>
      <c r="AQ62" s="505" t="s">
        <v>457</v>
      </c>
      <c r="AR62" s="504" t="s">
        <v>87</v>
      </c>
      <c r="AS62" s="504" t="s">
        <v>87</v>
      </c>
      <c r="AT62" s="505" t="s">
        <v>69</v>
      </c>
      <c r="AU62" s="505" t="s">
        <v>89</v>
      </c>
      <c r="AV62" s="505" t="s">
        <v>69</v>
      </c>
      <c r="AW62" s="507" t="s">
        <v>69</v>
      </c>
      <c r="AX62" s="505" t="s">
        <v>90</v>
      </c>
    </row>
    <row r="63" spans="1:50" ht="90">
      <c r="A63" s="497" t="s">
        <v>1936</v>
      </c>
      <c r="B63" s="498" t="s">
        <v>313</v>
      </c>
      <c r="C63" s="498" t="s">
        <v>285</v>
      </c>
      <c r="D63" s="498" t="s">
        <v>106</v>
      </c>
      <c r="E63" s="498" t="s">
        <v>1093</v>
      </c>
      <c r="F63" s="198">
        <v>230</v>
      </c>
      <c r="G63" s="198" t="s">
        <v>404</v>
      </c>
      <c r="H63" s="198">
        <v>46</v>
      </c>
      <c r="I63" s="499"/>
      <c r="J63" s="500" t="s">
        <v>1354</v>
      </c>
      <c r="K63" s="500" t="s">
        <v>1939</v>
      </c>
      <c r="L63" s="498" t="s">
        <v>70</v>
      </c>
      <c r="M63" s="498" t="s">
        <v>151</v>
      </c>
      <c r="N63" s="498" t="s">
        <v>72</v>
      </c>
      <c r="O63" s="498" t="s">
        <v>205</v>
      </c>
      <c r="P63" s="498" t="s">
        <v>111</v>
      </c>
      <c r="Q63" s="498" t="s">
        <v>112</v>
      </c>
      <c r="R63" s="198" t="s">
        <v>89</v>
      </c>
      <c r="S63" s="498" t="s">
        <v>77</v>
      </c>
      <c r="T63" s="498" t="s">
        <v>79</v>
      </c>
      <c r="U63" s="498" t="s">
        <v>141</v>
      </c>
      <c r="V63" s="501"/>
      <c r="W63" s="502">
        <v>4</v>
      </c>
      <c r="X63" s="502" t="s">
        <v>1822</v>
      </c>
      <c r="Y63" s="500" t="s">
        <v>1940</v>
      </c>
      <c r="Z63" s="501" t="s">
        <v>1937</v>
      </c>
      <c r="AA63" s="498" t="s">
        <v>201</v>
      </c>
      <c r="AB63" s="498" t="s">
        <v>201</v>
      </c>
      <c r="AC63" s="500" t="s">
        <v>1938</v>
      </c>
      <c r="AD63" s="520">
        <v>44403</v>
      </c>
      <c r="AE63" s="504" t="s">
        <v>82</v>
      </c>
      <c r="AF63" s="505" t="s">
        <v>69</v>
      </c>
      <c r="AG63" s="505" t="s">
        <v>69</v>
      </c>
      <c r="AH63" s="505" t="s">
        <v>69</v>
      </c>
      <c r="AI63" s="505" t="s">
        <v>114</v>
      </c>
      <c r="AJ63" s="506"/>
      <c r="AK63" s="505" t="s">
        <v>391</v>
      </c>
      <c r="AL63" s="505" t="s">
        <v>457</v>
      </c>
      <c r="AM63" s="505" t="s">
        <v>457</v>
      </c>
      <c r="AN63" s="505" t="s">
        <v>457</v>
      </c>
      <c r="AO63" s="505" t="s">
        <v>457</v>
      </c>
      <c r="AP63" s="505" t="s">
        <v>457</v>
      </c>
      <c r="AQ63" s="505" t="s">
        <v>457</v>
      </c>
      <c r="AR63" s="504" t="s">
        <v>87</v>
      </c>
      <c r="AS63" s="504" t="s">
        <v>87</v>
      </c>
      <c r="AT63" s="505" t="s">
        <v>69</v>
      </c>
      <c r="AU63" s="505" t="s">
        <v>89</v>
      </c>
      <c r="AV63" s="505" t="s">
        <v>69</v>
      </c>
      <c r="AW63" s="507" t="s">
        <v>69</v>
      </c>
      <c r="AX63" s="505" t="s">
        <v>90</v>
      </c>
    </row>
    <row r="64" spans="1:50" ht="90">
      <c r="A64" s="497" t="s">
        <v>1936</v>
      </c>
      <c r="B64" s="498" t="s">
        <v>313</v>
      </c>
      <c r="C64" s="498" t="s">
        <v>285</v>
      </c>
      <c r="D64" s="498" t="s">
        <v>106</v>
      </c>
      <c r="E64" s="498" t="s">
        <v>1093</v>
      </c>
      <c r="F64" s="198">
        <v>230</v>
      </c>
      <c r="G64" s="198" t="s">
        <v>404</v>
      </c>
      <c r="H64" s="198">
        <v>46</v>
      </c>
      <c r="I64" s="499"/>
      <c r="J64" s="500" t="s">
        <v>1354</v>
      </c>
      <c r="K64" s="500" t="s">
        <v>1941</v>
      </c>
      <c r="L64" s="498" t="s">
        <v>70</v>
      </c>
      <c r="M64" s="498" t="s">
        <v>151</v>
      </c>
      <c r="N64" s="498" t="s">
        <v>72</v>
      </c>
      <c r="O64" s="498" t="s">
        <v>205</v>
      </c>
      <c r="P64" s="498" t="s">
        <v>111</v>
      </c>
      <c r="Q64" s="498" t="s">
        <v>112</v>
      </c>
      <c r="R64" s="198" t="s">
        <v>89</v>
      </c>
      <c r="S64" s="498" t="s">
        <v>77</v>
      </c>
      <c r="T64" s="498" t="s">
        <v>79</v>
      </c>
      <c r="U64" s="498" t="s">
        <v>141</v>
      </c>
      <c r="V64" s="501"/>
      <c r="W64" s="502">
        <v>4</v>
      </c>
      <c r="X64" s="502" t="s">
        <v>1822</v>
      </c>
      <c r="Y64" s="500" t="s">
        <v>1940</v>
      </c>
      <c r="Z64" s="501" t="s">
        <v>1937</v>
      </c>
      <c r="AA64" s="498" t="s">
        <v>113</v>
      </c>
      <c r="AB64" s="498" t="s">
        <v>113</v>
      </c>
      <c r="AC64" s="500" t="s">
        <v>1938</v>
      </c>
      <c r="AD64" s="520">
        <v>44403</v>
      </c>
      <c r="AE64" s="504" t="s">
        <v>82</v>
      </c>
      <c r="AF64" s="505" t="s">
        <v>69</v>
      </c>
      <c r="AG64" s="505" t="s">
        <v>69</v>
      </c>
      <c r="AH64" s="505" t="s">
        <v>69</v>
      </c>
      <c r="AI64" s="505" t="s">
        <v>114</v>
      </c>
      <c r="AJ64" s="506"/>
      <c r="AK64" s="505" t="s">
        <v>391</v>
      </c>
      <c r="AL64" s="505" t="s">
        <v>457</v>
      </c>
      <c r="AM64" s="505" t="s">
        <v>457</v>
      </c>
      <c r="AN64" s="505" t="s">
        <v>457</v>
      </c>
      <c r="AO64" s="505" t="s">
        <v>457</v>
      </c>
      <c r="AP64" s="505" t="s">
        <v>457</v>
      </c>
      <c r="AQ64" s="505" t="s">
        <v>457</v>
      </c>
      <c r="AR64" s="504" t="s">
        <v>87</v>
      </c>
      <c r="AS64" s="504" t="s">
        <v>87</v>
      </c>
      <c r="AT64" s="505" t="s">
        <v>69</v>
      </c>
      <c r="AU64" s="505" t="s">
        <v>89</v>
      </c>
      <c r="AV64" s="505" t="s">
        <v>69</v>
      </c>
      <c r="AW64" s="507" t="s">
        <v>69</v>
      </c>
      <c r="AX64" s="505" t="s">
        <v>90</v>
      </c>
    </row>
    <row r="65" spans="1:50" ht="90">
      <c r="A65" s="497" t="s">
        <v>1936</v>
      </c>
      <c r="B65" s="498" t="s">
        <v>313</v>
      </c>
      <c r="C65" s="498" t="s">
        <v>285</v>
      </c>
      <c r="D65" s="498" t="s">
        <v>106</v>
      </c>
      <c r="E65" s="498" t="s">
        <v>1093</v>
      </c>
      <c r="F65" s="198">
        <v>230</v>
      </c>
      <c r="G65" s="198" t="s">
        <v>404</v>
      </c>
      <c r="H65" s="198">
        <v>46</v>
      </c>
      <c r="I65" s="499"/>
      <c r="J65" s="500" t="s">
        <v>1151</v>
      </c>
      <c r="K65" s="500" t="s">
        <v>1941</v>
      </c>
      <c r="L65" s="498" t="s">
        <v>70</v>
      </c>
      <c r="M65" s="498" t="s">
        <v>151</v>
      </c>
      <c r="N65" s="498" t="s">
        <v>72</v>
      </c>
      <c r="O65" s="498" t="s">
        <v>205</v>
      </c>
      <c r="P65" s="498" t="s">
        <v>111</v>
      </c>
      <c r="Q65" s="498" t="s">
        <v>112</v>
      </c>
      <c r="R65" s="198" t="s">
        <v>89</v>
      </c>
      <c r="S65" s="498" t="s">
        <v>77</v>
      </c>
      <c r="T65" s="498" t="s">
        <v>79</v>
      </c>
      <c r="U65" s="498" t="s">
        <v>141</v>
      </c>
      <c r="V65" s="501"/>
      <c r="W65" s="502">
        <v>4</v>
      </c>
      <c r="X65" s="502" t="s">
        <v>1822</v>
      </c>
      <c r="Y65" s="500" t="s">
        <v>1940</v>
      </c>
      <c r="Z65" s="501" t="s">
        <v>1937</v>
      </c>
      <c r="AA65" s="498" t="s">
        <v>113</v>
      </c>
      <c r="AB65" s="498" t="s">
        <v>113</v>
      </c>
      <c r="AC65" s="500" t="s">
        <v>1938</v>
      </c>
      <c r="AD65" s="520">
        <v>44403</v>
      </c>
      <c r="AE65" s="504" t="s">
        <v>82</v>
      </c>
      <c r="AF65" s="505" t="s">
        <v>69</v>
      </c>
      <c r="AG65" s="505" t="s">
        <v>69</v>
      </c>
      <c r="AH65" s="505" t="s">
        <v>69</v>
      </c>
      <c r="AI65" s="505" t="s">
        <v>114</v>
      </c>
      <c r="AJ65" s="506"/>
      <c r="AK65" s="505" t="s">
        <v>391</v>
      </c>
      <c r="AL65" s="505" t="s">
        <v>457</v>
      </c>
      <c r="AM65" s="505" t="s">
        <v>457</v>
      </c>
      <c r="AN65" s="505" t="s">
        <v>457</v>
      </c>
      <c r="AO65" s="505" t="s">
        <v>457</v>
      </c>
      <c r="AP65" s="505" t="s">
        <v>457</v>
      </c>
      <c r="AQ65" s="505" t="s">
        <v>457</v>
      </c>
      <c r="AR65" s="504" t="s">
        <v>87</v>
      </c>
      <c r="AS65" s="504" t="s">
        <v>87</v>
      </c>
      <c r="AT65" s="505" t="s">
        <v>69</v>
      </c>
      <c r="AU65" s="505" t="s">
        <v>89</v>
      </c>
      <c r="AV65" s="505" t="s">
        <v>69</v>
      </c>
      <c r="AW65" s="507" t="s">
        <v>69</v>
      </c>
      <c r="AX65" s="505" t="s">
        <v>90</v>
      </c>
    </row>
    <row r="66" spans="1:50" ht="90">
      <c r="A66" s="497" t="s">
        <v>1936</v>
      </c>
      <c r="B66" s="498" t="s">
        <v>313</v>
      </c>
      <c r="C66" s="498" t="s">
        <v>285</v>
      </c>
      <c r="D66" s="498" t="s">
        <v>106</v>
      </c>
      <c r="E66" s="498" t="s">
        <v>1093</v>
      </c>
      <c r="F66" s="198">
        <v>230</v>
      </c>
      <c r="G66" s="198" t="s">
        <v>404</v>
      </c>
      <c r="H66" s="198">
        <v>46</v>
      </c>
      <c r="I66" s="499" t="s">
        <v>955</v>
      </c>
      <c r="J66" s="500" t="s">
        <v>1151</v>
      </c>
      <c r="K66" s="500" t="s">
        <v>1942</v>
      </c>
      <c r="L66" s="498" t="s">
        <v>70</v>
      </c>
      <c r="M66" s="498" t="s">
        <v>151</v>
      </c>
      <c r="N66" s="498" t="s">
        <v>72</v>
      </c>
      <c r="O66" s="498" t="s">
        <v>205</v>
      </c>
      <c r="P66" s="498" t="s">
        <v>111</v>
      </c>
      <c r="Q66" s="498" t="s">
        <v>112</v>
      </c>
      <c r="R66" s="198" t="s">
        <v>89</v>
      </c>
      <c r="S66" s="498" t="s">
        <v>77</v>
      </c>
      <c r="T66" s="498" t="s">
        <v>79</v>
      </c>
      <c r="U66" s="498" t="s">
        <v>141</v>
      </c>
      <c r="V66" s="501"/>
      <c r="W66" s="502">
        <v>4</v>
      </c>
      <c r="X66" s="502" t="s">
        <v>1822</v>
      </c>
      <c r="Y66" s="500" t="s">
        <v>1940</v>
      </c>
      <c r="Z66" s="501" t="s">
        <v>1937</v>
      </c>
      <c r="AA66" s="498" t="s">
        <v>113</v>
      </c>
      <c r="AB66" s="498" t="s">
        <v>113</v>
      </c>
      <c r="AC66" s="500" t="s">
        <v>1943</v>
      </c>
      <c r="AD66" s="520">
        <v>44403</v>
      </c>
      <c r="AE66" s="504" t="s">
        <v>82</v>
      </c>
      <c r="AF66" s="505" t="s">
        <v>69</v>
      </c>
      <c r="AG66" s="505" t="s">
        <v>69</v>
      </c>
      <c r="AH66" s="505" t="s">
        <v>69</v>
      </c>
      <c r="AI66" s="505" t="s">
        <v>114</v>
      </c>
      <c r="AJ66" s="506"/>
      <c r="AK66" s="505" t="s">
        <v>391</v>
      </c>
      <c r="AL66" s="505" t="s">
        <v>457</v>
      </c>
      <c r="AM66" s="505" t="s">
        <v>457</v>
      </c>
      <c r="AN66" s="505" t="s">
        <v>457</v>
      </c>
      <c r="AO66" s="505" t="s">
        <v>457</v>
      </c>
      <c r="AP66" s="505" t="s">
        <v>457</v>
      </c>
      <c r="AQ66" s="505" t="s">
        <v>457</v>
      </c>
      <c r="AR66" s="504" t="s">
        <v>87</v>
      </c>
      <c r="AS66" s="504" t="s">
        <v>87</v>
      </c>
      <c r="AT66" s="505" t="s">
        <v>69</v>
      </c>
      <c r="AU66" s="505" t="s">
        <v>89</v>
      </c>
      <c r="AV66" s="505" t="s">
        <v>69</v>
      </c>
      <c r="AW66" s="507" t="s">
        <v>69</v>
      </c>
      <c r="AX66" s="505" t="s">
        <v>90</v>
      </c>
    </row>
    <row r="67" spans="1:50" ht="90">
      <c r="A67" s="497" t="s">
        <v>1936</v>
      </c>
      <c r="B67" s="498" t="s">
        <v>313</v>
      </c>
      <c r="C67" s="498" t="s">
        <v>231</v>
      </c>
      <c r="D67" s="498" t="s">
        <v>106</v>
      </c>
      <c r="E67" s="498" t="s">
        <v>1093</v>
      </c>
      <c r="F67" s="198">
        <f>IFERROR(VLOOKUP(E67,[6]TablaRetencion!A$1:B$22,2,FALSE),"")</f>
        <v>230</v>
      </c>
      <c r="G67" s="198" t="s">
        <v>414</v>
      </c>
      <c r="H67" s="198">
        <f>IFERROR(VLOOKUP(G67,[6]TablaRetencion!C$1:D$159,2,FALSE),"")</f>
        <v>45</v>
      </c>
      <c r="I67" s="499" t="s">
        <v>955</v>
      </c>
      <c r="J67" s="500" t="s">
        <v>1151</v>
      </c>
      <c r="K67" s="500" t="s">
        <v>1942</v>
      </c>
      <c r="L67" s="498" t="s">
        <v>70</v>
      </c>
      <c r="M67" s="498" t="s">
        <v>151</v>
      </c>
      <c r="N67" s="498" t="s">
        <v>72</v>
      </c>
      <c r="O67" s="498" t="s">
        <v>205</v>
      </c>
      <c r="P67" s="498" t="s">
        <v>111</v>
      </c>
      <c r="Q67" s="498" t="s">
        <v>126</v>
      </c>
      <c r="R67" s="198" t="s">
        <v>89</v>
      </c>
      <c r="S67" s="498" t="s">
        <v>140</v>
      </c>
      <c r="T67" s="498" t="s">
        <v>79</v>
      </c>
      <c r="U67" s="498" t="s">
        <v>141</v>
      </c>
      <c r="V67" s="501"/>
      <c r="W67" s="502">
        <v>4</v>
      </c>
      <c r="X67" s="502" t="s">
        <v>1822</v>
      </c>
      <c r="Y67" s="500"/>
      <c r="Z67" s="501" t="s">
        <v>1937</v>
      </c>
      <c r="AA67" s="498" t="s">
        <v>81</v>
      </c>
      <c r="AB67" s="498" t="s">
        <v>81</v>
      </c>
      <c r="AC67" s="500" t="s">
        <v>1943</v>
      </c>
      <c r="AD67" s="520">
        <v>44403</v>
      </c>
      <c r="AE67" s="504" t="s">
        <v>82</v>
      </c>
      <c r="AF67" s="505" t="s">
        <v>69</v>
      </c>
      <c r="AG67" s="505" t="s">
        <v>69</v>
      </c>
      <c r="AH67" s="505" t="s">
        <v>69</v>
      </c>
      <c r="AI67" s="505" t="s">
        <v>114</v>
      </c>
      <c r="AJ67" s="506"/>
      <c r="AK67" s="505" t="s">
        <v>391</v>
      </c>
      <c r="AL67" s="505" t="s">
        <v>457</v>
      </c>
      <c r="AM67" s="505" t="s">
        <v>457</v>
      </c>
      <c r="AN67" s="505" t="s">
        <v>457</v>
      </c>
      <c r="AO67" s="505" t="s">
        <v>457</v>
      </c>
      <c r="AP67" s="505" t="s">
        <v>457</v>
      </c>
      <c r="AQ67" s="505" t="s">
        <v>457</v>
      </c>
      <c r="AR67" s="504" t="s">
        <v>87</v>
      </c>
      <c r="AS67" s="504" t="s">
        <v>87</v>
      </c>
      <c r="AT67" s="505" t="s">
        <v>69</v>
      </c>
      <c r="AU67" s="505" t="s">
        <v>89</v>
      </c>
      <c r="AV67" s="505" t="s">
        <v>69</v>
      </c>
      <c r="AW67" s="507" t="s">
        <v>69</v>
      </c>
      <c r="AX67" s="505" t="s">
        <v>90</v>
      </c>
    </row>
    <row r="68" spans="1:50" ht="195">
      <c r="A68" s="497" t="s">
        <v>1786</v>
      </c>
      <c r="B68" s="498" t="s">
        <v>324</v>
      </c>
      <c r="C68" s="498" t="s">
        <v>281</v>
      </c>
      <c r="D68" s="498" t="s">
        <v>106</v>
      </c>
      <c r="E68" s="498" t="s">
        <v>1103</v>
      </c>
      <c r="F68" s="198">
        <f>IFERROR(VLOOKUP(E68,[7]TablaRetencion!A$1:B$22,2,FALSE),"")</f>
        <v>430</v>
      </c>
      <c r="G68" s="198" t="s">
        <v>729</v>
      </c>
      <c r="H68" s="198">
        <f>IFERROR(VLOOKUP(G68,[7]TablaRetencion!C$1:D$159,2,FALSE),"")</f>
        <v>26</v>
      </c>
      <c r="I68" s="499" t="s">
        <v>1085</v>
      </c>
      <c r="J68" s="500" t="s">
        <v>1648</v>
      </c>
      <c r="K68" s="500" t="s">
        <v>1799</v>
      </c>
      <c r="L68" s="498" t="s">
        <v>70</v>
      </c>
      <c r="M68" s="498" t="s">
        <v>109</v>
      </c>
      <c r="N68" s="498" t="s">
        <v>72</v>
      </c>
      <c r="O68" s="498" t="s">
        <v>205</v>
      </c>
      <c r="P68" s="498" t="s">
        <v>111</v>
      </c>
      <c r="Q68" s="498" t="s">
        <v>75</v>
      </c>
      <c r="R68" s="198" t="s">
        <v>89</v>
      </c>
      <c r="S68" s="498" t="s">
        <v>140</v>
      </c>
      <c r="T68" s="498" t="s">
        <v>153</v>
      </c>
      <c r="U68" s="498" t="s">
        <v>153</v>
      </c>
      <c r="V68" s="501" t="s">
        <v>1944</v>
      </c>
      <c r="W68" s="502">
        <f t="shared" ref="W68:W69" si="5">VLOOKUP(S68,Confidencialidad,2,0)+VLOOKUP(T68,Integridad,2,0)+VLOOKUP(U68,Disponibilidad,2,0)</f>
        <v>7</v>
      </c>
      <c r="X68" s="502" t="str">
        <f>IF(AND(W68&gt;=7), "ALTA", IF(AND(W68&lt;7, W68&gt;3), "MEDIO", IF(AND(W68&lt;=3), "BAJA", " ")))</f>
        <v>ALTA</v>
      </c>
      <c r="Y68" s="500" t="s">
        <v>1945</v>
      </c>
      <c r="Z68" s="501" t="s">
        <v>1946</v>
      </c>
      <c r="AA68" s="498" t="s">
        <v>113</v>
      </c>
      <c r="AB68" s="498" t="s">
        <v>113</v>
      </c>
      <c r="AC68" s="500" t="s">
        <v>1947</v>
      </c>
      <c r="AD68" s="520">
        <v>44403</v>
      </c>
      <c r="AE68" s="504" t="s">
        <v>82</v>
      </c>
      <c r="AF68" s="505" t="s">
        <v>480</v>
      </c>
      <c r="AG68" s="505" t="s">
        <v>466</v>
      </c>
      <c r="AH68" s="505" t="s">
        <v>69</v>
      </c>
      <c r="AI68" s="505" t="s">
        <v>84</v>
      </c>
      <c r="AJ68" s="506">
        <v>44403</v>
      </c>
      <c r="AK68" s="505" t="s">
        <v>391</v>
      </c>
      <c r="AL68" s="505" t="s">
        <v>143</v>
      </c>
      <c r="AM68" s="505" t="s">
        <v>130</v>
      </c>
      <c r="AN68" s="505" t="s">
        <v>145</v>
      </c>
      <c r="AO68" s="505" t="s">
        <v>132</v>
      </c>
      <c r="AP68" s="505" t="s">
        <v>29</v>
      </c>
      <c r="AQ68" s="505" t="s">
        <v>458</v>
      </c>
      <c r="AR68" s="504" t="s">
        <v>87</v>
      </c>
      <c r="AS68" s="504" t="s">
        <v>87</v>
      </c>
      <c r="AT68" s="505" t="s">
        <v>69</v>
      </c>
      <c r="AU68" s="505" t="s">
        <v>89</v>
      </c>
      <c r="AV68" s="505" t="s">
        <v>494</v>
      </c>
      <c r="AW68" s="507" t="s">
        <v>69</v>
      </c>
      <c r="AX68" s="505" t="s">
        <v>90</v>
      </c>
    </row>
    <row r="69" spans="1:50" ht="60">
      <c r="A69" s="497" t="s">
        <v>1786</v>
      </c>
      <c r="B69" s="498" t="s">
        <v>324</v>
      </c>
      <c r="C69" s="498" t="s">
        <v>279</v>
      </c>
      <c r="D69" s="498" t="s">
        <v>106</v>
      </c>
      <c r="E69" s="498" t="s">
        <v>1103</v>
      </c>
      <c r="F69" s="198">
        <f>IFERROR(VLOOKUP(E69,[7]TablaRetencion!A$1:B$22,2,FALSE),"")</f>
        <v>430</v>
      </c>
      <c r="G69" s="198" t="s">
        <v>404</v>
      </c>
      <c r="H69" s="198">
        <f>IFERROR(VLOOKUP(G69,[7]TablaRetencion!C$1:D$159,2,FALSE),"")</f>
        <v>46</v>
      </c>
      <c r="I69" s="499" t="s">
        <v>1084</v>
      </c>
      <c r="J69" s="500" t="s">
        <v>1710</v>
      </c>
      <c r="K69" s="500" t="s">
        <v>1710</v>
      </c>
      <c r="L69" s="498" t="s">
        <v>70</v>
      </c>
      <c r="M69" s="498" t="s">
        <v>71</v>
      </c>
      <c r="N69" s="498" t="s">
        <v>150</v>
      </c>
      <c r="O69" s="498" t="s">
        <v>205</v>
      </c>
      <c r="P69" s="498" t="s">
        <v>111</v>
      </c>
      <c r="Q69" s="498" t="s">
        <v>126</v>
      </c>
      <c r="R69" s="198" t="s">
        <v>89</v>
      </c>
      <c r="S69" s="498" t="s">
        <v>140</v>
      </c>
      <c r="T69" s="498" t="s">
        <v>79</v>
      </c>
      <c r="U69" s="498" t="s">
        <v>141</v>
      </c>
      <c r="V69" s="501" t="s">
        <v>1948</v>
      </c>
      <c r="W69" s="502">
        <f t="shared" si="5"/>
        <v>4</v>
      </c>
      <c r="X69" s="502" t="str">
        <f>IF(AND(W69&gt;=7), "ALTA", IF(AND(W69&lt;7, W69&gt;3), "MEDIO", IF(AND(W69&lt;=3), "BAJA", " ")))</f>
        <v>MEDIO</v>
      </c>
      <c r="Y69" s="500" t="s">
        <v>1949</v>
      </c>
      <c r="Z69" s="501" t="s">
        <v>1786</v>
      </c>
      <c r="AA69" s="498" t="s">
        <v>113</v>
      </c>
      <c r="AB69" s="498" t="s">
        <v>113</v>
      </c>
      <c r="AC69" s="543" t="s">
        <v>1950</v>
      </c>
      <c r="AD69" s="520">
        <v>44222</v>
      </c>
      <c r="AE69" s="504" t="s">
        <v>82</v>
      </c>
      <c r="AF69" s="505" t="s">
        <v>69</v>
      </c>
      <c r="AG69" s="505" t="s">
        <v>69</v>
      </c>
      <c r="AH69" s="544" t="s">
        <v>1951</v>
      </c>
      <c r="AI69" s="505" t="s">
        <v>114</v>
      </c>
      <c r="AJ69" s="506">
        <v>44222</v>
      </c>
      <c r="AK69" s="505" t="s">
        <v>391</v>
      </c>
      <c r="AL69" s="505" t="s">
        <v>457</v>
      </c>
      <c r="AM69" s="505" t="s">
        <v>69</v>
      </c>
      <c r="AN69" s="505" t="s">
        <v>457</v>
      </c>
      <c r="AO69" s="505" t="s">
        <v>69</v>
      </c>
      <c r="AP69" s="505" t="s">
        <v>457</v>
      </c>
      <c r="AQ69" s="505" t="s">
        <v>69</v>
      </c>
      <c r="AR69" s="504" t="s">
        <v>119</v>
      </c>
      <c r="AS69" s="504" t="s">
        <v>119</v>
      </c>
      <c r="AT69" s="505" t="s">
        <v>193</v>
      </c>
      <c r="AU69" s="505" t="s">
        <v>1952</v>
      </c>
      <c r="AV69" s="505" t="s">
        <v>494</v>
      </c>
      <c r="AW69" s="507" t="s">
        <v>107</v>
      </c>
      <c r="AX69" s="505" t="s">
        <v>1953</v>
      </c>
    </row>
    <row r="70" spans="1:50" ht="210">
      <c r="A70" s="497" t="s">
        <v>1786</v>
      </c>
      <c r="B70" s="498" t="s">
        <v>324</v>
      </c>
      <c r="C70" s="498" t="s">
        <v>280</v>
      </c>
      <c r="D70" s="498" t="s">
        <v>106</v>
      </c>
      <c r="E70" s="498" t="s">
        <v>1954</v>
      </c>
      <c r="F70" s="198">
        <v>430</v>
      </c>
      <c r="G70" s="198" t="s">
        <v>1955</v>
      </c>
      <c r="H70" s="198">
        <v>29</v>
      </c>
      <c r="I70" s="499" t="s">
        <v>1956</v>
      </c>
      <c r="J70" s="500" t="s">
        <v>1957</v>
      </c>
      <c r="K70" s="500" t="s">
        <v>1957</v>
      </c>
      <c r="L70" s="498" t="s">
        <v>70</v>
      </c>
      <c r="M70" s="498" t="s">
        <v>109</v>
      </c>
      <c r="N70" s="498" t="s">
        <v>108</v>
      </c>
      <c r="O70" s="498" t="s">
        <v>188</v>
      </c>
      <c r="P70" s="498" t="s">
        <v>111</v>
      </c>
      <c r="Q70" s="498" t="s">
        <v>75</v>
      </c>
      <c r="R70" s="198" t="s">
        <v>89</v>
      </c>
      <c r="S70" s="498" t="s">
        <v>77</v>
      </c>
      <c r="T70" s="498" t="s">
        <v>79</v>
      </c>
      <c r="U70" s="498" t="s">
        <v>79</v>
      </c>
      <c r="V70" s="501" t="s">
        <v>1958</v>
      </c>
      <c r="W70" s="502">
        <v>7</v>
      </c>
      <c r="X70" s="502" t="s">
        <v>78</v>
      </c>
      <c r="Y70" s="500" t="s">
        <v>1959</v>
      </c>
      <c r="Z70" s="501" t="s">
        <v>1960</v>
      </c>
      <c r="AA70" s="498" t="s">
        <v>201</v>
      </c>
      <c r="AB70" s="498" t="s">
        <v>201</v>
      </c>
      <c r="AC70" s="500" t="s">
        <v>1950</v>
      </c>
      <c r="AD70" s="520">
        <v>43434</v>
      </c>
      <c r="AE70" s="504" t="s">
        <v>82</v>
      </c>
      <c r="AF70" s="505" t="s">
        <v>480</v>
      </c>
      <c r="AG70" s="505" t="s">
        <v>477</v>
      </c>
      <c r="AH70" s="505" t="s">
        <v>477</v>
      </c>
      <c r="AI70" s="505" t="s">
        <v>84</v>
      </c>
      <c r="AJ70" s="506">
        <v>43434</v>
      </c>
      <c r="AK70" s="505" t="s">
        <v>457</v>
      </c>
      <c r="AL70" s="505" t="s">
        <v>143</v>
      </c>
      <c r="AM70" s="505" t="s">
        <v>69</v>
      </c>
      <c r="AN70" s="505" t="s">
        <v>116</v>
      </c>
      <c r="AO70" s="505" t="s">
        <v>457</v>
      </c>
      <c r="AP70" s="505" t="s">
        <v>457</v>
      </c>
      <c r="AQ70" s="505" t="s">
        <v>458</v>
      </c>
      <c r="AR70" s="504" t="s">
        <v>87</v>
      </c>
      <c r="AS70" s="504" t="s">
        <v>87</v>
      </c>
      <c r="AT70" s="505" t="s">
        <v>69</v>
      </c>
      <c r="AU70" s="505" t="s">
        <v>89</v>
      </c>
      <c r="AV70" s="505" t="s">
        <v>69</v>
      </c>
      <c r="AW70" s="507" t="s">
        <v>123</v>
      </c>
      <c r="AX70" s="505" t="s">
        <v>90</v>
      </c>
    </row>
    <row r="71" spans="1:50" ht="210">
      <c r="A71" s="497" t="s">
        <v>1786</v>
      </c>
      <c r="B71" s="498" t="s">
        <v>324</v>
      </c>
      <c r="C71" s="498" t="s">
        <v>280</v>
      </c>
      <c r="D71" s="498" t="s">
        <v>106</v>
      </c>
      <c r="E71" s="498" t="s">
        <v>1954</v>
      </c>
      <c r="F71" s="198">
        <v>430</v>
      </c>
      <c r="G71" s="198" t="s">
        <v>1961</v>
      </c>
      <c r="H71" s="198">
        <v>58</v>
      </c>
      <c r="I71" s="499" t="s">
        <v>1962</v>
      </c>
      <c r="J71" s="500" t="s">
        <v>1963</v>
      </c>
      <c r="K71" s="500" t="s">
        <v>1963</v>
      </c>
      <c r="L71" s="498" t="s">
        <v>70</v>
      </c>
      <c r="M71" s="498" t="s">
        <v>109</v>
      </c>
      <c r="N71" s="498" t="s">
        <v>108</v>
      </c>
      <c r="O71" s="498" t="s">
        <v>185</v>
      </c>
      <c r="P71" s="498" t="s">
        <v>111</v>
      </c>
      <c r="Q71" s="498" t="s">
        <v>75</v>
      </c>
      <c r="R71" s="198" t="s">
        <v>89</v>
      </c>
      <c r="S71" s="498" t="s">
        <v>77</v>
      </c>
      <c r="T71" s="498" t="s">
        <v>78</v>
      </c>
      <c r="U71" s="498" t="s">
        <v>153</v>
      </c>
      <c r="V71" s="501" t="s">
        <v>1963</v>
      </c>
      <c r="W71" s="502">
        <v>9</v>
      </c>
      <c r="X71" s="502" t="s">
        <v>78</v>
      </c>
      <c r="Y71" s="500" t="s">
        <v>1959</v>
      </c>
      <c r="Z71" s="501" t="s">
        <v>1960</v>
      </c>
      <c r="AA71" s="498" t="s">
        <v>81</v>
      </c>
      <c r="AB71" s="498" t="s">
        <v>201</v>
      </c>
      <c r="AC71" s="500" t="s">
        <v>1950</v>
      </c>
      <c r="AD71" s="520">
        <v>43434</v>
      </c>
      <c r="AE71" s="504" t="s">
        <v>82</v>
      </c>
      <c r="AF71" s="505" t="s">
        <v>480</v>
      </c>
      <c r="AG71" s="505" t="s">
        <v>477</v>
      </c>
      <c r="AH71" s="505" t="s">
        <v>477</v>
      </c>
      <c r="AI71" s="505" t="s">
        <v>84</v>
      </c>
      <c r="AJ71" s="506">
        <v>43434</v>
      </c>
      <c r="AK71" s="505" t="s">
        <v>457</v>
      </c>
      <c r="AL71" s="505" t="s">
        <v>143</v>
      </c>
      <c r="AM71" s="505" t="s">
        <v>130</v>
      </c>
      <c r="AN71" s="505" t="s">
        <v>163</v>
      </c>
      <c r="AO71" s="505" t="s">
        <v>163</v>
      </c>
      <c r="AP71" s="505" t="s">
        <v>29</v>
      </c>
      <c r="AQ71" s="505" t="s">
        <v>458</v>
      </c>
      <c r="AR71" s="504" t="s">
        <v>87</v>
      </c>
      <c r="AS71" s="504" t="s">
        <v>87</v>
      </c>
      <c r="AT71" s="505" t="s">
        <v>69</v>
      </c>
      <c r="AU71" s="505" t="s">
        <v>89</v>
      </c>
      <c r="AV71" s="505" t="s">
        <v>69</v>
      </c>
      <c r="AW71" s="507" t="s">
        <v>136</v>
      </c>
      <c r="AX71" s="505" t="s">
        <v>90</v>
      </c>
    </row>
    <row r="72" spans="1:50" ht="210">
      <c r="A72" s="497" t="s">
        <v>1786</v>
      </c>
      <c r="B72" s="498" t="s">
        <v>324</v>
      </c>
      <c r="C72" s="498" t="s">
        <v>280</v>
      </c>
      <c r="D72" s="498" t="s">
        <v>106</v>
      </c>
      <c r="E72" s="498" t="s">
        <v>1954</v>
      </c>
      <c r="F72" s="198">
        <v>430</v>
      </c>
      <c r="G72" s="198" t="s">
        <v>1964</v>
      </c>
      <c r="H72" s="198">
        <v>59</v>
      </c>
      <c r="I72" s="499" t="s">
        <v>1965</v>
      </c>
      <c r="J72" s="500" t="s">
        <v>1966</v>
      </c>
      <c r="K72" s="500" t="s">
        <v>1966</v>
      </c>
      <c r="L72" s="498" t="s">
        <v>70</v>
      </c>
      <c r="M72" s="498" t="s">
        <v>109</v>
      </c>
      <c r="N72" s="498" t="s">
        <v>108</v>
      </c>
      <c r="O72" s="498" t="s">
        <v>188</v>
      </c>
      <c r="P72" s="498" t="s">
        <v>111</v>
      </c>
      <c r="Q72" s="498" t="s">
        <v>75</v>
      </c>
      <c r="R72" s="198" t="s">
        <v>89</v>
      </c>
      <c r="S72" s="498" t="s">
        <v>140</v>
      </c>
      <c r="T72" s="498" t="s">
        <v>79</v>
      </c>
      <c r="U72" s="498" t="s">
        <v>79</v>
      </c>
      <c r="V72" s="501" t="s">
        <v>1966</v>
      </c>
      <c r="W72" s="502">
        <v>5</v>
      </c>
      <c r="X72" s="502" t="s">
        <v>1822</v>
      </c>
      <c r="Y72" s="500" t="s">
        <v>1959</v>
      </c>
      <c r="Z72" s="501" t="s">
        <v>1960</v>
      </c>
      <c r="AA72" s="498" t="s">
        <v>168</v>
      </c>
      <c r="AB72" s="498" t="s">
        <v>168</v>
      </c>
      <c r="AC72" s="500" t="s">
        <v>1950</v>
      </c>
      <c r="AD72" s="520">
        <v>43434</v>
      </c>
      <c r="AE72" s="504" t="s">
        <v>82</v>
      </c>
      <c r="AF72" s="505" t="s">
        <v>480</v>
      </c>
      <c r="AG72" s="505" t="s">
        <v>477</v>
      </c>
      <c r="AH72" s="505" t="s">
        <v>477</v>
      </c>
      <c r="AI72" s="505" t="s">
        <v>84</v>
      </c>
      <c r="AJ72" s="506">
        <v>43434</v>
      </c>
      <c r="AK72" s="505" t="s">
        <v>457</v>
      </c>
      <c r="AL72" s="505" t="s">
        <v>143</v>
      </c>
      <c r="AM72" s="505" t="s">
        <v>130</v>
      </c>
      <c r="AN72" s="505" t="s">
        <v>163</v>
      </c>
      <c r="AO72" s="505" t="s">
        <v>163</v>
      </c>
      <c r="AP72" s="505" t="s">
        <v>29</v>
      </c>
      <c r="AQ72" s="505" t="s">
        <v>458</v>
      </c>
      <c r="AR72" s="504" t="s">
        <v>87</v>
      </c>
      <c r="AS72" s="504" t="s">
        <v>87</v>
      </c>
      <c r="AT72" s="505" t="s">
        <v>69</v>
      </c>
      <c r="AU72" s="505" t="s">
        <v>89</v>
      </c>
      <c r="AV72" s="505" t="s">
        <v>69</v>
      </c>
      <c r="AW72" s="507" t="s">
        <v>136</v>
      </c>
      <c r="AX72" s="505" t="s">
        <v>90</v>
      </c>
    </row>
    <row r="73" spans="1:50" ht="210">
      <c r="A73" s="497" t="s">
        <v>1786</v>
      </c>
      <c r="B73" s="498" t="s">
        <v>324</v>
      </c>
      <c r="C73" s="498" t="s">
        <v>280</v>
      </c>
      <c r="D73" s="498" t="s">
        <v>106</v>
      </c>
      <c r="E73" s="498" t="s">
        <v>1954</v>
      </c>
      <c r="F73" s="198">
        <v>430</v>
      </c>
      <c r="G73" s="198" t="s">
        <v>1967</v>
      </c>
      <c r="H73" s="198">
        <v>63</v>
      </c>
      <c r="I73" s="499" t="s">
        <v>1968</v>
      </c>
      <c r="J73" s="500" t="s">
        <v>1969</v>
      </c>
      <c r="K73" s="500" t="s">
        <v>1969</v>
      </c>
      <c r="L73" s="498" t="s">
        <v>70</v>
      </c>
      <c r="M73" s="498" t="s">
        <v>109</v>
      </c>
      <c r="N73" s="498" t="s">
        <v>108</v>
      </c>
      <c r="O73" s="498" t="s">
        <v>188</v>
      </c>
      <c r="P73" s="498" t="s">
        <v>111</v>
      </c>
      <c r="Q73" s="498" t="s">
        <v>75</v>
      </c>
      <c r="R73" s="198" t="s">
        <v>89</v>
      </c>
      <c r="S73" s="498" t="s">
        <v>140</v>
      </c>
      <c r="T73" s="498" t="s">
        <v>79</v>
      </c>
      <c r="U73" s="498" t="s">
        <v>79</v>
      </c>
      <c r="V73" s="501" t="s">
        <v>1966</v>
      </c>
      <c r="W73" s="502">
        <v>5</v>
      </c>
      <c r="X73" s="502" t="s">
        <v>1822</v>
      </c>
      <c r="Y73" s="500" t="s">
        <v>1959</v>
      </c>
      <c r="Z73" s="501" t="s">
        <v>1960</v>
      </c>
      <c r="AA73" s="498" t="s">
        <v>168</v>
      </c>
      <c r="AB73" s="498" t="s">
        <v>168</v>
      </c>
      <c r="AC73" s="500" t="s">
        <v>1950</v>
      </c>
      <c r="AD73" s="520">
        <v>43434</v>
      </c>
      <c r="AE73" s="504" t="s">
        <v>82</v>
      </c>
      <c r="AF73" s="505" t="s">
        <v>480</v>
      </c>
      <c r="AG73" s="505" t="s">
        <v>477</v>
      </c>
      <c r="AH73" s="505" t="s">
        <v>477</v>
      </c>
      <c r="AI73" s="505" t="s">
        <v>84</v>
      </c>
      <c r="AJ73" s="506">
        <v>43434</v>
      </c>
      <c r="AK73" s="505" t="s">
        <v>457</v>
      </c>
      <c r="AL73" s="505" t="s">
        <v>143</v>
      </c>
      <c r="AM73" s="505" t="s">
        <v>130</v>
      </c>
      <c r="AN73" s="505" t="s">
        <v>131</v>
      </c>
      <c r="AO73" s="505" t="s">
        <v>131</v>
      </c>
      <c r="AP73" s="505" t="s">
        <v>29</v>
      </c>
      <c r="AQ73" s="505" t="s">
        <v>458</v>
      </c>
      <c r="AR73" s="504" t="s">
        <v>87</v>
      </c>
      <c r="AS73" s="504" t="s">
        <v>87</v>
      </c>
      <c r="AT73" s="505" t="s">
        <v>69</v>
      </c>
      <c r="AU73" s="505" t="s">
        <v>89</v>
      </c>
      <c r="AV73" s="505" t="s">
        <v>69</v>
      </c>
      <c r="AW73" s="507" t="s">
        <v>136</v>
      </c>
      <c r="AX73" s="505" t="s">
        <v>90</v>
      </c>
    </row>
    <row r="74" spans="1:50" ht="210">
      <c r="A74" s="497" t="s">
        <v>1786</v>
      </c>
      <c r="B74" s="498" t="s">
        <v>324</v>
      </c>
      <c r="C74" s="498" t="s">
        <v>281</v>
      </c>
      <c r="D74" s="498" t="s">
        <v>165</v>
      </c>
      <c r="E74" s="498" t="s">
        <v>1103</v>
      </c>
      <c r="F74" s="198">
        <v>430</v>
      </c>
      <c r="G74" s="198" t="s">
        <v>402</v>
      </c>
      <c r="H74" s="198">
        <v>28</v>
      </c>
      <c r="I74" s="499" t="s">
        <v>1080</v>
      </c>
      <c r="J74" s="500" t="s">
        <v>543</v>
      </c>
      <c r="K74" s="500" t="s">
        <v>1970</v>
      </c>
      <c r="L74" s="498" t="s">
        <v>70</v>
      </c>
      <c r="M74" s="498" t="s">
        <v>71</v>
      </c>
      <c r="N74" s="498" t="s">
        <v>166</v>
      </c>
      <c r="O74" s="498" t="s">
        <v>125</v>
      </c>
      <c r="P74" s="498" t="s">
        <v>111</v>
      </c>
      <c r="Q74" s="498" t="s">
        <v>75</v>
      </c>
      <c r="R74" s="198" t="s">
        <v>83</v>
      </c>
      <c r="S74" s="498" t="s">
        <v>77</v>
      </c>
      <c r="T74" s="498" t="s">
        <v>79</v>
      </c>
      <c r="U74" s="498" t="s">
        <v>79</v>
      </c>
      <c r="V74" s="501" t="s">
        <v>1971</v>
      </c>
      <c r="W74" s="502">
        <v>7</v>
      </c>
      <c r="X74" s="502" t="s">
        <v>78</v>
      </c>
      <c r="Y74" s="500" t="s">
        <v>1959</v>
      </c>
      <c r="Z74" s="501" t="s">
        <v>1972</v>
      </c>
      <c r="AA74" s="498" t="s">
        <v>168</v>
      </c>
      <c r="AB74" s="498" t="s">
        <v>168</v>
      </c>
      <c r="AC74" s="500" t="s">
        <v>1972</v>
      </c>
      <c r="AD74" s="520">
        <v>44403</v>
      </c>
      <c r="AE74" s="504" t="s">
        <v>82</v>
      </c>
      <c r="AF74" s="505" t="s">
        <v>480</v>
      </c>
      <c r="AG74" s="505" t="s">
        <v>477</v>
      </c>
      <c r="AH74" s="505" t="s">
        <v>69</v>
      </c>
      <c r="AI74" s="505" t="s">
        <v>114</v>
      </c>
      <c r="AJ74" s="506">
        <v>43900</v>
      </c>
      <c r="AK74" s="505" t="s">
        <v>457</v>
      </c>
      <c r="AL74" s="505" t="s">
        <v>457</v>
      </c>
      <c r="AM74" s="505" t="s">
        <v>144</v>
      </c>
      <c r="AN74" s="505" t="s">
        <v>145</v>
      </c>
      <c r="AO74" s="505" t="s">
        <v>132</v>
      </c>
      <c r="AP74" s="505" t="s">
        <v>29</v>
      </c>
      <c r="AQ74" s="505" t="s">
        <v>458</v>
      </c>
      <c r="AR74" s="504" t="s">
        <v>87</v>
      </c>
      <c r="AS74" s="504" t="s">
        <v>87</v>
      </c>
      <c r="AT74" s="505" t="s">
        <v>69</v>
      </c>
      <c r="AU74" s="505" t="s">
        <v>89</v>
      </c>
      <c r="AV74" s="505" t="s">
        <v>69</v>
      </c>
      <c r="AW74" s="507" t="s">
        <v>107</v>
      </c>
      <c r="AX74" s="505" t="s">
        <v>90</v>
      </c>
    </row>
    <row r="75" spans="1:50" ht="210">
      <c r="A75" s="497" t="s">
        <v>1786</v>
      </c>
      <c r="B75" s="498" t="s">
        <v>324</v>
      </c>
      <c r="C75" s="498" t="s">
        <v>281</v>
      </c>
      <c r="D75" s="498" t="s">
        <v>165</v>
      </c>
      <c r="E75" s="498" t="s">
        <v>1103</v>
      </c>
      <c r="F75" s="198">
        <v>430</v>
      </c>
      <c r="G75" s="198" t="s">
        <v>402</v>
      </c>
      <c r="H75" s="198">
        <v>28</v>
      </c>
      <c r="I75" s="499" t="s">
        <v>1080</v>
      </c>
      <c r="J75" s="500" t="s">
        <v>543</v>
      </c>
      <c r="K75" s="500" t="s">
        <v>1973</v>
      </c>
      <c r="L75" s="498" t="s">
        <v>70</v>
      </c>
      <c r="M75" s="498" t="s">
        <v>71</v>
      </c>
      <c r="N75" s="498" t="s">
        <v>166</v>
      </c>
      <c r="O75" s="498" t="s">
        <v>125</v>
      </c>
      <c r="P75" s="498" t="s">
        <v>111</v>
      </c>
      <c r="Q75" s="498" t="s">
        <v>75</v>
      </c>
      <c r="R75" s="198" t="s">
        <v>83</v>
      </c>
      <c r="S75" s="498" t="s">
        <v>77</v>
      </c>
      <c r="T75" s="498" t="s">
        <v>79</v>
      </c>
      <c r="U75" s="498" t="s">
        <v>79</v>
      </c>
      <c r="V75" s="501" t="s">
        <v>1971</v>
      </c>
      <c r="W75" s="502">
        <v>7</v>
      </c>
      <c r="X75" s="502" t="s">
        <v>78</v>
      </c>
      <c r="Y75" s="500" t="s">
        <v>1959</v>
      </c>
      <c r="Z75" s="501" t="s">
        <v>1972</v>
      </c>
      <c r="AA75" s="498" t="s">
        <v>168</v>
      </c>
      <c r="AB75" s="498" t="s">
        <v>168</v>
      </c>
      <c r="AC75" s="500" t="s">
        <v>1972</v>
      </c>
      <c r="AD75" s="520">
        <v>44403</v>
      </c>
      <c r="AE75" s="504" t="s">
        <v>82</v>
      </c>
      <c r="AF75" s="505" t="s">
        <v>480</v>
      </c>
      <c r="AG75" s="505" t="s">
        <v>477</v>
      </c>
      <c r="AH75" s="505" t="s">
        <v>69</v>
      </c>
      <c r="AI75" s="505" t="s">
        <v>114</v>
      </c>
      <c r="AJ75" s="506">
        <v>43873</v>
      </c>
      <c r="AK75" s="505" t="s">
        <v>457</v>
      </c>
      <c r="AL75" s="505" t="s">
        <v>457</v>
      </c>
      <c r="AM75" s="505" t="s">
        <v>144</v>
      </c>
      <c r="AN75" s="505" t="s">
        <v>145</v>
      </c>
      <c r="AO75" s="505" t="s">
        <v>132</v>
      </c>
      <c r="AP75" s="505" t="s">
        <v>1834</v>
      </c>
      <c r="AQ75" s="505" t="s">
        <v>458</v>
      </c>
      <c r="AR75" s="504" t="s">
        <v>87</v>
      </c>
      <c r="AS75" s="504" t="s">
        <v>87</v>
      </c>
      <c r="AT75" s="505" t="s">
        <v>69</v>
      </c>
      <c r="AU75" s="505" t="s">
        <v>89</v>
      </c>
      <c r="AV75" s="505" t="s">
        <v>69</v>
      </c>
      <c r="AW75" s="507" t="s">
        <v>107</v>
      </c>
      <c r="AX75" s="505" t="s">
        <v>90</v>
      </c>
    </row>
    <row r="76" spans="1:50" ht="210">
      <c r="A76" s="497" t="s">
        <v>1786</v>
      </c>
      <c r="B76" s="498" t="s">
        <v>324</v>
      </c>
      <c r="C76" s="498" t="s">
        <v>281</v>
      </c>
      <c r="D76" s="498" t="s">
        <v>165</v>
      </c>
      <c r="E76" s="498" t="s">
        <v>1103</v>
      </c>
      <c r="F76" s="198">
        <v>430</v>
      </c>
      <c r="G76" s="198" t="s">
        <v>416</v>
      </c>
      <c r="H76" s="198">
        <v>52</v>
      </c>
      <c r="I76" s="499" t="s">
        <v>1085</v>
      </c>
      <c r="J76" s="500" t="s">
        <v>1720</v>
      </c>
      <c r="K76" s="500" t="s">
        <v>1974</v>
      </c>
      <c r="L76" s="498" t="s">
        <v>70</v>
      </c>
      <c r="M76" s="498" t="s">
        <v>71</v>
      </c>
      <c r="N76" s="498" t="s">
        <v>166</v>
      </c>
      <c r="O76" s="498" t="s">
        <v>125</v>
      </c>
      <c r="P76" s="498" t="s">
        <v>111</v>
      </c>
      <c r="Q76" s="498" t="s">
        <v>75</v>
      </c>
      <c r="R76" s="198" t="s">
        <v>83</v>
      </c>
      <c r="S76" s="498" t="s">
        <v>77</v>
      </c>
      <c r="T76" s="498" t="s">
        <v>141</v>
      </c>
      <c r="U76" s="498" t="s">
        <v>78</v>
      </c>
      <c r="V76" s="501" t="s">
        <v>1971</v>
      </c>
      <c r="W76" s="502">
        <v>7</v>
      </c>
      <c r="X76" s="502" t="s">
        <v>78</v>
      </c>
      <c r="Y76" s="500" t="s">
        <v>1959</v>
      </c>
      <c r="Z76" s="501" t="s">
        <v>1972</v>
      </c>
      <c r="AA76" s="498" t="s">
        <v>168</v>
      </c>
      <c r="AB76" s="498" t="s">
        <v>168</v>
      </c>
      <c r="AC76" s="500" t="s">
        <v>1972</v>
      </c>
      <c r="AD76" s="520">
        <v>44403</v>
      </c>
      <c r="AE76" s="504" t="s">
        <v>82</v>
      </c>
      <c r="AF76" s="505" t="s">
        <v>480</v>
      </c>
      <c r="AG76" s="505" t="s">
        <v>477</v>
      </c>
      <c r="AH76" s="505" t="s">
        <v>69</v>
      </c>
      <c r="AI76" s="505" t="s">
        <v>114</v>
      </c>
      <c r="AJ76" s="506">
        <v>43875</v>
      </c>
      <c r="AK76" s="505" t="s">
        <v>457</v>
      </c>
      <c r="AL76" s="505" t="s">
        <v>457</v>
      </c>
      <c r="AM76" s="505" t="s">
        <v>144</v>
      </c>
      <c r="AN76" s="505" t="s">
        <v>145</v>
      </c>
      <c r="AO76" s="505" t="s">
        <v>132</v>
      </c>
      <c r="AP76" s="505" t="s">
        <v>1837</v>
      </c>
      <c r="AQ76" s="505" t="s">
        <v>458</v>
      </c>
      <c r="AR76" s="504" t="s">
        <v>87</v>
      </c>
      <c r="AS76" s="504" t="s">
        <v>87</v>
      </c>
      <c r="AT76" s="505" t="s">
        <v>69</v>
      </c>
      <c r="AU76" s="505" t="s">
        <v>89</v>
      </c>
      <c r="AV76" s="505" t="s">
        <v>69</v>
      </c>
      <c r="AW76" s="507" t="s">
        <v>107</v>
      </c>
      <c r="AX76" s="505" t="s">
        <v>90</v>
      </c>
    </row>
    <row r="77" spans="1:50" ht="210">
      <c r="A77" s="497" t="s">
        <v>1786</v>
      </c>
      <c r="B77" s="498" t="s">
        <v>324</v>
      </c>
      <c r="C77" s="498" t="s">
        <v>281</v>
      </c>
      <c r="D77" s="498" t="s">
        <v>165</v>
      </c>
      <c r="E77" s="498" t="s">
        <v>1103</v>
      </c>
      <c r="F77" s="198">
        <v>430</v>
      </c>
      <c r="G77" s="198" t="s">
        <v>416</v>
      </c>
      <c r="H77" s="198">
        <v>52</v>
      </c>
      <c r="I77" s="499" t="s">
        <v>1085</v>
      </c>
      <c r="J77" s="500" t="s">
        <v>1720</v>
      </c>
      <c r="K77" s="500" t="s">
        <v>1975</v>
      </c>
      <c r="L77" s="498" t="s">
        <v>70</v>
      </c>
      <c r="M77" s="498" t="s">
        <v>71</v>
      </c>
      <c r="N77" s="498" t="s">
        <v>166</v>
      </c>
      <c r="O77" s="498" t="s">
        <v>125</v>
      </c>
      <c r="P77" s="498" t="s">
        <v>111</v>
      </c>
      <c r="Q77" s="498" t="s">
        <v>75</v>
      </c>
      <c r="R77" s="198" t="s">
        <v>83</v>
      </c>
      <c r="S77" s="498" t="s">
        <v>77</v>
      </c>
      <c r="T77" s="498" t="s">
        <v>141</v>
      </c>
      <c r="U77" s="498" t="s">
        <v>78</v>
      </c>
      <c r="V77" s="501" t="s">
        <v>1971</v>
      </c>
      <c r="W77" s="502">
        <v>7</v>
      </c>
      <c r="X77" s="502" t="s">
        <v>78</v>
      </c>
      <c r="Y77" s="500" t="s">
        <v>1959</v>
      </c>
      <c r="Z77" s="501" t="s">
        <v>1972</v>
      </c>
      <c r="AA77" s="498" t="s">
        <v>168</v>
      </c>
      <c r="AB77" s="498" t="s">
        <v>168</v>
      </c>
      <c r="AC77" s="500" t="s">
        <v>1972</v>
      </c>
      <c r="AD77" s="520">
        <v>44403</v>
      </c>
      <c r="AE77" s="504" t="s">
        <v>82</v>
      </c>
      <c r="AF77" s="505" t="s">
        <v>480</v>
      </c>
      <c r="AG77" s="505" t="s">
        <v>477</v>
      </c>
      <c r="AH77" s="505" t="s">
        <v>69</v>
      </c>
      <c r="AI77" s="505" t="s">
        <v>114</v>
      </c>
      <c r="AJ77" s="506">
        <v>43875</v>
      </c>
      <c r="AK77" s="505" t="s">
        <v>457</v>
      </c>
      <c r="AL77" s="505" t="s">
        <v>457</v>
      </c>
      <c r="AM77" s="505" t="s">
        <v>144</v>
      </c>
      <c r="AN77" s="505" t="s">
        <v>145</v>
      </c>
      <c r="AO77" s="505" t="s">
        <v>132</v>
      </c>
      <c r="AP77" s="505" t="s">
        <v>1861</v>
      </c>
      <c r="AQ77" s="505" t="s">
        <v>458</v>
      </c>
      <c r="AR77" s="504" t="s">
        <v>87</v>
      </c>
      <c r="AS77" s="504" t="s">
        <v>87</v>
      </c>
      <c r="AT77" s="505" t="s">
        <v>69</v>
      </c>
      <c r="AU77" s="505" t="s">
        <v>89</v>
      </c>
      <c r="AV77" s="505" t="s">
        <v>69</v>
      </c>
      <c r="AW77" s="507" t="s">
        <v>107</v>
      </c>
      <c r="AX77" s="505" t="s">
        <v>90</v>
      </c>
    </row>
    <row r="78" spans="1:50" ht="210">
      <c r="A78" s="497" t="s">
        <v>1786</v>
      </c>
      <c r="B78" s="498" t="s">
        <v>324</v>
      </c>
      <c r="C78" s="498" t="s">
        <v>281</v>
      </c>
      <c r="D78" s="498" t="s">
        <v>165</v>
      </c>
      <c r="E78" s="498" t="s">
        <v>1103</v>
      </c>
      <c r="F78" s="198">
        <v>430</v>
      </c>
      <c r="G78" s="198" t="s">
        <v>416</v>
      </c>
      <c r="H78" s="198">
        <v>52</v>
      </c>
      <c r="I78" s="499" t="s">
        <v>1085</v>
      </c>
      <c r="J78" s="500" t="s">
        <v>1720</v>
      </c>
      <c r="K78" s="500" t="s">
        <v>1976</v>
      </c>
      <c r="L78" s="498" t="s">
        <v>70</v>
      </c>
      <c r="M78" s="498" t="s">
        <v>71</v>
      </c>
      <c r="N78" s="498" t="s">
        <v>166</v>
      </c>
      <c r="O78" s="498" t="s">
        <v>125</v>
      </c>
      <c r="P78" s="498" t="s">
        <v>111</v>
      </c>
      <c r="Q78" s="498" t="s">
        <v>75</v>
      </c>
      <c r="R78" s="198" t="s">
        <v>83</v>
      </c>
      <c r="S78" s="498" t="s">
        <v>77</v>
      </c>
      <c r="T78" s="498" t="s">
        <v>141</v>
      </c>
      <c r="U78" s="498" t="s">
        <v>78</v>
      </c>
      <c r="V78" s="501" t="s">
        <v>1971</v>
      </c>
      <c r="W78" s="502">
        <v>7</v>
      </c>
      <c r="X78" s="502" t="s">
        <v>78</v>
      </c>
      <c r="Y78" s="500" t="s">
        <v>1959</v>
      </c>
      <c r="Z78" s="501" t="s">
        <v>1972</v>
      </c>
      <c r="AA78" s="498" t="s">
        <v>168</v>
      </c>
      <c r="AB78" s="498" t="s">
        <v>168</v>
      </c>
      <c r="AC78" s="500" t="s">
        <v>1972</v>
      </c>
      <c r="AD78" s="520">
        <v>44403</v>
      </c>
      <c r="AE78" s="504" t="s">
        <v>82</v>
      </c>
      <c r="AF78" s="505" t="s">
        <v>480</v>
      </c>
      <c r="AG78" s="505" t="s">
        <v>477</v>
      </c>
      <c r="AH78" s="505" t="s">
        <v>69</v>
      </c>
      <c r="AI78" s="505" t="s">
        <v>114</v>
      </c>
      <c r="AJ78" s="506">
        <v>43879</v>
      </c>
      <c r="AK78" s="505" t="s">
        <v>457</v>
      </c>
      <c r="AL78" s="505" t="s">
        <v>457</v>
      </c>
      <c r="AM78" s="505" t="s">
        <v>144</v>
      </c>
      <c r="AN78" s="505" t="s">
        <v>145</v>
      </c>
      <c r="AO78" s="505" t="s">
        <v>132</v>
      </c>
      <c r="AP78" s="505" t="s">
        <v>1840</v>
      </c>
      <c r="AQ78" s="505" t="s">
        <v>458</v>
      </c>
      <c r="AR78" s="504" t="s">
        <v>87</v>
      </c>
      <c r="AS78" s="504" t="s">
        <v>87</v>
      </c>
      <c r="AT78" s="505" t="s">
        <v>69</v>
      </c>
      <c r="AU78" s="505" t="s">
        <v>89</v>
      </c>
      <c r="AV78" s="505" t="s">
        <v>69</v>
      </c>
      <c r="AW78" s="507" t="s">
        <v>107</v>
      </c>
      <c r="AX78" s="505" t="s">
        <v>90</v>
      </c>
    </row>
    <row r="79" spans="1:50" ht="210">
      <c r="A79" s="497" t="s">
        <v>1786</v>
      </c>
      <c r="B79" s="498" t="s">
        <v>324</v>
      </c>
      <c r="C79" s="498" t="s">
        <v>281</v>
      </c>
      <c r="D79" s="498" t="s">
        <v>165</v>
      </c>
      <c r="E79" s="498" t="s">
        <v>1103</v>
      </c>
      <c r="F79" s="198">
        <v>430</v>
      </c>
      <c r="G79" s="198" t="s">
        <v>416</v>
      </c>
      <c r="H79" s="198">
        <v>52</v>
      </c>
      <c r="I79" s="499" t="s">
        <v>1085</v>
      </c>
      <c r="J79" s="500" t="s">
        <v>1720</v>
      </c>
      <c r="K79" s="500" t="s">
        <v>1977</v>
      </c>
      <c r="L79" s="498" t="s">
        <v>70</v>
      </c>
      <c r="M79" s="498" t="s">
        <v>71</v>
      </c>
      <c r="N79" s="498" t="s">
        <v>166</v>
      </c>
      <c r="O79" s="498" t="s">
        <v>125</v>
      </c>
      <c r="P79" s="498" t="s">
        <v>111</v>
      </c>
      <c r="Q79" s="498" t="s">
        <v>75</v>
      </c>
      <c r="R79" s="198" t="s">
        <v>83</v>
      </c>
      <c r="S79" s="498" t="s">
        <v>77</v>
      </c>
      <c r="T79" s="498" t="s">
        <v>141</v>
      </c>
      <c r="U79" s="498" t="s">
        <v>78</v>
      </c>
      <c r="V79" s="501" t="s">
        <v>1971</v>
      </c>
      <c r="W79" s="502">
        <v>7</v>
      </c>
      <c r="X79" s="502" t="s">
        <v>78</v>
      </c>
      <c r="Y79" s="500" t="s">
        <v>1959</v>
      </c>
      <c r="Z79" s="501" t="s">
        <v>1972</v>
      </c>
      <c r="AA79" s="498" t="s">
        <v>168</v>
      </c>
      <c r="AB79" s="498" t="s">
        <v>168</v>
      </c>
      <c r="AC79" s="500" t="s">
        <v>1972</v>
      </c>
      <c r="AD79" s="520">
        <v>44403</v>
      </c>
      <c r="AE79" s="504" t="s">
        <v>82</v>
      </c>
      <c r="AF79" s="505" t="s">
        <v>480</v>
      </c>
      <c r="AG79" s="505" t="s">
        <v>477</v>
      </c>
      <c r="AH79" s="505" t="s">
        <v>69</v>
      </c>
      <c r="AI79" s="505" t="s">
        <v>114</v>
      </c>
      <c r="AJ79" s="506">
        <v>43879</v>
      </c>
      <c r="AK79" s="505" t="s">
        <v>457</v>
      </c>
      <c r="AL79" s="505" t="s">
        <v>457</v>
      </c>
      <c r="AM79" s="505" t="s">
        <v>144</v>
      </c>
      <c r="AN79" s="505" t="s">
        <v>145</v>
      </c>
      <c r="AO79" s="505" t="s">
        <v>132</v>
      </c>
      <c r="AP79" s="505" t="s">
        <v>1843</v>
      </c>
      <c r="AQ79" s="505" t="s">
        <v>458</v>
      </c>
      <c r="AR79" s="504" t="s">
        <v>87</v>
      </c>
      <c r="AS79" s="504" t="s">
        <v>87</v>
      </c>
      <c r="AT79" s="505" t="s">
        <v>69</v>
      </c>
      <c r="AU79" s="505" t="s">
        <v>89</v>
      </c>
      <c r="AV79" s="505" t="s">
        <v>69</v>
      </c>
      <c r="AW79" s="507" t="s">
        <v>107</v>
      </c>
      <c r="AX79" s="505" t="s">
        <v>90</v>
      </c>
    </row>
    <row r="80" spans="1:50" ht="210">
      <c r="A80" s="497" t="s">
        <v>1786</v>
      </c>
      <c r="B80" s="498" t="s">
        <v>324</v>
      </c>
      <c r="C80" s="498" t="s">
        <v>281</v>
      </c>
      <c r="D80" s="498" t="s">
        <v>165</v>
      </c>
      <c r="E80" s="498" t="s">
        <v>1103</v>
      </c>
      <c r="F80" s="198">
        <v>430</v>
      </c>
      <c r="G80" s="198" t="s">
        <v>416</v>
      </c>
      <c r="H80" s="198">
        <v>52</v>
      </c>
      <c r="I80" s="499" t="s">
        <v>1085</v>
      </c>
      <c r="J80" s="500" t="s">
        <v>1720</v>
      </c>
      <c r="K80" s="500" t="s">
        <v>1978</v>
      </c>
      <c r="L80" s="498" t="s">
        <v>70</v>
      </c>
      <c r="M80" s="498" t="s">
        <v>71</v>
      </c>
      <c r="N80" s="498" t="s">
        <v>166</v>
      </c>
      <c r="O80" s="498" t="s">
        <v>125</v>
      </c>
      <c r="P80" s="498" t="s">
        <v>111</v>
      </c>
      <c r="Q80" s="498" t="s">
        <v>75</v>
      </c>
      <c r="R80" s="198" t="s">
        <v>83</v>
      </c>
      <c r="S80" s="498" t="s">
        <v>77</v>
      </c>
      <c r="T80" s="498" t="s">
        <v>141</v>
      </c>
      <c r="U80" s="498" t="s">
        <v>78</v>
      </c>
      <c r="V80" s="501" t="s">
        <v>1971</v>
      </c>
      <c r="W80" s="502">
        <v>7</v>
      </c>
      <c r="X80" s="502" t="s">
        <v>78</v>
      </c>
      <c r="Y80" s="500" t="s">
        <v>1959</v>
      </c>
      <c r="Z80" s="501" t="s">
        <v>1972</v>
      </c>
      <c r="AA80" s="498" t="s">
        <v>168</v>
      </c>
      <c r="AB80" s="498" t="s">
        <v>168</v>
      </c>
      <c r="AC80" s="500" t="s">
        <v>1972</v>
      </c>
      <c r="AD80" s="520">
        <v>44403</v>
      </c>
      <c r="AE80" s="504" t="s">
        <v>82</v>
      </c>
      <c r="AF80" s="505" t="s">
        <v>480</v>
      </c>
      <c r="AG80" s="505" t="s">
        <v>477</v>
      </c>
      <c r="AH80" s="505" t="s">
        <v>69</v>
      </c>
      <c r="AI80" s="505" t="s">
        <v>114</v>
      </c>
      <c r="AJ80" s="506">
        <v>44315</v>
      </c>
      <c r="AK80" s="505" t="s">
        <v>457</v>
      </c>
      <c r="AL80" s="505" t="s">
        <v>457</v>
      </c>
      <c r="AM80" s="505" t="s">
        <v>144</v>
      </c>
      <c r="AN80" s="505" t="s">
        <v>145</v>
      </c>
      <c r="AO80" s="505" t="s">
        <v>132</v>
      </c>
      <c r="AP80" s="505" t="s">
        <v>1846</v>
      </c>
      <c r="AQ80" s="505" t="s">
        <v>458</v>
      </c>
      <c r="AR80" s="504" t="s">
        <v>87</v>
      </c>
      <c r="AS80" s="504" t="s">
        <v>87</v>
      </c>
      <c r="AT80" s="505" t="s">
        <v>69</v>
      </c>
      <c r="AU80" s="505" t="s">
        <v>89</v>
      </c>
      <c r="AV80" s="505" t="s">
        <v>69</v>
      </c>
      <c r="AW80" s="507" t="s">
        <v>107</v>
      </c>
      <c r="AX80" s="505" t="s">
        <v>90</v>
      </c>
    </row>
    <row r="81" spans="1:50" ht="210">
      <c r="A81" s="497" t="s">
        <v>1786</v>
      </c>
      <c r="B81" s="498" t="s">
        <v>324</v>
      </c>
      <c r="C81" s="498" t="s">
        <v>281</v>
      </c>
      <c r="D81" s="498" t="s">
        <v>165</v>
      </c>
      <c r="E81" s="498" t="s">
        <v>1103</v>
      </c>
      <c r="F81" s="198">
        <v>430</v>
      </c>
      <c r="G81" s="198" t="s">
        <v>416</v>
      </c>
      <c r="H81" s="198">
        <v>52</v>
      </c>
      <c r="I81" s="499" t="s">
        <v>1085</v>
      </c>
      <c r="J81" s="500" t="s">
        <v>1720</v>
      </c>
      <c r="K81" s="500" t="s">
        <v>1979</v>
      </c>
      <c r="L81" s="498" t="s">
        <v>70</v>
      </c>
      <c r="M81" s="498" t="s">
        <v>71</v>
      </c>
      <c r="N81" s="498" t="s">
        <v>166</v>
      </c>
      <c r="O81" s="498" t="s">
        <v>125</v>
      </c>
      <c r="P81" s="498" t="s">
        <v>111</v>
      </c>
      <c r="Q81" s="498" t="s">
        <v>75</v>
      </c>
      <c r="R81" s="198" t="s">
        <v>83</v>
      </c>
      <c r="S81" s="498" t="s">
        <v>77</v>
      </c>
      <c r="T81" s="498" t="s">
        <v>141</v>
      </c>
      <c r="U81" s="498" t="s">
        <v>78</v>
      </c>
      <c r="V81" s="501" t="s">
        <v>1971</v>
      </c>
      <c r="W81" s="502">
        <v>7</v>
      </c>
      <c r="X81" s="502" t="s">
        <v>78</v>
      </c>
      <c r="Y81" s="500" t="s">
        <v>1959</v>
      </c>
      <c r="Z81" s="501" t="s">
        <v>1972</v>
      </c>
      <c r="AA81" s="498" t="s">
        <v>168</v>
      </c>
      <c r="AB81" s="498" t="s">
        <v>168</v>
      </c>
      <c r="AC81" s="500" t="s">
        <v>1972</v>
      </c>
      <c r="AD81" s="520">
        <v>44403</v>
      </c>
      <c r="AE81" s="504" t="s">
        <v>82</v>
      </c>
      <c r="AF81" s="505" t="s">
        <v>480</v>
      </c>
      <c r="AG81" s="505" t="s">
        <v>477</v>
      </c>
      <c r="AH81" s="505" t="s">
        <v>69</v>
      </c>
      <c r="AI81" s="505" t="s">
        <v>114</v>
      </c>
      <c r="AJ81" s="506">
        <v>43879</v>
      </c>
      <c r="AK81" s="505" t="s">
        <v>457</v>
      </c>
      <c r="AL81" s="505" t="s">
        <v>457</v>
      </c>
      <c r="AM81" s="505" t="s">
        <v>144</v>
      </c>
      <c r="AN81" s="505" t="s">
        <v>145</v>
      </c>
      <c r="AO81" s="505" t="s">
        <v>132</v>
      </c>
      <c r="AP81" s="505" t="s">
        <v>1849</v>
      </c>
      <c r="AQ81" s="505" t="s">
        <v>458</v>
      </c>
      <c r="AR81" s="504" t="s">
        <v>87</v>
      </c>
      <c r="AS81" s="504" t="s">
        <v>87</v>
      </c>
      <c r="AT81" s="505" t="s">
        <v>69</v>
      </c>
      <c r="AU81" s="505" t="s">
        <v>89</v>
      </c>
      <c r="AV81" s="505" t="s">
        <v>69</v>
      </c>
      <c r="AW81" s="507" t="s">
        <v>107</v>
      </c>
      <c r="AX81" s="505" t="s">
        <v>90</v>
      </c>
    </row>
    <row r="82" spans="1:50" ht="210">
      <c r="A82" s="497" t="s">
        <v>1786</v>
      </c>
      <c r="B82" s="498" t="s">
        <v>324</v>
      </c>
      <c r="C82" s="498" t="s">
        <v>281</v>
      </c>
      <c r="D82" s="498" t="s">
        <v>165</v>
      </c>
      <c r="E82" s="498" t="s">
        <v>1103</v>
      </c>
      <c r="F82" s="198">
        <v>430</v>
      </c>
      <c r="G82" s="198" t="s">
        <v>416</v>
      </c>
      <c r="H82" s="198">
        <v>52</v>
      </c>
      <c r="I82" s="499" t="s">
        <v>1085</v>
      </c>
      <c r="J82" s="500" t="s">
        <v>1720</v>
      </c>
      <c r="K82" s="500" t="s">
        <v>1980</v>
      </c>
      <c r="L82" s="498" t="s">
        <v>70</v>
      </c>
      <c r="M82" s="498" t="s">
        <v>71</v>
      </c>
      <c r="N82" s="498" t="s">
        <v>166</v>
      </c>
      <c r="O82" s="498" t="s">
        <v>125</v>
      </c>
      <c r="P82" s="498" t="s">
        <v>111</v>
      </c>
      <c r="Q82" s="498" t="s">
        <v>75</v>
      </c>
      <c r="R82" s="198" t="s">
        <v>83</v>
      </c>
      <c r="S82" s="498" t="s">
        <v>77</v>
      </c>
      <c r="T82" s="498" t="s">
        <v>141</v>
      </c>
      <c r="U82" s="498" t="s">
        <v>78</v>
      </c>
      <c r="V82" s="501" t="s">
        <v>1971</v>
      </c>
      <c r="W82" s="502">
        <v>7</v>
      </c>
      <c r="X82" s="502" t="s">
        <v>78</v>
      </c>
      <c r="Y82" s="500" t="s">
        <v>1959</v>
      </c>
      <c r="Z82" s="501" t="s">
        <v>1972</v>
      </c>
      <c r="AA82" s="498" t="s">
        <v>168</v>
      </c>
      <c r="AB82" s="498" t="s">
        <v>168</v>
      </c>
      <c r="AC82" s="500" t="s">
        <v>1972</v>
      </c>
      <c r="AD82" s="520">
        <v>44403</v>
      </c>
      <c r="AE82" s="504" t="s">
        <v>82</v>
      </c>
      <c r="AF82" s="505" t="s">
        <v>480</v>
      </c>
      <c r="AG82" s="505" t="s">
        <v>477</v>
      </c>
      <c r="AH82" s="505" t="s">
        <v>69</v>
      </c>
      <c r="AI82" s="505" t="s">
        <v>114</v>
      </c>
      <c r="AJ82" s="506">
        <v>43879</v>
      </c>
      <c r="AK82" s="505" t="s">
        <v>457</v>
      </c>
      <c r="AL82" s="505" t="s">
        <v>457</v>
      </c>
      <c r="AM82" s="505" t="s">
        <v>144</v>
      </c>
      <c r="AN82" s="505" t="s">
        <v>145</v>
      </c>
      <c r="AO82" s="505" t="s">
        <v>132</v>
      </c>
      <c r="AP82" s="505" t="s">
        <v>1869</v>
      </c>
      <c r="AQ82" s="505" t="s">
        <v>458</v>
      </c>
      <c r="AR82" s="504" t="s">
        <v>87</v>
      </c>
      <c r="AS82" s="504" t="s">
        <v>87</v>
      </c>
      <c r="AT82" s="505" t="s">
        <v>69</v>
      </c>
      <c r="AU82" s="505" t="s">
        <v>89</v>
      </c>
      <c r="AV82" s="505" t="s">
        <v>69</v>
      </c>
      <c r="AW82" s="507" t="s">
        <v>107</v>
      </c>
      <c r="AX82" s="505" t="s">
        <v>90</v>
      </c>
    </row>
    <row r="83" spans="1:50" ht="210">
      <c r="A83" s="497" t="s">
        <v>1786</v>
      </c>
      <c r="B83" s="498" t="s">
        <v>324</v>
      </c>
      <c r="C83" s="498" t="s">
        <v>281</v>
      </c>
      <c r="D83" s="498" t="s">
        <v>165</v>
      </c>
      <c r="E83" s="498" t="s">
        <v>1103</v>
      </c>
      <c r="F83" s="198">
        <v>430</v>
      </c>
      <c r="G83" s="198" t="s">
        <v>416</v>
      </c>
      <c r="H83" s="198">
        <v>52</v>
      </c>
      <c r="I83" s="499" t="s">
        <v>1085</v>
      </c>
      <c r="J83" s="500" t="s">
        <v>1720</v>
      </c>
      <c r="K83" s="500" t="s">
        <v>1981</v>
      </c>
      <c r="L83" s="498" t="s">
        <v>70</v>
      </c>
      <c r="M83" s="498" t="s">
        <v>71</v>
      </c>
      <c r="N83" s="498" t="s">
        <v>166</v>
      </c>
      <c r="O83" s="498" t="s">
        <v>125</v>
      </c>
      <c r="P83" s="498" t="s">
        <v>111</v>
      </c>
      <c r="Q83" s="498" t="s">
        <v>75</v>
      </c>
      <c r="R83" s="198" t="s">
        <v>83</v>
      </c>
      <c r="S83" s="498" t="s">
        <v>77</v>
      </c>
      <c r="T83" s="498" t="s">
        <v>141</v>
      </c>
      <c r="U83" s="498" t="s">
        <v>78</v>
      </c>
      <c r="V83" s="501" t="s">
        <v>1971</v>
      </c>
      <c r="W83" s="502">
        <v>7</v>
      </c>
      <c r="X83" s="502" t="s">
        <v>78</v>
      </c>
      <c r="Y83" s="500" t="s">
        <v>1959</v>
      </c>
      <c r="Z83" s="501" t="s">
        <v>1972</v>
      </c>
      <c r="AA83" s="498" t="s">
        <v>168</v>
      </c>
      <c r="AB83" s="498" t="s">
        <v>168</v>
      </c>
      <c r="AC83" s="500" t="s">
        <v>1972</v>
      </c>
      <c r="AD83" s="520">
        <v>44403</v>
      </c>
      <c r="AE83" s="504" t="s">
        <v>82</v>
      </c>
      <c r="AF83" s="505" t="s">
        <v>480</v>
      </c>
      <c r="AG83" s="505" t="s">
        <v>477</v>
      </c>
      <c r="AH83" s="505" t="s">
        <v>69</v>
      </c>
      <c r="AI83" s="505" t="s">
        <v>114</v>
      </c>
      <c r="AJ83" s="506">
        <v>43879</v>
      </c>
      <c r="AK83" s="505" t="s">
        <v>457</v>
      </c>
      <c r="AL83" s="505" t="s">
        <v>457</v>
      </c>
      <c r="AM83" s="505" t="s">
        <v>144</v>
      </c>
      <c r="AN83" s="505" t="s">
        <v>145</v>
      </c>
      <c r="AO83" s="505" t="s">
        <v>132</v>
      </c>
      <c r="AP83" s="505" t="s">
        <v>1852</v>
      </c>
      <c r="AQ83" s="505" t="s">
        <v>458</v>
      </c>
      <c r="AR83" s="504" t="s">
        <v>87</v>
      </c>
      <c r="AS83" s="504" t="s">
        <v>87</v>
      </c>
      <c r="AT83" s="505" t="s">
        <v>69</v>
      </c>
      <c r="AU83" s="505" t="s">
        <v>89</v>
      </c>
      <c r="AV83" s="505" t="s">
        <v>69</v>
      </c>
      <c r="AW83" s="507" t="s">
        <v>107</v>
      </c>
      <c r="AX83" s="505" t="s">
        <v>90</v>
      </c>
    </row>
    <row r="84" spans="1:50" ht="210">
      <c r="A84" s="497" t="s">
        <v>1786</v>
      </c>
      <c r="B84" s="498" t="s">
        <v>324</v>
      </c>
      <c r="C84" s="498" t="s">
        <v>281</v>
      </c>
      <c r="D84" s="498" t="s">
        <v>165</v>
      </c>
      <c r="E84" s="498" t="s">
        <v>1103</v>
      </c>
      <c r="F84" s="198">
        <v>430</v>
      </c>
      <c r="G84" s="198" t="s">
        <v>416</v>
      </c>
      <c r="H84" s="198">
        <v>52</v>
      </c>
      <c r="I84" s="499" t="s">
        <v>1085</v>
      </c>
      <c r="J84" s="500" t="s">
        <v>1720</v>
      </c>
      <c r="K84" s="500" t="s">
        <v>1982</v>
      </c>
      <c r="L84" s="498" t="s">
        <v>70</v>
      </c>
      <c r="M84" s="498" t="s">
        <v>71</v>
      </c>
      <c r="N84" s="498" t="s">
        <v>166</v>
      </c>
      <c r="O84" s="498" t="s">
        <v>125</v>
      </c>
      <c r="P84" s="498" t="s">
        <v>111</v>
      </c>
      <c r="Q84" s="498" t="s">
        <v>75</v>
      </c>
      <c r="R84" s="198" t="s">
        <v>83</v>
      </c>
      <c r="S84" s="498" t="s">
        <v>77</v>
      </c>
      <c r="T84" s="498" t="s">
        <v>141</v>
      </c>
      <c r="U84" s="498" t="s">
        <v>78</v>
      </c>
      <c r="V84" s="501" t="s">
        <v>1971</v>
      </c>
      <c r="W84" s="502">
        <v>7</v>
      </c>
      <c r="X84" s="502" t="s">
        <v>78</v>
      </c>
      <c r="Y84" s="500" t="s">
        <v>1959</v>
      </c>
      <c r="Z84" s="501" t="s">
        <v>1972</v>
      </c>
      <c r="AA84" s="498" t="s">
        <v>168</v>
      </c>
      <c r="AB84" s="498" t="s">
        <v>168</v>
      </c>
      <c r="AC84" s="500" t="s">
        <v>1972</v>
      </c>
      <c r="AD84" s="520">
        <v>44403</v>
      </c>
      <c r="AE84" s="504" t="s">
        <v>82</v>
      </c>
      <c r="AF84" s="505" t="s">
        <v>480</v>
      </c>
      <c r="AG84" s="505" t="s">
        <v>477</v>
      </c>
      <c r="AH84" s="505" t="s">
        <v>69</v>
      </c>
      <c r="AI84" s="505" t="s">
        <v>114</v>
      </c>
      <c r="AJ84" s="506">
        <v>43882</v>
      </c>
      <c r="AK84" s="505" t="s">
        <v>457</v>
      </c>
      <c r="AL84" s="505" t="s">
        <v>457</v>
      </c>
      <c r="AM84" s="505" t="s">
        <v>144</v>
      </c>
      <c r="AN84" s="505" t="s">
        <v>145</v>
      </c>
      <c r="AO84" s="505" t="s">
        <v>132</v>
      </c>
      <c r="AP84" s="505" t="s">
        <v>1855</v>
      </c>
      <c r="AQ84" s="505" t="s">
        <v>458</v>
      </c>
      <c r="AR84" s="504" t="s">
        <v>87</v>
      </c>
      <c r="AS84" s="504" t="s">
        <v>87</v>
      </c>
      <c r="AT84" s="505" t="s">
        <v>69</v>
      </c>
      <c r="AU84" s="505" t="s">
        <v>89</v>
      </c>
      <c r="AV84" s="505" t="s">
        <v>69</v>
      </c>
      <c r="AW84" s="507" t="s">
        <v>107</v>
      </c>
      <c r="AX84" s="505" t="s">
        <v>90</v>
      </c>
    </row>
    <row r="85" spans="1:50" ht="210">
      <c r="A85" s="497" t="s">
        <v>1786</v>
      </c>
      <c r="B85" s="498" t="s">
        <v>324</v>
      </c>
      <c r="C85" s="498" t="s">
        <v>281</v>
      </c>
      <c r="D85" s="498" t="s">
        <v>165</v>
      </c>
      <c r="E85" s="498" t="s">
        <v>1103</v>
      </c>
      <c r="F85" s="198">
        <v>430</v>
      </c>
      <c r="G85" s="198" t="s">
        <v>416</v>
      </c>
      <c r="H85" s="198">
        <v>52</v>
      </c>
      <c r="I85" s="499" t="s">
        <v>1085</v>
      </c>
      <c r="J85" s="500" t="s">
        <v>1720</v>
      </c>
      <c r="K85" s="500" t="s">
        <v>1983</v>
      </c>
      <c r="L85" s="498" t="s">
        <v>70</v>
      </c>
      <c r="M85" s="498" t="s">
        <v>71</v>
      </c>
      <c r="N85" s="498" t="s">
        <v>166</v>
      </c>
      <c r="O85" s="498" t="s">
        <v>125</v>
      </c>
      <c r="P85" s="498" t="s">
        <v>111</v>
      </c>
      <c r="Q85" s="498" t="s">
        <v>75</v>
      </c>
      <c r="R85" s="198" t="s">
        <v>83</v>
      </c>
      <c r="S85" s="498" t="s">
        <v>77</v>
      </c>
      <c r="T85" s="498" t="s">
        <v>141</v>
      </c>
      <c r="U85" s="498" t="s">
        <v>78</v>
      </c>
      <c r="V85" s="501" t="s">
        <v>1971</v>
      </c>
      <c r="W85" s="502">
        <v>7</v>
      </c>
      <c r="X85" s="502" t="s">
        <v>78</v>
      </c>
      <c r="Y85" s="500" t="s">
        <v>1959</v>
      </c>
      <c r="Z85" s="501" t="s">
        <v>1972</v>
      </c>
      <c r="AA85" s="498" t="s">
        <v>168</v>
      </c>
      <c r="AB85" s="498" t="s">
        <v>168</v>
      </c>
      <c r="AC85" s="500" t="s">
        <v>1972</v>
      </c>
      <c r="AD85" s="520">
        <v>44403</v>
      </c>
      <c r="AE85" s="504" t="s">
        <v>82</v>
      </c>
      <c r="AF85" s="505" t="s">
        <v>480</v>
      </c>
      <c r="AG85" s="505" t="s">
        <v>477</v>
      </c>
      <c r="AH85" s="505" t="s">
        <v>69</v>
      </c>
      <c r="AI85" s="505" t="s">
        <v>114</v>
      </c>
      <c r="AJ85" s="506">
        <v>44319</v>
      </c>
      <c r="AK85" s="505" t="s">
        <v>457</v>
      </c>
      <c r="AL85" s="505" t="s">
        <v>457</v>
      </c>
      <c r="AM85" s="505" t="s">
        <v>144</v>
      </c>
      <c r="AN85" s="505" t="s">
        <v>145</v>
      </c>
      <c r="AO85" s="505" t="s">
        <v>132</v>
      </c>
      <c r="AP85" s="505" t="s">
        <v>1875</v>
      </c>
      <c r="AQ85" s="505" t="s">
        <v>458</v>
      </c>
      <c r="AR85" s="504" t="s">
        <v>87</v>
      </c>
      <c r="AS85" s="504" t="s">
        <v>87</v>
      </c>
      <c r="AT85" s="505" t="s">
        <v>69</v>
      </c>
      <c r="AU85" s="505" t="s">
        <v>89</v>
      </c>
      <c r="AV85" s="505" t="s">
        <v>69</v>
      </c>
      <c r="AW85" s="507" t="s">
        <v>107</v>
      </c>
      <c r="AX85" s="505" t="s">
        <v>90</v>
      </c>
    </row>
    <row r="86" spans="1:50" ht="210">
      <c r="A86" s="497" t="s">
        <v>1786</v>
      </c>
      <c r="B86" s="498" t="s">
        <v>324</v>
      </c>
      <c r="C86" s="498" t="s">
        <v>281</v>
      </c>
      <c r="D86" s="498" t="s">
        <v>165</v>
      </c>
      <c r="E86" s="498" t="s">
        <v>1103</v>
      </c>
      <c r="F86" s="198">
        <v>430</v>
      </c>
      <c r="G86" s="198" t="s">
        <v>404</v>
      </c>
      <c r="H86" s="198">
        <v>46</v>
      </c>
      <c r="I86" s="499" t="s">
        <v>1081</v>
      </c>
      <c r="J86" s="500" t="s">
        <v>1684</v>
      </c>
      <c r="K86" s="500" t="s">
        <v>1984</v>
      </c>
      <c r="L86" s="498" t="s">
        <v>70</v>
      </c>
      <c r="M86" s="498" t="s">
        <v>109</v>
      </c>
      <c r="N86" s="498" t="s">
        <v>166</v>
      </c>
      <c r="O86" s="498" t="s">
        <v>125</v>
      </c>
      <c r="P86" s="498" t="s">
        <v>111</v>
      </c>
      <c r="Q86" s="498" t="s">
        <v>75</v>
      </c>
      <c r="R86" s="198" t="s">
        <v>83</v>
      </c>
      <c r="S86" s="498" t="s">
        <v>77</v>
      </c>
      <c r="T86" s="498" t="s">
        <v>141</v>
      </c>
      <c r="U86" s="498" t="s">
        <v>78</v>
      </c>
      <c r="V86" s="501" t="s">
        <v>1971</v>
      </c>
      <c r="W86" s="502">
        <v>7</v>
      </c>
      <c r="X86" s="502" t="s">
        <v>78</v>
      </c>
      <c r="Y86" s="500" t="s">
        <v>1959</v>
      </c>
      <c r="Z86" s="501" t="s">
        <v>1972</v>
      </c>
      <c r="AA86" s="498" t="s">
        <v>168</v>
      </c>
      <c r="AB86" s="498" t="s">
        <v>168</v>
      </c>
      <c r="AC86" s="500" t="s">
        <v>1972</v>
      </c>
      <c r="AD86" s="520">
        <v>44403</v>
      </c>
      <c r="AE86" s="504" t="s">
        <v>82</v>
      </c>
      <c r="AF86" s="505" t="s">
        <v>480</v>
      </c>
      <c r="AG86" s="505" t="s">
        <v>477</v>
      </c>
      <c r="AH86" s="505" t="s">
        <v>69</v>
      </c>
      <c r="AI86" s="505" t="s">
        <v>114</v>
      </c>
      <c r="AJ86" s="506">
        <v>44224</v>
      </c>
      <c r="AK86" s="505" t="s">
        <v>457</v>
      </c>
      <c r="AL86" s="505" t="s">
        <v>457</v>
      </c>
      <c r="AM86" s="505" t="s">
        <v>144</v>
      </c>
      <c r="AN86" s="505" t="s">
        <v>145</v>
      </c>
      <c r="AO86" s="505" t="s">
        <v>132</v>
      </c>
      <c r="AP86" s="505" t="s">
        <v>1878</v>
      </c>
      <c r="AQ86" s="505" t="s">
        <v>458</v>
      </c>
      <c r="AR86" s="504" t="s">
        <v>87</v>
      </c>
      <c r="AS86" s="504" t="s">
        <v>87</v>
      </c>
      <c r="AT86" s="505" t="s">
        <v>69</v>
      </c>
      <c r="AU86" s="505" t="s">
        <v>89</v>
      </c>
      <c r="AV86" s="505" t="s">
        <v>69</v>
      </c>
      <c r="AW86" s="507" t="s">
        <v>107</v>
      </c>
      <c r="AX86" s="505" t="s">
        <v>90</v>
      </c>
    </row>
    <row r="87" spans="1:50" ht="210">
      <c r="A87" s="497" t="s">
        <v>1786</v>
      </c>
      <c r="B87" s="498" t="s">
        <v>324</v>
      </c>
      <c r="C87" s="498" t="s">
        <v>281</v>
      </c>
      <c r="D87" s="498" t="s">
        <v>165</v>
      </c>
      <c r="E87" s="498" t="s">
        <v>1103</v>
      </c>
      <c r="F87" s="198">
        <v>430</v>
      </c>
      <c r="G87" s="198" t="s">
        <v>404</v>
      </c>
      <c r="H87" s="198">
        <v>46</v>
      </c>
      <c r="I87" s="499" t="s">
        <v>1082</v>
      </c>
      <c r="J87" s="500" t="s">
        <v>1691</v>
      </c>
      <c r="K87" s="500" t="s">
        <v>1985</v>
      </c>
      <c r="L87" s="498" t="s">
        <v>70</v>
      </c>
      <c r="M87" s="498" t="s">
        <v>71</v>
      </c>
      <c r="N87" s="498" t="s">
        <v>166</v>
      </c>
      <c r="O87" s="498" t="s">
        <v>125</v>
      </c>
      <c r="P87" s="498" t="s">
        <v>111</v>
      </c>
      <c r="Q87" s="498" t="s">
        <v>75</v>
      </c>
      <c r="R87" s="198" t="s">
        <v>83</v>
      </c>
      <c r="S87" s="498" t="s">
        <v>77</v>
      </c>
      <c r="T87" s="498" t="s">
        <v>141</v>
      </c>
      <c r="U87" s="498" t="s">
        <v>78</v>
      </c>
      <c r="V87" s="501" t="s">
        <v>1971</v>
      </c>
      <c r="W87" s="502">
        <v>7</v>
      </c>
      <c r="X87" s="502" t="s">
        <v>78</v>
      </c>
      <c r="Y87" s="500" t="s">
        <v>1959</v>
      </c>
      <c r="Z87" s="501" t="s">
        <v>1972</v>
      </c>
      <c r="AA87" s="498" t="s">
        <v>168</v>
      </c>
      <c r="AB87" s="498" t="s">
        <v>168</v>
      </c>
      <c r="AC87" s="500" t="s">
        <v>1972</v>
      </c>
      <c r="AD87" s="520">
        <v>44403</v>
      </c>
      <c r="AE87" s="504" t="s">
        <v>82</v>
      </c>
      <c r="AF87" s="505" t="s">
        <v>480</v>
      </c>
      <c r="AG87" s="505" t="s">
        <v>477</v>
      </c>
      <c r="AH87" s="505" t="s">
        <v>69</v>
      </c>
      <c r="AI87" s="505" t="s">
        <v>114</v>
      </c>
      <c r="AJ87" s="506">
        <v>44398</v>
      </c>
      <c r="AK87" s="505" t="s">
        <v>457</v>
      </c>
      <c r="AL87" s="505" t="s">
        <v>457</v>
      </c>
      <c r="AM87" s="505" t="s">
        <v>144</v>
      </c>
      <c r="AN87" s="505" t="s">
        <v>145</v>
      </c>
      <c r="AO87" s="505" t="s">
        <v>132</v>
      </c>
      <c r="AP87" s="505" t="s">
        <v>1881</v>
      </c>
      <c r="AQ87" s="505" t="s">
        <v>458</v>
      </c>
      <c r="AR87" s="504" t="s">
        <v>87</v>
      </c>
      <c r="AS87" s="504" t="s">
        <v>87</v>
      </c>
      <c r="AT87" s="505" t="s">
        <v>69</v>
      </c>
      <c r="AU87" s="505" t="s">
        <v>89</v>
      </c>
      <c r="AV87" s="505" t="s">
        <v>69</v>
      </c>
      <c r="AW87" s="507" t="s">
        <v>107</v>
      </c>
      <c r="AX87" s="505" t="s">
        <v>90</v>
      </c>
    </row>
    <row r="88" spans="1:50" ht="210">
      <c r="A88" s="497" t="s">
        <v>1786</v>
      </c>
      <c r="B88" s="498" t="s">
        <v>324</v>
      </c>
      <c r="C88" s="498" t="s">
        <v>281</v>
      </c>
      <c r="D88" s="498" t="s">
        <v>165</v>
      </c>
      <c r="E88" s="498" t="s">
        <v>1103</v>
      </c>
      <c r="F88" s="198">
        <v>430</v>
      </c>
      <c r="G88" s="198" t="s">
        <v>402</v>
      </c>
      <c r="H88" s="198">
        <v>28</v>
      </c>
      <c r="I88" s="499" t="s">
        <v>1079</v>
      </c>
      <c r="J88" s="500" t="s">
        <v>539</v>
      </c>
      <c r="K88" s="500" t="s">
        <v>1986</v>
      </c>
      <c r="L88" s="498" t="s">
        <v>70</v>
      </c>
      <c r="M88" s="498" t="s">
        <v>71</v>
      </c>
      <c r="N88" s="498" t="s">
        <v>166</v>
      </c>
      <c r="O88" s="498" t="s">
        <v>125</v>
      </c>
      <c r="P88" s="498" t="s">
        <v>111</v>
      </c>
      <c r="Q88" s="498" t="s">
        <v>75</v>
      </c>
      <c r="R88" s="198" t="s">
        <v>83</v>
      </c>
      <c r="S88" s="498" t="s">
        <v>77</v>
      </c>
      <c r="T88" s="498" t="s">
        <v>141</v>
      </c>
      <c r="U88" s="498" t="s">
        <v>78</v>
      </c>
      <c r="V88" s="501" t="s">
        <v>1971</v>
      </c>
      <c r="W88" s="502">
        <v>7</v>
      </c>
      <c r="X88" s="502" t="s">
        <v>78</v>
      </c>
      <c r="Y88" s="500" t="s">
        <v>1959</v>
      </c>
      <c r="Z88" s="501" t="s">
        <v>1972</v>
      </c>
      <c r="AA88" s="498" t="s">
        <v>168</v>
      </c>
      <c r="AB88" s="498" t="s">
        <v>168</v>
      </c>
      <c r="AC88" s="500" t="s">
        <v>1972</v>
      </c>
      <c r="AD88" s="520">
        <v>44403</v>
      </c>
      <c r="AE88" s="504" t="s">
        <v>82</v>
      </c>
      <c r="AF88" s="505" t="s">
        <v>480</v>
      </c>
      <c r="AG88" s="505" t="s">
        <v>477</v>
      </c>
      <c r="AH88" s="505" t="s">
        <v>69</v>
      </c>
      <c r="AI88" s="505" t="s">
        <v>114</v>
      </c>
      <c r="AJ88" s="506">
        <v>43888</v>
      </c>
      <c r="AK88" s="505" t="s">
        <v>457</v>
      </c>
      <c r="AL88" s="505" t="s">
        <v>457</v>
      </c>
      <c r="AM88" s="505" t="s">
        <v>144</v>
      </c>
      <c r="AN88" s="505" t="s">
        <v>145</v>
      </c>
      <c r="AO88" s="505" t="s">
        <v>132</v>
      </c>
      <c r="AP88" s="505" t="s">
        <v>1884</v>
      </c>
      <c r="AQ88" s="505" t="s">
        <v>458</v>
      </c>
      <c r="AR88" s="504" t="s">
        <v>87</v>
      </c>
      <c r="AS88" s="504" t="s">
        <v>87</v>
      </c>
      <c r="AT88" s="505" t="s">
        <v>69</v>
      </c>
      <c r="AU88" s="505" t="s">
        <v>89</v>
      </c>
      <c r="AV88" s="505" t="s">
        <v>69</v>
      </c>
      <c r="AW88" s="507" t="s">
        <v>107</v>
      </c>
      <c r="AX88" s="505" t="s">
        <v>90</v>
      </c>
    </row>
    <row r="89" spans="1:50" ht="210">
      <c r="A89" s="497" t="s">
        <v>1786</v>
      </c>
      <c r="B89" s="498" t="s">
        <v>324</v>
      </c>
      <c r="C89" s="498" t="s">
        <v>281</v>
      </c>
      <c r="D89" s="498" t="s">
        <v>165</v>
      </c>
      <c r="E89" s="498" t="s">
        <v>1103</v>
      </c>
      <c r="F89" s="198">
        <v>430</v>
      </c>
      <c r="G89" s="198" t="s">
        <v>402</v>
      </c>
      <c r="H89" s="198">
        <v>28</v>
      </c>
      <c r="I89" s="499" t="s">
        <v>1079</v>
      </c>
      <c r="J89" s="500" t="s">
        <v>539</v>
      </c>
      <c r="K89" s="500" t="s">
        <v>1987</v>
      </c>
      <c r="L89" s="498" t="s">
        <v>70</v>
      </c>
      <c r="M89" s="498" t="s">
        <v>71</v>
      </c>
      <c r="N89" s="498" t="s">
        <v>166</v>
      </c>
      <c r="O89" s="498" t="s">
        <v>125</v>
      </c>
      <c r="P89" s="498" t="s">
        <v>111</v>
      </c>
      <c r="Q89" s="498" t="s">
        <v>75</v>
      </c>
      <c r="R89" s="198" t="s">
        <v>83</v>
      </c>
      <c r="S89" s="498" t="s">
        <v>77</v>
      </c>
      <c r="T89" s="498" t="s">
        <v>141</v>
      </c>
      <c r="U89" s="498" t="s">
        <v>78</v>
      </c>
      <c r="V89" s="501" t="s">
        <v>1971</v>
      </c>
      <c r="W89" s="502">
        <v>7</v>
      </c>
      <c r="X89" s="502" t="s">
        <v>78</v>
      </c>
      <c r="Y89" s="500" t="s">
        <v>1959</v>
      </c>
      <c r="Z89" s="501" t="s">
        <v>1972</v>
      </c>
      <c r="AA89" s="498" t="s">
        <v>168</v>
      </c>
      <c r="AB89" s="498" t="s">
        <v>168</v>
      </c>
      <c r="AC89" s="500" t="s">
        <v>1972</v>
      </c>
      <c r="AD89" s="520">
        <v>44403</v>
      </c>
      <c r="AE89" s="504" t="s">
        <v>82</v>
      </c>
      <c r="AF89" s="505" t="s">
        <v>480</v>
      </c>
      <c r="AG89" s="505" t="s">
        <v>477</v>
      </c>
      <c r="AH89" s="505" t="s">
        <v>69</v>
      </c>
      <c r="AI89" s="505" t="s">
        <v>114</v>
      </c>
      <c r="AJ89" s="506">
        <v>44323</v>
      </c>
      <c r="AK89" s="505" t="s">
        <v>457</v>
      </c>
      <c r="AL89" s="505" t="s">
        <v>457</v>
      </c>
      <c r="AM89" s="505" t="s">
        <v>144</v>
      </c>
      <c r="AN89" s="505" t="s">
        <v>145</v>
      </c>
      <c r="AO89" s="505" t="s">
        <v>132</v>
      </c>
      <c r="AP89" s="505" t="s">
        <v>1886</v>
      </c>
      <c r="AQ89" s="505" t="s">
        <v>458</v>
      </c>
      <c r="AR89" s="504" t="s">
        <v>87</v>
      </c>
      <c r="AS89" s="504" t="s">
        <v>87</v>
      </c>
      <c r="AT89" s="505" t="s">
        <v>69</v>
      </c>
      <c r="AU89" s="505" t="s">
        <v>89</v>
      </c>
      <c r="AV89" s="505" t="s">
        <v>69</v>
      </c>
      <c r="AW89" s="507" t="s">
        <v>107</v>
      </c>
      <c r="AX89" s="505" t="s">
        <v>90</v>
      </c>
    </row>
    <row r="90" spans="1:50" ht="210">
      <c r="A90" s="497" t="s">
        <v>1786</v>
      </c>
      <c r="B90" s="498" t="s">
        <v>324</v>
      </c>
      <c r="C90" s="498" t="s">
        <v>281</v>
      </c>
      <c r="D90" s="498" t="s">
        <v>165</v>
      </c>
      <c r="E90" s="498" t="s">
        <v>1103</v>
      </c>
      <c r="F90" s="198">
        <v>430</v>
      </c>
      <c r="G90" s="198" t="s">
        <v>402</v>
      </c>
      <c r="H90" s="198">
        <v>28</v>
      </c>
      <c r="I90" s="499" t="s">
        <v>1080</v>
      </c>
      <c r="J90" s="500" t="s">
        <v>543</v>
      </c>
      <c r="K90" s="500" t="s">
        <v>1988</v>
      </c>
      <c r="L90" s="498" t="s">
        <v>70</v>
      </c>
      <c r="M90" s="498" t="s">
        <v>71</v>
      </c>
      <c r="N90" s="498" t="s">
        <v>166</v>
      </c>
      <c r="O90" s="498" t="s">
        <v>125</v>
      </c>
      <c r="P90" s="498" t="s">
        <v>111</v>
      </c>
      <c r="Q90" s="498" t="s">
        <v>75</v>
      </c>
      <c r="R90" s="198" t="s">
        <v>83</v>
      </c>
      <c r="S90" s="498" t="s">
        <v>77</v>
      </c>
      <c r="T90" s="498" t="s">
        <v>141</v>
      </c>
      <c r="U90" s="498" t="s">
        <v>78</v>
      </c>
      <c r="V90" s="501" t="s">
        <v>1971</v>
      </c>
      <c r="W90" s="502">
        <v>7</v>
      </c>
      <c r="X90" s="502" t="s">
        <v>78</v>
      </c>
      <c r="Y90" s="500" t="s">
        <v>1959</v>
      </c>
      <c r="Z90" s="501" t="s">
        <v>1972</v>
      </c>
      <c r="AA90" s="498" t="s">
        <v>168</v>
      </c>
      <c r="AB90" s="498" t="s">
        <v>168</v>
      </c>
      <c r="AC90" s="500" t="s">
        <v>1972</v>
      </c>
      <c r="AD90" s="520">
        <v>44403</v>
      </c>
      <c r="AE90" s="504" t="s">
        <v>82</v>
      </c>
      <c r="AF90" s="505" t="s">
        <v>480</v>
      </c>
      <c r="AG90" s="505" t="s">
        <v>477</v>
      </c>
      <c r="AH90" s="505" t="s">
        <v>69</v>
      </c>
      <c r="AI90" s="505" t="s">
        <v>114</v>
      </c>
      <c r="AJ90" s="506">
        <v>43946</v>
      </c>
      <c r="AK90" s="505" t="s">
        <v>457</v>
      </c>
      <c r="AL90" s="505" t="s">
        <v>457</v>
      </c>
      <c r="AM90" s="505" t="s">
        <v>144</v>
      </c>
      <c r="AN90" s="505" t="s">
        <v>145</v>
      </c>
      <c r="AO90" s="505" t="s">
        <v>132</v>
      </c>
      <c r="AP90" s="505" t="s">
        <v>1889</v>
      </c>
      <c r="AQ90" s="505" t="s">
        <v>458</v>
      </c>
      <c r="AR90" s="504" t="s">
        <v>87</v>
      </c>
      <c r="AS90" s="504" t="s">
        <v>87</v>
      </c>
      <c r="AT90" s="505" t="s">
        <v>69</v>
      </c>
      <c r="AU90" s="505" t="s">
        <v>89</v>
      </c>
      <c r="AV90" s="505" t="s">
        <v>69</v>
      </c>
      <c r="AW90" s="507" t="s">
        <v>107</v>
      </c>
      <c r="AX90" s="505" t="s">
        <v>90</v>
      </c>
    </row>
    <row r="91" spans="1:50" ht="210">
      <c r="A91" s="497" t="s">
        <v>1786</v>
      </c>
      <c r="B91" s="498" t="s">
        <v>324</v>
      </c>
      <c r="C91" s="498" t="s">
        <v>281</v>
      </c>
      <c r="D91" s="498" t="s">
        <v>165</v>
      </c>
      <c r="E91" s="498" t="s">
        <v>1103</v>
      </c>
      <c r="F91" s="198">
        <v>430</v>
      </c>
      <c r="G91" s="198" t="s">
        <v>400</v>
      </c>
      <c r="H91" s="198">
        <v>2</v>
      </c>
      <c r="I91" s="499" t="s">
        <v>1077</v>
      </c>
      <c r="J91" s="500" t="s">
        <v>535</v>
      </c>
      <c r="K91" s="500" t="s">
        <v>1989</v>
      </c>
      <c r="L91" s="498" t="s">
        <v>70</v>
      </c>
      <c r="M91" s="498" t="s">
        <v>109</v>
      </c>
      <c r="N91" s="498" t="s">
        <v>108</v>
      </c>
      <c r="O91" s="498" t="s">
        <v>188</v>
      </c>
      <c r="P91" s="498" t="s">
        <v>111</v>
      </c>
      <c r="Q91" s="498" t="s">
        <v>75</v>
      </c>
      <c r="R91" s="198" t="s">
        <v>83</v>
      </c>
      <c r="S91" s="498" t="s">
        <v>77</v>
      </c>
      <c r="T91" s="498" t="s">
        <v>141</v>
      </c>
      <c r="U91" s="498" t="s">
        <v>78</v>
      </c>
      <c r="V91" s="501" t="s">
        <v>1971</v>
      </c>
      <c r="W91" s="502">
        <v>7</v>
      </c>
      <c r="X91" s="502" t="s">
        <v>78</v>
      </c>
      <c r="Y91" s="500" t="s">
        <v>1959</v>
      </c>
      <c r="Z91" s="501" t="s">
        <v>1972</v>
      </c>
      <c r="AA91" s="498" t="s">
        <v>189</v>
      </c>
      <c r="AB91" s="498" t="s">
        <v>189</v>
      </c>
      <c r="AC91" s="500" t="s">
        <v>1972</v>
      </c>
      <c r="AD91" s="520">
        <v>44403</v>
      </c>
      <c r="AE91" s="504" t="s">
        <v>82</v>
      </c>
      <c r="AF91" s="505" t="s">
        <v>480</v>
      </c>
      <c r="AG91" s="505" t="s">
        <v>477</v>
      </c>
      <c r="AH91" s="505" t="s">
        <v>69</v>
      </c>
      <c r="AI91" s="505" t="s">
        <v>114</v>
      </c>
      <c r="AJ91" s="506">
        <v>43924</v>
      </c>
      <c r="AK91" s="505" t="s">
        <v>391</v>
      </c>
      <c r="AL91" s="505" t="s">
        <v>457</v>
      </c>
      <c r="AM91" s="505" t="s">
        <v>144</v>
      </c>
      <c r="AN91" s="505" t="s">
        <v>145</v>
      </c>
      <c r="AO91" s="505" t="s">
        <v>132</v>
      </c>
      <c r="AP91" s="505" t="s">
        <v>1891</v>
      </c>
      <c r="AQ91" s="505" t="s">
        <v>458</v>
      </c>
      <c r="AR91" s="504" t="s">
        <v>87</v>
      </c>
      <c r="AS91" s="504" t="s">
        <v>87</v>
      </c>
      <c r="AT91" s="505" t="s">
        <v>69</v>
      </c>
      <c r="AU91" s="505" t="s">
        <v>89</v>
      </c>
      <c r="AV91" s="505" t="s">
        <v>69</v>
      </c>
      <c r="AW91" s="507" t="s">
        <v>107</v>
      </c>
      <c r="AX91" s="505" t="s">
        <v>90</v>
      </c>
    </row>
    <row r="92" spans="1:50" ht="210">
      <c r="A92" s="497" t="s">
        <v>1786</v>
      </c>
      <c r="B92" s="498" t="s">
        <v>324</v>
      </c>
      <c r="C92" s="498" t="s">
        <v>281</v>
      </c>
      <c r="D92" s="498" t="s">
        <v>165</v>
      </c>
      <c r="E92" s="498" t="s">
        <v>1103</v>
      </c>
      <c r="F92" s="198">
        <v>430</v>
      </c>
      <c r="G92" s="198" t="s">
        <v>400</v>
      </c>
      <c r="H92" s="198">
        <v>2</v>
      </c>
      <c r="I92" s="499" t="s">
        <v>1077</v>
      </c>
      <c r="J92" s="500" t="s">
        <v>1726</v>
      </c>
      <c r="K92" s="500" t="s">
        <v>1990</v>
      </c>
      <c r="L92" s="498" t="s">
        <v>70</v>
      </c>
      <c r="M92" s="498" t="s">
        <v>109</v>
      </c>
      <c r="N92" s="498" t="s">
        <v>108</v>
      </c>
      <c r="O92" s="498" t="s">
        <v>188</v>
      </c>
      <c r="P92" s="498" t="s">
        <v>111</v>
      </c>
      <c r="Q92" s="498" t="s">
        <v>75</v>
      </c>
      <c r="R92" s="198" t="s">
        <v>83</v>
      </c>
      <c r="S92" s="498" t="s">
        <v>77</v>
      </c>
      <c r="T92" s="498" t="s">
        <v>141</v>
      </c>
      <c r="U92" s="498" t="s">
        <v>78</v>
      </c>
      <c r="V92" s="501" t="s">
        <v>1971</v>
      </c>
      <c r="W92" s="502">
        <v>7</v>
      </c>
      <c r="X92" s="502" t="s">
        <v>78</v>
      </c>
      <c r="Y92" s="500" t="s">
        <v>1959</v>
      </c>
      <c r="Z92" s="501" t="s">
        <v>1972</v>
      </c>
      <c r="AA92" s="498" t="s">
        <v>168</v>
      </c>
      <c r="AB92" s="498" t="s">
        <v>168</v>
      </c>
      <c r="AC92" s="500" t="s">
        <v>1972</v>
      </c>
      <c r="AD92" s="520">
        <v>44403</v>
      </c>
      <c r="AE92" s="504" t="s">
        <v>82</v>
      </c>
      <c r="AF92" s="505" t="s">
        <v>480</v>
      </c>
      <c r="AG92" s="505" t="s">
        <v>477</v>
      </c>
      <c r="AH92" s="505" t="s">
        <v>69</v>
      </c>
      <c r="AI92" s="505" t="s">
        <v>114</v>
      </c>
      <c r="AJ92" s="506">
        <v>43930</v>
      </c>
      <c r="AK92" s="505" t="s">
        <v>391</v>
      </c>
      <c r="AL92" s="505" t="s">
        <v>457</v>
      </c>
      <c r="AM92" s="505" t="s">
        <v>144</v>
      </c>
      <c r="AN92" s="505" t="s">
        <v>145</v>
      </c>
      <c r="AO92" s="505" t="s">
        <v>132</v>
      </c>
      <c r="AP92" s="505" t="s">
        <v>1894</v>
      </c>
      <c r="AQ92" s="505" t="s">
        <v>458</v>
      </c>
      <c r="AR92" s="504" t="s">
        <v>87</v>
      </c>
      <c r="AS92" s="504" t="s">
        <v>87</v>
      </c>
      <c r="AT92" s="505" t="s">
        <v>69</v>
      </c>
      <c r="AU92" s="505" t="s">
        <v>89</v>
      </c>
      <c r="AV92" s="505" t="s">
        <v>69</v>
      </c>
      <c r="AW92" s="507" t="s">
        <v>107</v>
      </c>
      <c r="AX92" s="505" t="s">
        <v>90</v>
      </c>
    </row>
    <row r="93" spans="1:50" ht="210">
      <c r="A93" s="497" t="s">
        <v>1786</v>
      </c>
      <c r="B93" s="498" t="s">
        <v>324</v>
      </c>
      <c r="C93" s="498" t="s">
        <v>280</v>
      </c>
      <c r="D93" s="498" t="s">
        <v>165</v>
      </c>
      <c r="E93" s="498" t="s">
        <v>1103</v>
      </c>
      <c r="F93" s="198">
        <v>430</v>
      </c>
      <c r="G93" s="198" t="s">
        <v>400</v>
      </c>
      <c r="H93" s="198">
        <v>2</v>
      </c>
      <c r="I93" s="499" t="s">
        <v>1076</v>
      </c>
      <c r="J93" s="500" t="s">
        <v>535</v>
      </c>
      <c r="K93" s="500" t="s">
        <v>1991</v>
      </c>
      <c r="L93" s="498" t="s">
        <v>70</v>
      </c>
      <c r="M93" s="498" t="s">
        <v>109</v>
      </c>
      <c r="N93" s="498" t="s">
        <v>108</v>
      </c>
      <c r="O93" s="498" t="s">
        <v>188</v>
      </c>
      <c r="P93" s="498" t="s">
        <v>111</v>
      </c>
      <c r="Q93" s="498" t="s">
        <v>75</v>
      </c>
      <c r="R93" s="198" t="s">
        <v>83</v>
      </c>
      <c r="S93" s="498" t="s">
        <v>153</v>
      </c>
      <c r="T93" s="498" t="s">
        <v>141</v>
      </c>
      <c r="U93" s="498" t="s">
        <v>78</v>
      </c>
      <c r="V93" s="501" t="s">
        <v>1971</v>
      </c>
      <c r="W93" s="502">
        <v>7</v>
      </c>
      <c r="X93" s="502" t="s">
        <v>78</v>
      </c>
      <c r="Y93" s="500" t="s">
        <v>1959</v>
      </c>
      <c r="Z93" s="501" t="s">
        <v>1972</v>
      </c>
      <c r="AA93" s="498" t="s">
        <v>168</v>
      </c>
      <c r="AB93" s="498" t="s">
        <v>168</v>
      </c>
      <c r="AC93" s="500" t="s">
        <v>1972</v>
      </c>
      <c r="AD93" s="520">
        <v>44403</v>
      </c>
      <c r="AE93" s="504" t="s">
        <v>82</v>
      </c>
      <c r="AF93" s="505" t="s">
        <v>480</v>
      </c>
      <c r="AG93" s="505" t="s">
        <v>477</v>
      </c>
      <c r="AH93" s="505" t="s">
        <v>69</v>
      </c>
      <c r="AI93" s="505" t="s">
        <v>114</v>
      </c>
      <c r="AJ93" s="506">
        <v>43956</v>
      </c>
      <c r="AK93" s="505" t="s">
        <v>391</v>
      </c>
      <c r="AL93" s="505" t="s">
        <v>457</v>
      </c>
      <c r="AM93" s="505" t="s">
        <v>144</v>
      </c>
      <c r="AN93" s="505" t="s">
        <v>145</v>
      </c>
      <c r="AO93" s="505" t="s">
        <v>132</v>
      </c>
      <c r="AP93" s="505" t="s">
        <v>1896</v>
      </c>
      <c r="AQ93" s="505" t="s">
        <v>458</v>
      </c>
      <c r="AR93" s="504" t="s">
        <v>87</v>
      </c>
      <c r="AS93" s="504" t="s">
        <v>87</v>
      </c>
      <c r="AT93" s="505" t="s">
        <v>69</v>
      </c>
      <c r="AU93" s="505" t="s">
        <v>89</v>
      </c>
      <c r="AV93" s="505" t="s">
        <v>69</v>
      </c>
      <c r="AW93" s="507" t="s">
        <v>107</v>
      </c>
      <c r="AX93" s="505" t="s">
        <v>90</v>
      </c>
    </row>
    <row r="94" spans="1:50" ht="210">
      <c r="A94" s="497" t="s">
        <v>1786</v>
      </c>
      <c r="B94" s="498" t="s">
        <v>324</v>
      </c>
      <c r="C94" s="498" t="s">
        <v>281</v>
      </c>
      <c r="D94" s="498" t="s">
        <v>165</v>
      </c>
      <c r="E94" s="498" t="s">
        <v>1103</v>
      </c>
      <c r="F94" s="198">
        <v>430</v>
      </c>
      <c r="G94" s="198" t="s">
        <v>400</v>
      </c>
      <c r="H94" s="198">
        <v>2</v>
      </c>
      <c r="I94" s="499" t="s">
        <v>1077</v>
      </c>
      <c r="J94" s="500" t="s">
        <v>535</v>
      </c>
      <c r="K94" s="500" t="s">
        <v>1992</v>
      </c>
      <c r="L94" s="498" t="s">
        <v>70</v>
      </c>
      <c r="M94" s="498" t="s">
        <v>109</v>
      </c>
      <c r="N94" s="498" t="s">
        <v>108</v>
      </c>
      <c r="O94" s="498" t="s">
        <v>188</v>
      </c>
      <c r="P94" s="498" t="s">
        <v>74</v>
      </c>
      <c r="Q94" s="498" t="s">
        <v>75</v>
      </c>
      <c r="R94" s="198" t="s">
        <v>83</v>
      </c>
      <c r="S94" s="498" t="s">
        <v>153</v>
      </c>
      <c r="T94" s="498" t="s">
        <v>141</v>
      </c>
      <c r="U94" s="498" t="s">
        <v>141</v>
      </c>
      <c r="V94" s="501" t="s">
        <v>1971</v>
      </c>
      <c r="W94" s="502">
        <v>5</v>
      </c>
      <c r="X94" s="502" t="s">
        <v>1822</v>
      </c>
      <c r="Y94" s="500" t="s">
        <v>1959</v>
      </c>
      <c r="Z94" s="501" t="s">
        <v>1972</v>
      </c>
      <c r="AA94" s="498" t="s">
        <v>168</v>
      </c>
      <c r="AB94" s="498" t="s">
        <v>168</v>
      </c>
      <c r="AC94" s="500" t="s">
        <v>1972</v>
      </c>
      <c r="AD94" s="520">
        <v>44403</v>
      </c>
      <c r="AE94" s="504" t="s">
        <v>82</v>
      </c>
      <c r="AF94" s="505" t="s">
        <v>480</v>
      </c>
      <c r="AG94" s="505" t="s">
        <v>477</v>
      </c>
      <c r="AH94" s="505" t="s">
        <v>69</v>
      </c>
      <c r="AI94" s="505" t="s">
        <v>114</v>
      </c>
      <c r="AJ94" s="506">
        <v>43956</v>
      </c>
      <c r="AK94" s="505" t="s">
        <v>391</v>
      </c>
      <c r="AL94" s="505" t="s">
        <v>457</v>
      </c>
      <c r="AM94" s="505" t="s">
        <v>144</v>
      </c>
      <c r="AN94" s="505" t="s">
        <v>145</v>
      </c>
      <c r="AO94" s="505" t="s">
        <v>132</v>
      </c>
      <c r="AP94" s="505" t="s">
        <v>1898</v>
      </c>
      <c r="AQ94" s="505" t="s">
        <v>458</v>
      </c>
      <c r="AR94" s="504" t="s">
        <v>87</v>
      </c>
      <c r="AS94" s="504" t="s">
        <v>87</v>
      </c>
      <c r="AT94" s="505" t="s">
        <v>69</v>
      </c>
      <c r="AU94" s="505" t="s">
        <v>89</v>
      </c>
      <c r="AV94" s="505" t="s">
        <v>69</v>
      </c>
      <c r="AW94" s="507" t="s">
        <v>107</v>
      </c>
      <c r="AX94" s="505" t="s">
        <v>90</v>
      </c>
    </row>
    <row r="95" spans="1:50" ht="210">
      <c r="A95" s="497" t="s">
        <v>1786</v>
      </c>
      <c r="B95" s="498" t="s">
        <v>324</v>
      </c>
      <c r="C95" s="498" t="s">
        <v>281</v>
      </c>
      <c r="D95" s="498" t="s">
        <v>165</v>
      </c>
      <c r="E95" s="498" t="s">
        <v>1103</v>
      </c>
      <c r="F95" s="198">
        <v>430</v>
      </c>
      <c r="G95" s="198" t="s">
        <v>400</v>
      </c>
      <c r="H95" s="198">
        <v>2</v>
      </c>
      <c r="I95" s="499" t="s">
        <v>1993</v>
      </c>
      <c r="J95" s="500" t="s">
        <v>535</v>
      </c>
      <c r="K95" s="500" t="s">
        <v>1994</v>
      </c>
      <c r="L95" s="498" t="s">
        <v>70</v>
      </c>
      <c r="M95" s="498" t="s">
        <v>109</v>
      </c>
      <c r="N95" s="498" t="s">
        <v>108</v>
      </c>
      <c r="O95" s="498" t="s">
        <v>188</v>
      </c>
      <c r="P95" s="498" t="s">
        <v>111</v>
      </c>
      <c r="Q95" s="498" t="s">
        <v>75</v>
      </c>
      <c r="R95" s="198" t="s">
        <v>89</v>
      </c>
      <c r="S95" s="498" t="s">
        <v>140</v>
      </c>
      <c r="T95" s="498" t="s">
        <v>79</v>
      </c>
      <c r="U95" s="498" t="s">
        <v>79</v>
      </c>
      <c r="V95" s="501" t="s">
        <v>1995</v>
      </c>
      <c r="W95" s="502">
        <v>5</v>
      </c>
      <c r="X95" s="502" t="s">
        <v>1822</v>
      </c>
      <c r="Y95" s="500" t="s">
        <v>1959</v>
      </c>
      <c r="Z95" s="501" t="s">
        <v>1960</v>
      </c>
      <c r="AA95" s="498" t="s">
        <v>201</v>
      </c>
      <c r="AB95" s="498" t="s">
        <v>201</v>
      </c>
      <c r="AC95" s="500" t="s">
        <v>1972</v>
      </c>
      <c r="AD95" s="520">
        <v>44403</v>
      </c>
      <c r="AE95" s="504" t="s">
        <v>82</v>
      </c>
      <c r="AF95" s="505" t="s">
        <v>480</v>
      </c>
      <c r="AG95" s="505" t="s">
        <v>477</v>
      </c>
      <c r="AH95" s="505" t="s">
        <v>69</v>
      </c>
      <c r="AI95" s="505" t="s">
        <v>114</v>
      </c>
      <c r="AJ95" s="506">
        <v>43875</v>
      </c>
      <c r="AK95" s="505" t="s">
        <v>391</v>
      </c>
      <c r="AL95" s="505" t="s">
        <v>155</v>
      </c>
      <c r="AM95" s="505" t="s">
        <v>144</v>
      </c>
      <c r="AN95" s="505" t="s">
        <v>145</v>
      </c>
      <c r="AO95" s="505" t="s">
        <v>132</v>
      </c>
      <c r="AP95" s="505" t="s">
        <v>1996</v>
      </c>
      <c r="AQ95" s="505" t="s">
        <v>458</v>
      </c>
      <c r="AR95" s="504" t="s">
        <v>87</v>
      </c>
      <c r="AS95" s="504" t="s">
        <v>87</v>
      </c>
      <c r="AT95" s="505" t="s">
        <v>69</v>
      </c>
      <c r="AU95" s="505" t="s">
        <v>89</v>
      </c>
      <c r="AV95" s="505" t="s">
        <v>69</v>
      </c>
      <c r="AW95" s="507" t="s">
        <v>107</v>
      </c>
      <c r="AX95" s="505" t="s">
        <v>90</v>
      </c>
    </row>
    <row r="96" spans="1:50" ht="210">
      <c r="A96" s="497" t="s">
        <v>1786</v>
      </c>
      <c r="B96" s="498" t="s">
        <v>324</v>
      </c>
      <c r="C96" s="498" t="s">
        <v>281</v>
      </c>
      <c r="D96" s="498" t="s">
        <v>165</v>
      </c>
      <c r="E96" s="498" t="s">
        <v>1103</v>
      </c>
      <c r="F96" s="198">
        <v>430</v>
      </c>
      <c r="G96" s="198" t="s">
        <v>400</v>
      </c>
      <c r="H96" s="198">
        <v>2</v>
      </c>
      <c r="I96" s="499" t="s">
        <v>1997</v>
      </c>
      <c r="J96" s="500" t="s">
        <v>535</v>
      </c>
      <c r="K96" s="500" t="s">
        <v>1994</v>
      </c>
      <c r="L96" s="498" t="s">
        <v>70</v>
      </c>
      <c r="M96" s="498" t="s">
        <v>109</v>
      </c>
      <c r="N96" s="498" t="s">
        <v>108</v>
      </c>
      <c r="O96" s="498" t="s">
        <v>185</v>
      </c>
      <c r="P96" s="498" t="s">
        <v>74</v>
      </c>
      <c r="Q96" s="498" t="s">
        <v>75</v>
      </c>
      <c r="R96" s="198" t="s">
        <v>89</v>
      </c>
      <c r="S96" s="498" t="s">
        <v>77</v>
      </c>
      <c r="T96" s="498" t="s">
        <v>78</v>
      </c>
      <c r="U96" s="498" t="s">
        <v>141</v>
      </c>
      <c r="V96" s="501" t="s">
        <v>1971</v>
      </c>
      <c r="W96" s="502">
        <v>7</v>
      </c>
      <c r="X96" s="502" t="s">
        <v>78</v>
      </c>
      <c r="Y96" s="500" t="s">
        <v>1959</v>
      </c>
      <c r="Z96" s="501" t="s">
        <v>1960</v>
      </c>
      <c r="AA96" s="498" t="s">
        <v>201</v>
      </c>
      <c r="AB96" s="498" t="s">
        <v>201</v>
      </c>
      <c r="AC96" s="500" t="s">
        <v>1972</v>
      </c>
      <c r="AD96" s="520">
        <v>44403</v>
      </c>
      <c r="AE96" s="504" t="s">
        <v>82</v>
      </c>
      <c r="AF96" s="505" t="s">
        <v>480</v>
      </c>
      <c r="AG96" s="505" t="s">
        <v>477</v>
      </c>
      <c r="AH96" s="505" t="s">
        <v>477</v>
      </c>
      <c r="AI96" s="505" t="s">
        <v>84</v>
      </c>
      <c r="AJ96" s="506">
        <v>43905</v>
      </c>
      <c r="AK96" s="505" t="s">
        <v>391</v>
      </c>
      <c r="AL96" s="505" t="s">
        <v>155</v>
      </c>
      <c r="AM96" s="505" t="s">
        <v>144</v>
      </c>
      <c r="AN96" s="505" t="s">
        <v>145</v>
      </c>
      <c r="AO96" s="505" t="s">
        <v>132</v>
      </c>
      <c r="AP96" s="505" t="s">
        <v>1998</v>
      </c>
      <c r="AQ96" s="505" t="s">
        <v>458</v>
      </c>
      <c r="AR96" s="504" t="s">
        <v>87</v>
      </c>
      <c r="AS96" s="504" t="s">
        <v>87</v>
      </c>
      <c r="AT96" s="505" t="s">
        <v>69</v>
      </c>
      <c r="AU96" s="505" t="s">
        <v>89</v>
      </c>
      <c r="AV96" s="505" t="s">
        <v>69</v>
      </c>
      <c r="AW96" s="507" t="s">
        <v>107</v>
      </c>
      <c r="AX96" s="505" t="s">
        <v>90</v>
      </c>
    </row>
    <row r="97" spans="1:50" ht="210">
      <c r="A97" s="497" t="s">
        <v>1786</v>
      </c>
      <c r="B97" s="498" t="s">
        <v>324</v>
      </c>
      <c r="C97" s="498" t="s">
        <v>281</v>
      </c>
      <c r="D97" s="498" t="s">
        <v>165</v>
      </c>
      <c r="E97" s="498" t="s">
        <v>1103</v>
      </c>
      <c r="F97" s="198">
        <v>430</v>
      </c>
      <c r="G97" s="198" t="s">
        <v>400</v>
      </c>
      <c r="H97" s="198">
        <v>2</v>
      </c>
      <c r="I97" s="499" t="s">
        <v>1999</v>
      </c>
      <c r="J97" s="500" t="s">
        <v>535</v>
      </c>
      <c r="K97" s="500" t="s">
        <v>1994</v>
      </c>
      <c r="L97" s="498" t="s">
        <v>70</v>
      </c>
      <c r="M97" s="498" t="s">
        <v>109</v>
      </c>
      <c r="N97" s="498" t="s">
        <v>108</v>
      </c>
      <c r="O97" s="498" t="s">
        <v>185</v>
      </c>
      <c r="P97" s="498" t="s">
        <v>111</v>
      </c>
      <c r="Q97" s="498" t="s">
        <v>112</v>
      </c>
      <c r="R97" s="198" t="s">
        <v>89</v>
      </c>
      <c r="S97" s="498" t="s">
        <v>140</v>
      </c>
      <c r="T97" s="498" t="s">
        <v>79</v>
      </c>
      <c r="U97" s="498" t="s">
        <v>141</v>
      </c>
      <c r="V97" s="501" t="s">
        <v>1995</v>
      </c>
      <c r="W97" s="502">
        <v>4</v>
      </c>
      <c r="X97" s="502" t="s">
        <v>1822</v>
      </c>
      <c r="Y97" s="500" t="s">
        <v>1959</v>
      </c>
      <c r="Z97" s="501" t="s">
        <v>1960</v>
      </c>
      <c r="AA97" s="498" t="s">
        <v>168</v>
      </c>
      <c r="AB97" s="498" t="s">
        <v>201</v>
      </c>
      <c r="AC97" s="500" t="s">
        <v>1972</v>
      </c>
      <c r="AD97" s="520">
        <v>44403</v>
      </c>
      <c r="AE97" s="504" t="s">
        <v>82</v>
      </c>
      <c r="AF97" s="505" t="s">
        <v>480</v>
      </c>
      <c r="AG97" s="505" t="s">
        <v>477</v>
      </c>
      <c r="AH97" s="505" t="s">
        <v>477</v>
      </c>
      <c r="AI97" s="505" t="s">
        <v>84</v>
      </c>
      <c r="AJ97" s="506">
        <v>43905</v>
      </c>
      <c r="AK97" s="505" t="s">
        <v>391</v>
      </c>
      <c r="AL97" s="505" t="s">
        <v>155</v>
      </c>
      <c r="AM97" s="505" t="s">
        <v>144</v>
      </c>
      <c r="AN97" s="505" t="s">
        <v>116</v>
      </c>
      <c r="AO97" s="505" t="s">
        <v>132</v>
      </c>
      <c r="AP97" s="505" t="s">
        <v>2000</v>
      </c>
      <c r="AQ97" s="505" t="s">
        <v>458</v>
      </c>
      <c r="AR97" s="504" t="s">
        <v>87</v>
      </c>
      <c r="AS97" s="504" t="s">
        <v>87</v>
      </c>
      <c r="AT97" s="505" t="s">
        <v>69</v>
      </c>
      <c r="AU97" s="505" t="s">
        <v>89</v>
      </c>
      <c r="AV97" s="505" t="s">
        <v>69</v>
      </c>
      <c r="AW97" s="507" t="s">
        <v>107</v>
      </c>
      <c r="AX97" s="505" t="s">
        <v>90</v>
      </c>
    </row>
    <row r="98" spans="1:50" ht="120">
      <c r="A98" s="497" t="s">
        <v>2001</v>
      </c>
      <c r="B98" s="498" t="s">
        <v>315</v>
      </c>
      <c r="C98" s="498" t="s">
        <v>234</v>
      </c>
      <c r="D98" s="498" t="s">
        <v>106</v>
      </c>
      <c r="E98" s="498" t="s">
        <v>447</v>
      </c>
      <c r="F98" s="198">
        <f>IFERROR(VLOOKUP(E98,[3]TablaRetencion!A$1:B$22,2,FALSE),"")</f>
        <v>260</v>
      </c>
      <c r="G98" s="198" t="s">
        <v>410</v>
      </c>
      <c r="H98" s="198">
        <f>IFERROR(VLOOKUP(G98,[3]TablaRetencion!C$1:D$159,2,FALSE),"")</f>
        <v>54</v>
      </c>
      <c r="I98" s="547" t="s">
        <v>973</v>
      </c>
      <c r="J98" s="497" t="s">
        <v>1223</v>
      </c>
      <c r="K98" s="500" t="s">
        <v>2002</v>
      </c>
      <c r="L98" s="498" t="s">
        <v>70</v>
      </c>
      <c r="M98" s="498" t="s">
        <v>71</v>
      </c>
      <c r="N98" s="498" t="s">
        <v>72</v>
      </c>
      <c r="O98" s="498" t="s">
        <v>205</v>
      </c>
      <c r="P98" s="498" t="s">
        <v>111</v>
      </c>
      <c r="Q98" s="498" t="s">
        <v>75</v>
      </c>
      <c r="R98" s="198" t="s">
        <v>83</v>
      </c>
      <c r="S98" s="498" t="s">
        <v>127</v>
      </c>
      <c r="T98" s="498" t="s">
        <v>78</v>
      </c>
      <c r="U98" s="498" t="s">
        <v>79</v>
      </c>
      <c r="V98" s="501" t="s">
        <v>2003</v>
      </c>
      <c r="W98" s="502">
        <v>8</v>
      </c>
      <c r="X98" s="502" t="s">
        <v>78</v>
      </c>
      <c r="Y98" s="500" t="s">
        <v>2004</v>
      </c>
      <c r="Z98" s="501" t="s">
        <v>2005</v>
      </c>
      <c r="AA98" s="498" t="s">
        <v>168</v>
      </c>
      <c r="AB98" s="498" t="s">
        <v>201</v>
      </c>
      <c r="AC98" s="500" t="s">
        <v>2006</v>
      </c>
      <c r="AD98" s="520">
        <v>44403</v>
      </c>
      <c r="AE98" s="504" t="s">
        <v>82</v>
      </c>
      <c r="AF98" s="505" t="s">
        <v>69</v>
      </c>
      <c r="AG98" s="505" t="s">
        <v>69</v>
      </c>
      <c r="AH98" s="505" t="s">
        <v>69</v>
      </c>
      <c r="AI98" s="505" t="s">
        <v>114</v>
      </c>
      <c r="AJ98" s="545">
        <v>44403</v>
      </c>
      <c r="AK98" s="505" t="s">
        <v>391</v>
      </c>
      <c r="AL98" s="505" t="s">
        <v>457</v>
      </c>
      <c r="AM98" s="505" t="s">
        <v>115</v>
      </c>
      <c r="AN98" s="505" t="s">
        <v>163</v>
      </c>
      <c r="AO98" s="505" t="s">
        <v>132</v>
      </c>
      <c r="AP98" s="505" t="s">
        <v>457</v>
      </c>
      <c r="AQ98" s="505" t="s">
        <v>69</v>
      </c>
      <c r="AR98" s="504" t="s">
        <v>87</v>
      </c>
      <c r="AS98" s="504" t="s">
        <v>87</v>
      </c>
      <c r="AT98" s="505" t="s">
        <v>88</v>
      </c>
      <c r="AU98" s="505" t="s">
        <v>89</v>
      </c>
      <c r="AV98" s="505" t="s">
        <v>494</v>
      </c>
      <c r="AW98" s="507" t="s">
        <v>107</v>
      </c>
      <c r="AX98" s="505" t="s">
        <v>2007</v>
      </c>
    </row>
    <row r="99" spans="1:50" ht="120">
      <c r="A99" s="497" t="s">
        <v>2001</v>
      </c>
      <c r="B99" s="498" t="s">
        <v>315</v>
      </c>
      <c r="C99" s="498" t="s">
        <v>234</v>
      </c>
      <c r="D99" s="498" t="s">
        <v>106</v>
      </c>
      <c r="E99" s="498" t="s">
        <v>447</v>
      </c>
      <c r="F99" s="198">
        <f>IFERROR(VLOOKUP(E99,[3]TablaRetencion!A$1:B$22,2,FALSE),"")</f>
        <v>260</v>
      </c>
      <c r="G99" s="198" t="s">
        <v>410</v>
      </c>
      <c r="H99" s="198">
        <f>IFERROR(VLOOKUP(G99,[3]TablaRetencion!C$1:D$159,2,FALSE),"")</f>
        <v>54</v>
      </c>
      <c r="I99" s="547" t="s">
        <v>974</v>
      </c>
      <c r="J99" s="497" t="s">
        <v>1223</v>
      </c>
      <c r="K99" s="500" t="s">
        <v>2008</v>
      </c>
      <c r="L99" s="498" t="s">
        <v>70</v>
      </c>
      <c r="M99" s="498" t="s">
        <v>71</v>
      </c>
      <c r="N99" s="498" t="s">
        <v>72</v>
      </c>
      <c r="O99" s="498" t="s">
        <v>205</v>
      </c>
      <c r="P99" s="498" t="s">
        <v>111</v>
      </c>
      <c r="Q99" s="498" t="s">
        <v>75</v>
      </c>
      <c r="R99" s="198" t="s">
        <v>83</v>
      </c>
      <c r="S99" s="498" t="s">
        <v>127</v>
      </c>
      <c r="T99" s="498" t="s">
        <v>78</v>
      </c>
      <c r="U99" s="498" t="s">
        <v>79</v>
      </c>
      <c r="V99" s="501" t="s">
        <v>2003</v>
      </c>
      <c r="W99" s="502">
        <v>10</v>
      </c>
      <c r="X99" s="502" t="s">
        <v>78</v>
      </c>
      <c r="Y99" s="500" t="s">
        <v>2004</v>
      </c>
      <c r="Z99" s="501" t="s">
        <v>2009</v>
      </c>
      <c r="AA99" s="498" t="s">
        <v>168</v>
      </c>
      <c r="AB99" s="498" t="s">
        <v>201</v>
      </c>
      <c r="AC99" s="500" t="s">
        <v>2006</v>
      </c>
      <c r="AD99" s="520">
        <v>44403</v>
      </c>
      <c r="AE99" s="504" t="s">
        <v>129</v>
      </c>
      <c r="AF99" s="505" t="s">
        <v>69</v>
      </c>
      <c r="AG99" s="505" t="s">
        <v>69</v>
      </c>
      <c r="AH99" s="505" t="s">
        <v>69</v>
      </c>
      <c r="AI99" s="505" t="s">
        <v>114</v>
      </c>
      <c r="AJ99" s="545">
        <v>44403</v>
      </c>
      <c r="AK99" s="505" t="s">
        <v>391</v>
      </c>
      <c r="AL99" s="505" t="s">
        <v>457</v>
      </c>
      <c r="AM99" s="505" t="s">
        <v>115</v>
      </c>
      <c r="AN99" s="505" t="s">
        <v>163</v>
      </c>
      <c r="AO99" s="505" t="s">
        <v>132</v>
      </c>
      <c r="AP99" s="505" t="s">
        <v>457</v>
      </c>
      <c r="AQ99" s="505" t="s">
        <v>69</v>
      </c>
      <c r="AR99" s="504" t="s">
        <v>87</v>
      </c>
      <c r="AS99" s="504" t="s">
        <v>87</v>
      </c>
      <c r="AT99" s="505" t="s">
        <v>88</v>
      </c>
      <c r="AU99" s="505" t="s">
        <v>89</v>
      </c>
      <c r="AV99" s="505" t="s">
        <v>494</v>
      </c>
      <c r="AW99" s="507" t="s">
        <v>107</v>
      </c>
      <c r="AX99" s="505" t="s">
        <v>2010</v>
      </c>
    </row>
    <row r="100" spans="1:50" ht="120">
      <c r="A100" s="497" t="s">
        <v>2001</v>
      </c>
      <c r="B100" s="498" t="s">
        <v>315</v>
      </c>
      <c r="C100" s="498" t="s">
        <v>234</v>
      </c>
      <c r="D100" s="498" t="s">
        <v>106</v>
      </c>
      <c r="E100" s="498" t="s">
        <v>447</v>
      </c>
      <c r="F100" s="198">
        <f>IFERROR(VLOOKUP(E100,[3]TablaRetencion!A$1:B$22,2,FALSE),"")</f>
        <v>260</v>
      </c>
      <c r="G100" s="198" t="s">
        <v>400</v>
      </c>
      <c r="H100" s="198">
        <f>IFERROR(VLOOKUP(G100,[3]TablaRetencion!C$1:D$159,2,FALSE),"")</f>
        <v>2</v>
      </c>
      <c r="I100" s="547" t="s">
        <v>2011</v>
      </c>
      <c r="J100" s="497" t="s">
        <v>1198</v>
      </c>
      <c r="K100" s="546" t="s">
        <v>2012</v>
      </c>
      <c r="L100" s="498" t="s">
        <v>70</v>
      </c>
      <c r="M100" s="498" t="s">
        <v>109</v>
      </c>
      <c r="N100" s="498" t="s">
        <v>72</v>
      </c>
      <c r="O100" s="498" t="s">
        <v>188</v>
      </c>
      <c r="P100" s="498" t="s">
        <v>111</v>
      </c>
      <c r="Q100" s="498" t="s">
        <v>75</v>
      </c>
      <c r="R100" s="198" t="s">
        <v>83</v>
      </c>
      <c r="S100" s="498" t="s">
        <v>127</v>
      </c>
      <c r="T100" s="498" t="s">
        <v>78</v>
      </c>
      <c r="U100" s="498" t="s">
        <v>79</v>
      </c>
      <c r="V100" s="501" t="s">
        <v>2013</v>
      </c>
      <c r="W100" s="502">
        <v>8</v>
      </c>
      <c r="X100" s="502" t="s">
        <v>78</v>
      </c>
      <c r="Y100" s="500" t="s">
        <v>2004</v>
      </c>
      <c r="Z100" s="501" t="s">
        <v>2014</v>
      </c>
      <c r="AA100" s="498" t="s">
        <v>168</v>
      </c>
      <c r="AB100" s="498" t="s">
        <v>201</v>
      </c>
      <c r="AC100" s="500" t="s">
        <v>2015</v>
      </c>
      <c r="AD100" s="520">
        <v>44403</v>
      </c>
      <c r="AE100" s="504" t="s">
        <v>82</v>
      </c>
      <c r="AF100" s="505" t="s">
        <v>69</v>
      </c>
      <c r="AG100" s="505" t="s">
        <v>69</v>
      </c>
      <c r="AH100" s="505" t="s">
        <v>69</v>
      </c>
      <c r="AI100" s="505" t="s">
        <v>114</v>
      </c>
      <c r="AJ100" s="545">
        <v>44403</v>
      </c>
      <c r="AK100" s="505" t="s">
        <v>457</v>
      </c>
      <c r="AL100" s="505" t="s">
        <v>457</v>
      </c>
      <c r="AM100" s="505" t="s">
        <v>115</v>
      </c>
      <c r="AN100" s="505" t="s">
        <v>163</v>
      </c>
      <c r="AO100" s="505" t="s">
        <v>132</v>
      </c>
      <c r="AP100" s="505" t="s">
        <v>457</v>
      </c>
      <c r="AQ100" s="505" t="s">
        <v>458</v>
      </c>
      <c r="AR100" s="504" t="s">
        <v>87</v>
      </c>
      <c r="AS100" s="504" t="s">
        <v>87</v>
      </c>
      <c r="AT100" s="505" t="s">
        <v>88</v>
      </c>
      <c r="AU100" s="505" t="s">
        <v>89</v>
      </c>
      <c r="AV100" s="505" t="s">
        <v>494</v>
      </c>
      <c r="AW100" s="507" t="s">
        <v>107</v>
      </c>
      <c r="AX100" s="505" t="s">
        <v>90</v>
      </c>
    </row>
    <row r="101" spans="1:50" ht="120">
      <c r="A101" s="497" t="s">
        <v>2001</v>
      </c>
      <c r="B101" s="498" t="s">
        <v>315</v>
      </c>
      <c r="C101" s="498" t="s">
        <v>235</v>
      </c>
      <c r="D101" s="498" t="s">
        <v>106</v>
      </c>
      <c r="E101" s="498" t="s">
        <v>447</v>
      </c>
      <c r="F101" s="198">
        <f>IFERROR(VLOOKUP(E101,[3]TablaRetencion!A$1:B$22,2,FALSE),"")</f>
        <v>260</v>
      </c>
      <c r="G101" s="198" t="s">
        <v>400</v>
      </c>
      <c r="H101" s="198">
        <f>IFERROR(VLOOKUP(G101,[3]TablaRetencion!C$1:D$159,2,FALSE),"")</f>
        <v>2</v>
      </c>
      <c r="I101" s="499" t="s">
        <v>2016</v>
      </c>
      <c r="J101" s="500" t="s">
        <v>1198</v>
      </c>
      <c r="K101" s="500" t="s">
        <v>2017</v>
      </c>
      <c r="L101" s="498" t="s">
        <v>70</v>
      </c>
      <c r="M101" s="498" t="s">
        <v>2018</v>
      </c>
      <c r="N101" s="498" t="s">
        <v>72</v>
      </c>
      <c r="O101" s="498" t="s">
        <v>152</v>
      </c>
      <c r="P101" s="498" t="s">
        <v>111</v>
      </c>
      <c r="Q101" s="498" t="s">
        <v>112</v>
      </c>
      <c r="R101" s="198" t="s">
        <v>83</v>
      </c>
      <c r="S101" s="498" t="s">
        <v>77</v>
      </c>
      <c r="T101" s="498" t="s">
        <v>78</v>
      </c>
      <c r="U101" s="498" t="s">
        <v>79</v>
      </c>
      <c r="V101" s="501" t="s">
        <v>2019</v>
      </c>
      <c r="W101" s="502">
        <f t="shared" ref="W101:W106" si="6">VLOOKUP(S101,Confidencialidad,2,0)+VLOOKUP(T101,Integridad,2,0)+VLOOKUP(U101,feo,2,0)</f>
        <v>8</v>
      </c>
      <c r="X101" s="502" t="str">
        <f t="shared" ref="X101:X164" si="7">IF(AND(W101&gt;=7), "ALTA", IF(AND(W101&lt;7, W101&gt;3), "MEDIO", IF(AND(W101&lt;=3), "BAJA", " ")))</f>
        <v>ALTA</v>
      </c>
      <c r="Y101" s="500" t="s">
        <v>2020</v>
      </c>
      <c r="Z101" s="501" t="s">
        <v>2005</v>
      </c>
      <c r="AA101" s="498" t="s">
        <v>189</v>
      </c>
      <c r="AB101" s="498" t="s">
        <v>201</v>
      </c>
      <c r="AC101" s="500" t="s">
        <v>2021</v>
      </c>
      <c r="AD101" s="520">
        <v>44403</v>
      </c>
      <c r="AE101" s="504" t="s">
        <v>82</v>
      </c>
      <c r="AF101" s="505" t="s">
        <v>69</v>
      </c>
      <c r="AG101" s="505" t="s">
        <v>69</v>
      </c>
      <c r="AH101" s="505" t="s">
        <v>69</v>
      </c>
      <c r="AI101" s="505" t="s">
        <v>114</v>
      </c>
      <c r="AJ101" s="545">
        <v>44403</v>
      </c>
      <c r="AK101" s="505" t="s">
        <v>457</v>
      </c>
      <c r="AL101" s="505" t="s">
        <v>457</v>
      </c>
      <c r="AM101" s="505" t="s">
        <v>115</v>
      </c>
      <c r="AN101" s="505" t="s">
        <v>163</v>
      </c>
      <c r="AO101" s="505" t="s">
        <v>117</v>
      </c>
      <c r="AP101" s="505" t="s">
        <v>457</v>
      </c>
      <c r="AQ101" s="505" t="s">
        <v>69</v>
      </c>
      <c r="AR101" s="504" t="s">
        <v>87</v>
      </c>
      <c r="AS101" s="504" t="s">
        <v>87</v>
      </c>
      <c r="AT101" s="505" t="s">
        <v>88</v>
      </c>
      <c r="AU101" s="505" t="s">
        <v>89</v>
      </c>
      <c r="AV101" s="505" t="s">
        <v>494</v>
      </c>
      <c r="AW101" s="507" t="s">
        <v>107</v>
      </c>
      <c r="AX101" s="505" t="s">
        <v>90</v>
      </c>
    </row>
    <row r="102" spans="1:50" ht="150">
      <c r="A102" s="497" t="s">
        <v>2001</v>
      </c>
      <c r="B102" s="498" t="s">
        <v>315</v>
      </c>
      <c r="C102" s="498" t="s">
        <v>235</v>
      </c>
      <c r="D102" s="498" t="s">
        <v>106</v>
      </c>
      <c r="E102" s="498" t="s">
        <v>447</v>
      </c>
      <c r="F102" s="198">
        <f>IFERROR(VLOOKUP(E102,[3]TablaRetencion!A$1:B$22,2,FALSE),"")</f>
        <v>260</v>
      </c>
      <c r="G102" s="198" t="s">
        <v>402</v>
      </c>
      <c r="H102" s="198">
        <f>IFERROR(VLOOKUP(G102,[3]TablaRetencion!C$1:D$159,2,FALSE),"")</f>
        <v>28</v>
      </c>
      <c r="I102" s="499" t="s">
        <v>968</v>
      </c>
      <c r="J102" s="500" t="s">
        <v>1213</v>
      </c>
      <c r="K102" s="500" t="s">
        <v>2022</v>
      </c>
      <c r="L102" s="498" t="s">
        <v>70</v>
      </c>
      <c r="M102" s="498" t="s">
        <v>109</v>
      </c>
      <c r="N102" s="498" t="s">
        <v>72</v>
      </c>
      <c r="O102" s="498" t="s">
        <v>152</v>
      </c>
      <c r="P102" s="498" t="s">
        <v>111</v>
      </c>
      <c r="Q102" s="498" t="s">
        <v>112</v>
      </c>
      <c r="R102" s="198" t="s">
        <v>83</v>
      </c>
      <c r="S102" s="498" t="s">
        <v>127</v>
      </c>
      <c r="T102" s="498" t="s">
        <v>78</v>
      </c>
      <c r="U102" s="498" t="s">
        <v>78</v>
      </c>
      <c r="V102" s="501" t="s">
        <v>2023</v>
      </c>
      <c r="W102" s="502">
        <f t="shared" si="6"/>
        <v>8</v>
      </c>
      <c r="X102" s="502" t="str">
        <f t="shared" si="7"/>
        <v>ALTA</v>
      </c>
      <c r="Y102" s="500" t="s">
        <v>2024</v>
      </c>
      <c r="Z102" s="501" t="s">
        <v>2005</v>
      </c>
      <c r="AA102" s="498" t="s">
        <v>201</v>
      </c>
      <c r="AB102" s="498" t="s">
        <v>201</v>
      </c>
      <c r="AC102" s="500" t="s">
        <v>2025</v>
      </c>
      <c r="AD102" s="520">
        <v>44403</v>
      </c>
      <c r="AE102" s="504" t="s">
        <v>82</v>
      </c>
      <c r="AF102" s="505" t="s">
        <v>69</v>
      </c>
      <c r="AG102" s="505" t="s">
        <v>69</v>
      </c>
      <c r="AH102" s="505" t="s">
        <v>69</v>
      </c>
      <c r="AI102" s="505" t="s">
        <v>114</v>
      </c>
      <c r="AJ102" s="545">
        <v>44403</v>
      </c>
      <c r="AK102" s="505" t="s">
        <v>391</v>
      </c>
      <c r="AL102" s="505" t="s">
        <v>457</v>
      </c>
      <c r="AM102" s="505" t="s">
        <v>69</v>
      </c>
      <c r="AN102" s="505" t="s">
        <v>457</v>
      </c>
      <c r="AO102" s="505" t="s">
        <v>69</v>
      </c>
      <c r="AP102" s="505" t="s">
        <v>457</v>
      </c>
      <c r="AQ102" s="505" t="s">
        <v>69</v>
      </c>
      <c r="AR102" s="504" t="s">
        <v>87</v>
      </c>
      <c r="AS102" s="504" t="s">
        <v>87</v>
      </c>
      <c r="AT102" s="505" t="s">
        <v>69</v>
      </c>
      <c r="AU102" s="505" t="s">
        <v>89</v>
      </c>
      <c r="AV102" s="505" t="s">
        <v>494</v>
      </c>
      <c r="AW102" s="507" t="s">
        <v>69</v>
      </c>
      <c r="AX102" s="505" t="s">
        <v>90</v>
      </c>
    </row>
    <row r="103" spans="1:50" ht="90">
      <c r="A103" s="497" t="s">
        <v>2001</v>
      </c>
      <c r="B103" s="498" t="s">
        <v>315</v>
      </c>
      <c r="C103" s="498" t="s">
        <v>235</v>
      </c>
      <c r="D103" s="498" t="s">
        <v>106</v>
      </c>
      <c r="E103" s="498" t="s">
        <v>447</v>
      </c>
      <c r="F103" s="198">
        <f>IFERROR(VLOOKUP(E103,[3]TablaRetencion!A$1:B$22,2,FALSE),"")</f>
        <v>260</v>
      </c>
      <c r="G103" s="198" t="s">
        <v>402</v>
      </c>
      <c r="H103" s="198">
        <f>IFERROR(VLOOKUP(G103,[3]TablaRetencion!C$1:D$159,2,FALSE),"")</f>
        <v>28</v>
      </c>
      <c r="I103" s="499" t="s">
        <v>969</v>
      </c>
      <c r="J103" s="500" t="s">
        <v>1213</v>
      </c>
      <c r="K103" s="500" t="s">
        <v>2026</v>
      </c>
      <c r="L103" s="498" t="s">
        <v>70</v>
      </c>
      <c r="M103" s="498" t="s">
        <v>109</v>
      </c>
      <c r="N103" s="498" t="s">
        <v>72</v>
      </c>
      <c r="O103" s="498" t="s">
        <v>152</v>
      </c>
      <c r="P103" s="498" t="s">
        <v>111</v>
      </c>
      <c r="Q103" s="498" t="s">
        <v>75</v>
      </c>
      <c r="R103" s="198" t="s">
        <v>83</v>
      </c>
      <c r="S103" s="498" t="s">
        <v>77</v>
      </c>
      <c r="T103" s="498" t="s">
        <v>78</v>
      </c>
      <c r="U103" s="498" t="s">
        <v>79</v>
      </c>
      <c r="V103" s="501" t="s">
        <v>2027</v>
      </c>
      <c r="W103" s="502">
        <f t="shared" si="6"/>
        <v>8</v>
      </c>
      <c r="X103" s="502" t="str">
        <f t="shared" si="7"/>
        <v>ALTA</v>
      </c>
      <c r="Y103" s="500" t="s">
        <v>2024</v>
      </c>
      <c r="Z103" s="501" t="s">
        <v>2005</v>
      </c>
      <c r="AA103" s="498" t="s">
        <v>201</v>
      </c>
      <c r="AB103" s="498" t="s">
        <v>201</v>
      </c>
      <c r="AC103" s="500" t="s">
        <v>2025</v>
      </c>
      <c r="AD103" s="520">
        <v>44403</v>
      </c>
      <c r="AE103" s="504" t="s">
        <v>82</v>
      </c>
      <c r="AF103" s="505" t="s">
        <v>69</v>
      </c>
      <c r="AG103" s="505" t="s">
        <v>69</v>
      </c>
      <c r="AH103" s="505" t="s">
        <v>69</v>
      </c>
      <c r="AI103" s="505" t="s">
        <v>114</v>
      </c>
      <c r="AJ103" s="545">
        <v>44403</v>
      </c>
      <c r="AK103" s="505" t="s">
        <v>391</v>
      </c>
      <c r="AL103" s="505" t="s">
        <v>457</v>
      </c>
      <c r="AM103" s="505" t="s">
        <v>69</v>
      </c>
      <c r="AN103" s="505" t="s">
        <v>457</v>
      </c>
      <c r="AO103" s="505" t="s">
        <v>69</v>
      </c>
      <c r="AP103" s="505" t="s">
        <v>457</v>
      </c>
      <c r="AQ103" s="505" t="s">
        <v>69</v>
      </c>
      <c r="AR103" s="504" t="s">
        <v>87</v>
      </c>
      <c r="AS103" s="504" t="s">
        <v>87</v>
      </c>
      <c r="AT103" s="505" t="s">
        <v>69</v>
      </c>
      <c r="AU103" s="505" t="s">
        <v>89</v>
      </c>
      <c r="AV103" s="505" t="s">
        <v>494</v>
      </c>
      <c r="AW103" s="507" t="s">
        <v>69</v>
      </c>
      <c r="AX103" s="505" t="s">
        <v>90</v>
      </c>
    </row>
    <row r="104" spans="1:50" ht="90">
      <c r="A104" s="497" t="s">
        <v>2001</v>
      </c>
      <c r="B104" s="498" t="s">
        <v>315</v>
      </c>
      <c r="C104" s="498" t="s">
        <v>235</v>
      </c>
      <c r="D104" s="498" t="s">
        <v>106</v>
      </c>
      <c r="E104" s="498" t="s">
        <v>447</v>
      </c>
      <c r="F104" s="198">
        <f>IFERROR(VLOOKUP(E104,[3]TablaRetencion!A$1:B$22,2,FALSE),"")</f>
        <v>260</v>
      </c>
      <c r="G104" s="198" t="s">
        <v>402</v>
      </c>
      <c r="H104" s="198">
        <f>IFERROR(VLOOKUP(G104,[3]TablaRetencion!C$1:D$159,2,FALSE),"")</f>
        <v>28</v>
      </c>
      <c r="I104" s="499" t="s">
        <v>970</v>
      </c>
      <c r="J104" s="500" t="s">
        <v>1213</v>
      </c>
      <c r="K104" s="500" t="s">
        <v>2028</v>
      </c>
      <c r="L104" s="498" t="s">
        <v>70</v>
      </c>
      <c r="M104" s="498" t="s">
        <v>109</v>
      </c>
      <c r="N104" s="498" t="s">
        <v>72</v>
      </c>
      <c r="O104" s="498" t="s">
        <v>152</v>
      </c>
      <c r="P104" s="498" t="s">
        <v>111</v>
      </c>
      <c r="Q104" s="498" t="s">
        <v>75</v>
      </c>
      <c r="R104" s="198" t="s">
        <v>83</v>
      </c>
      <c r="S104" s="498" t="s">
        <v>140</v>
      </c>
      <c r="T104" s="498" t="s">
        <v>78</v>
      </c>
      <c r="U104" s="498" t="s">
        <v>79</v>
      </c>
      <c r="V104" s="501" t="s">
        <v>2027</v>
      </c>
      <c r="W104" s="502">
        <f t="shared" si="6"/>
        <v>6</v>
      </c>
      <c r="X104" s="502" t="str">
        <f t="shared" si="7"/>
        <v>MEDIO</v>
      </c>
      <c r="Y104" s="500" t="s">
        <v>2024</v>
      </c>
      <c r="Z104" s="501" t="s">
        <v>2005</v>
      </c>
      <c r="AA104" s="498" t="s">
        <v>201</v>
      </c>
      <c r="AB104" s="498" t="s">
        <v>201</v>
      </c>
      <c r="AC104" s="500" t="s">
        <v>2025</v>
      </c>
      <c r="AD104" s="520">
        <v>44403</v>
      </c>
      <c r="AE104" s="504" t="s">
        <v>82</v>
      </c>
      <c r="AF104" s="505" t="s">
        <v>69</v>
      </c>
      <c r="AG104" s="505" t="s">
        <v>69</v>
      </c>
      <c r="AH104" s="505" t="s">
        <v>69</v>
      </c>
      <c r="AI104" s="505" t="s">
        <v>114</v>
      </c>
      <c r="AJ104" s="545">
        <v>44403</v>
      </c>
      <c r="AK104" s="505" t="s">
        <v>391</v>
      </c>
      <c r="AL104" s="505" t="s">
        <v>457</v>
      </c>
      <c r="AM104" s="505" t="s">
        <v>69</v>
      </c>
      <c r="AN104" s="505" t="s">
        <v>457</v>
      </c>
      <c r="AO104" s="505" t="s">
        <v>69</v>
      </c>
      <c r="AP104" s="505" t="s">
        <v>457</v>
      </c>
      <c r="AQ104" s="505" t="s">
        <v>69</v>
      </c>
      <c r="AR104" s="504" t="s">
        <v>87</v>
      </c>
      <c r="AS104" s="504" t="s">
        <v>87</v>
      </c>
      <c r="AT104" s="505" t="s">
        <v>69</v>
      </c>
      <c r="AU104" s="505" t="s">
        <v>89</v>
      </c>
      <c r="AV104" s="505" t="s">
        <v>494</v>
      </c>
      <c r="AW104" s="507" t="s">
        <v>69</v>
      </c>
      <c r="AX104" s="505" t="s">
        <v>90</v>
      </c>
    </row>
    <row r="105" spans="1:50" ht="150">
      <c r="A105" s="497" t="s">
        <v>2001</v>
      </c>
      <c r="B105" s="498" t="s">
        <v>315</v>
      </c>
      <c r="C105" s="498" t="s">
        <v>235</v>
      </c>
      <c r="D105" s="498" t="s">
        <v>106</v>
      </c>
      <c r="E105" s="498" t="s">
        <v>447</v>
      </c>
      <c r="F105" s="198">
        <f>IFERROR(VLOOKUP(E105,[3]TablaRetencion!A$1:B$22,2,FALSE),"")</f>
        <v>260</v>
      </c>
      <c r="G105" s="198" t="s">
        <v>432</v>
      </c>
      <c r="H105" s="198">
        <f>IFERROR(VLOOKUP(G105,[3]TablaRetencion!C$1:D$159,2,FALSE),"")</f>
        <v>32</v>
      </c>
      <c r="I105" s="499" t="s">
        <v>971</v>
      </c>
      <c r="J105" s="497" t="s">
        <v>1217</v>
      </c>
      <c r="K105" s="500" t="s">
        <v>2029</v>
      </c>
      <c r="L105" s="498" t="s">
        <v>70</v>
      </c>
      <c r="M105" s="498" t="s">
        <v>109</v>
      </c>
      <c r="N105" s="498" t="s">
        <v>137</v>
      </c>
      <c r="O105" s="498" t="s">
        <v>152</v>
      </c>
      <c r="P105" s="498" t="s">
        <v>111</v>
      </c>
      <c r="Q105" s="498" t="s">
        <v>75</v>
      </c>
      <c r="R105" s="198" t="s">
        <v>76</v>
      </c>
      <c r="S105" s="498" t="s">
        <v>77</v>
      </c>
      <c r="T105" s="498" t="s">
        <v>78</v>
      </c>
      <c r="U105" s="498" t="s">
        <v>141</v>
      </c>
      <c r="V105" s="501" t="s">
        <v>2030</v>
      </c>
      <c r="W105" s="502">
        <f t="shared" si="6"/>
        <v>7</v>
      </c>
      <c r="X105" s="502" t="str">
        <f t="shared" si="7"/>
        <v>ALTA</v>
      </c>
      <c r="Y105" s="500" t="s">
        <v>2024</v>
      </c>
      <c r="Z105" s="501" t="s">
        <v>2005</v>
      </c>
      <c r="AA105" s="498" t="s">
        <v>182</v>
      </c>
      <c r="AB105" s="498" t="s">
        <v>186</v>
      </c>
      <c r="AC105" s="500" t="s">
        <v>2025</v>
      </c>
      <c r="AD105" s="520">
        <v>44403</v>
      </c>
      <c r="AE105" s="504" t="s">
        <v>82</v>
      </c>
      <c r="AF105" s="505" t="s">
        <v>69</v>
      </c>
      <c r="AG105" s="505" t="s">
        <v>69</v>
      </c>
      <c r="AH105" s="505" t="s">
        <v>69</v>
      </c>
      <c r="AI105" s="505" t="s">
        <v>84</v>
      </c>
      <c r="AJ105" s="545">
        <v>44403</v>
      </c>
      <c r="AK105" s="505" t="s">
        <v>391</v>
      </c>
      <c r="AL105" s="505" t="s">
        <v>457</v>
      </c>
      <c r="AM105" s="505" t="s">
        <v>69</v>
      </c>
      <c r="AN105" s="505" t="s">
        <v>457</v>
      </c>
      <c r="AO105" s="505" t="s">
        <v>69</v>
      </c>
      <c r="AP105" s="505" t="s">
        <v>457</v>
      </c>
      <c r="AQ105" s="505" t="s">
        <v>69</v>
      </c>
      <c r="AR105" s="504" t="s">
        <v>87</v>
      </c>
      <c r="AS105" s="504" t="s">
        <v>87</v>
      </c>
      <c r="AT105" s="505" t="s">
        <v>69</v>
      </c>
      <c r="AU105" s="505" t="s">
        <v>89</v>
      </c>
      <c r="AV105" s="505" t="s">
        <v>494</v>
      </c>
      <c r="AW105" s="507" t="s">
        <v>69</v>
      </c>
      <c r="AX105" s="505" t="s">
        <v>90</v>
      </c>
    </row>
    <row r="106" spans="1:50" ht="120">
      <c r="A106" s="497" t="s">
        <v>2001</v>
      </c>
      <c r="B106" s="498" t="s">
        <v>315</v>
      </c>
      <c r="C106" s="498" t="s">
        <v>235</v>
      </c>
      <c r="D106" s="498" t="s">
        <v>106</v>
      </c>
      <c r="E106" s="498" t="s">
        <v>447</v>
      </c>
      <c r="F106" s="198">
        <f>IFERROR(VLOOKUP(E106,[3]TablaRetencion!A$1:B$22,2,FALSE),"")</f>
        <v>260</v>
      </c>
      <c r="G106" s="198" t="s">
        <v>416</v>
      </c>
      <c r="H106" s="198">
        <f>IFERROR(VLOOKUP(G106,[3]TablaRetencion!C$1:D$159,2,FALSE),"")</f>
        <v>52</v>
      </c>
      <c r="I106" s="499" t="s">
        <v>972</v>
      </c>
      <c r="J106" s="497" t="s">
        <v>1221</v>
      </c>
      <c r="K106" s="500" t="s">
        <v>2031</v>
      </c>
      <c r="L106" s="498" t="s">
        <v>70</v>
      </c>
      <c r="M106" s="498" t="s">
        <v>109</v>
      </c>
      <c r="N106" s="498" t="s">
        <v>72</v>
      </c>
      <c r="O106" s="498" t="s">
        <v>152</v>
      </c>
      <c r="P106" s="498" t="s">
        <v>111</v>
      </c>
      <c r="Q106" s="498" t="s">
        <v>75</v>
      </c>
      <c r="R106" s="198" t="s">
        <v>89</v>
      </c>
      <c r="S106" s="498" t="s">
        <v>77</v>
      </c>
      <c r="T106" s="498" t="s">
        <v>79</v>
      </c>
      <c r="U106" s="498" t="s">
        <v>79</v>
      </c>
      <c r="V106" s="501" t="s">
        <v>2032</v>
      </c>
      <c r="W106" s="502">
        <f t="shared" si="6"/>
        <v>7</v>
      </c>
      <c r="X106" s="502" t="str">
        <f t="shared" si="7"/>
        <v>ALTA</v>
      </c>
      <c r="Y106" s="500" t="s">
        <v>2024</v>
      </c>
      <c r="Z106" s="501" t="s">
        <v>2005</v>
      </c>
      <c r="AA106" s="498" t="s">
        <v>113</v>
      </c>
      <c r="AB106" s="498" t="s">
        <v>113</v>
      </c>
      <c r="AC106" s="500" t="s">
        <v>2025</v>
      </c>
      <c r="AD106" s="520">
        <v>44403</v>
      </c>
      <c r="AE106" s="504" t="s">
        <v>82</v>
      </c>
      <c r="AF106" s="505" t="s">
        <v>69</v>
      </c>
      <c r="AG106" s="505" t="s">
        <v>69</v>
      </c>
      <c r="AH106" s="505" t="s">
        <v>69</v>
      </c>
      <c r="AI106" s="505" t="s">
        <v>114</v>
      </c>
      <c r="AJ106" s="545">
        <v>44403</v>
      </c>
      <c r="AK106" s="505" t="s">
        <v>457</v>
      </c>
      <c r="AL106" s="505" t="s">
        <v>457</v>
      </c>
      <c r="AM106" s="505" t="s">
        <v>69</v>
      </c>
      <c r="AN106" s="505" t="s">
        <v>457</v>
      </c>
      <c r="AO106" s="505" t="s">
        <v>69</v>
      </c>
      <c r="AP106" s="505" t="s">
        <v>457</v>
      </c>
      <c r="AQ106" s="505" t="s">
        <v>69</v>
      </c>
      <c r="AR106" s="504" t="s">
        <v>87</v>
      </c>
      <c r="AS106" s="504" t="s">
        <v>87</v>
      </c>
      <c r="AT106" s="505" t="s">
        <v>69</v>
      </c>
      <c r="AU106" s="505" t="s">
        <v>89</v>
      </c>
      <c r="AV106" s="505" t="s">
        <v>494</v>
      </c>
      <c r="AW106" s="507" t="s">
        <v>69</v>
      </c>
      <c r="AX106" s="505" t="s">
        <v>90</v>
      </c>
    </row>
    <row r="107" spans="1:50" s="635" customFormat="1" ht="105">
      <c r="A107" s="548" t="s">
        <v>1778</v>
      </c>
      <c r="B107" s="498" t="s">
        <v>397</v>
      </c>
      <c r="C107" s="498" t="s">
        <v>283</v>
      </c>
      <c r="D107" s="498" t="s">
        <v>106</v>
      </c>
      <c r="E107" s="498" t="s">
        <v>448</v>
      </c>
      <c r="F107" s="198">
        <f>IFERROR(VLOOKUP(E107,[8]TablaRetencion!A$1:B$22,2,FALSE),"")</f>
        <v>240</v>
      </c>
      <c r="G107" s="548" t="s">
        <v>402</v>
      </c>
      <c r="H107" s="198">
        <f>IFERROR(VLOOKUP(G107,[8]TablaRetencion!C$1:D$159,2,FALSE),"")</f>
        <v>28</v>
      </c>
      <c r="I107" s="549" t="s">
        <v>959</v>
      </c>
      <c r="J107" s="548" t="s">
        <v>2033</v>
      </c>
      <c r="K107" s="529" t="s">
        <v>2034</v>
      </c>
      <c r="L107" s="508" t="s">
        <v>70</v>
      </c>
      <c r="M107" s="498" t="s">
        <v>151</v>
      </c>
      <c r="N107" s="498" t="s">
        <v>72</v>
      </c>
      <c r="O107" s="550" t="s">
        <v>205</v>
      </c>
      <c r="P107" s="550" t="s">
        <v>111</v>
      </c>
      <c r="Q107" s="498" t="s">
        <v>126</v>
      </c>
      <c r="R107" s="548" t="s">
        <v>83</v>
      </c>
      <c r="S107" s="550" t="s">
        <v>140</v>
      </c>
      <c r="T107" s="550" t="s">
        <v>79</v>
      </c>
      <c r="U107" s="550" t="s">
        <v>141</v>
      </c>
      <c r="V107" s="550" t="s">
        <v>2035</v>
      </c>
      <c r="W107" s="551">
        <f t="shared" ref="W107:W137" si="8">VLOOKUP(S107,Confidencialidad,2,0)+VLOOKUP(T107,Integridad,2,0)+VLOOKUP(U107,Disponibilidad,2,0)</f>
        <v>4</v>
      </c>
      <c r="X107" s="548" t="str">
        <f t="shared" si="7"/>
        <v>MEDIO</v>
      </c>
      <c r="Y107" s="552" t="s">
        <v>2036</v>
      </c>
      <c r="Z107" s="550" t="s">
        <v>223</v>
      </c>
      <c r="AA107" s="550" t="s">
        <v>201</v>
      </c>
      <c r="AB107" s="550" t="s">
        <v>201</v>
      </c>
      <c r="AC107" s="550" t="s">
        <v>223</v>
      </c>
      <c r="AD107" s="520">
        <v>43969</v>
      </c>
      <c r="AE107" s="548" t="s">
        <v>82</v>
      </c>
      <c r="AF107" s="550" t="s">
        <v>69</v>
      </c>
      <c r="AG107" s="550" t="s">
        <v>69</v>
      </c>
      <c r="AH107" s="550" t="s">
        <v>69</v>
      </c>
      <c r="AI107" s="550" t="s">
        <v>114</v>
      </c>
      <c r="AJ107" s="554" t="s">
        <v>69</v>
      </c>
      <c r="AK107" s="555" t="s">
        <v>457</v>
      </c>
      <c r="AL107" s="555" t="s">
        <v>457</v>
      </c>
      <c r="AM107" s="555" t="s">
        <v>69</v>
      </c>
      <c r="AN107" s="555" t="s">
        <v>457</v>
      </c>
      <c r="AO107" s="555" t="s">
        <v>69</v>
      </c>
      <c r="AP107" s="555" t="s">
        <v>457</v>
      </c>
      <c r="AQ107" s="555" t="s">
        <v>69</v>
      </c>
      <c r="AR107" s="551" t="s">
        <v>87</v>
      </c>
      <c r="AS107" s="551" t="s">
        <v>87</v>
      </c>
      <c r="AT107" s="555" t="s">
        <v>69</v>
      </c>
      <c r="AU107" s="555" t="s">
        <v>69</v>
      </c>
      <c r="AV107" s="555" t="s">
        <v>69</v>
      </c>
      <c r="AW107" s="550" t="s">
        <v>69</v>
      </c>
      <c r="AX107" s="550" t="s">
        <v>2037</v>
      </c>
    </row>
    <row r="108" spans="1:50" s="635" customFormat="1" ht="90">
      <c r="A108" s="548" t="s">
        <v>1778</v>
      </c>
      <c r="B108" s="498" t="s">
        <v>397</v>
      </c>
      <c r="C108" s="498" t="s">
        <v>283</v>
      </c>
      <c r="D108" s="498" t="s">
        <v>106</v>
      </c>
      <c r="E108" s="498" t="s">
        <v>448</v>
      </c>
      <c r="F108" s="198">
        <f>IFERROR(VLOOKUP(E108,[8]TablaRetencion!A$1:B$22,2,FALSE),"")</f>
        <v>240</v>
      </c>
      <c r="G108" s="548" t="s">
        <v>402</v>
      </c>
      <c r="H108" s="198">
        <f>IFERROR(VLOOKUP(G108,[8]TablaRetencion!C$1:D$159,2,FALSE),"")</f>
        <v>28</v>
      </c>
      <c r="I108" s="549" t="s">
        <v>959</v>
      </c>
      <c r="J108" s="548" t="s">
        <v>2038</v>
      </c>
      <c r="K108" s="529" t="s">
        <v>2039</v>
      </c>
      <c r="L108" s="508" t="s">
        <v>70</v>
      </c>
      <c r="M108" s="498" t="s">
        <v>151</v>
      </c>
      <c r="N108" s="498" t="s">
        <v>72</v>
      </c>
      <c r="O108" s="550" t="s">
        <v>205</v>
      </c>
      <c r="P108" s="550" t="s">
        <v>111</v>
      </c>
      <c r="Q108" s="498" t="s">
        <v>126</v>
      </c>
      <c r="R108" s="548" t="s">
        <v>83</v>
      </c>
      <c r="S108" s="550" t="s">
        <v>140</v>
      </c>
      <c r="T108" s="550" t="s">
        <v>79</v>
      </c>
      <c r="U108" s="550" t="s">
        <v>141</v>
      </c>
      <c r="V108" s="550" t="s">
        <v>2035</v>
      </c>
      <c r="W108" s="551">
        <f t="shared" si="8"/>
        <v>4</v>
      </c>
      <c r="X108" s="548" t="str">
        <f t="shared" si="7"/>
        <v>MEDIO</v>
      </c>
      <c r="Y108" s="556" t="s">
        <v>2036</v>
      </c>
      <c r="Z108" s="550" t="s">
        <v>223</v>
      </c>
      <c r="AA108" s="550" t="s">
        <v>201</v>
      </c>
      <c r="AB108" s="550" t="s">
        <v>201</v>
      </c>
      <c r="AC108" s="550" t="s">
        <v>223</v>
      </c>
      <c r="AD108" s="520">
        <v>43969</v>
      </c>
      <c r="AE108" s="548" t="s">
        <v>82</v>
      </c>
      <c r="AF108" s="550" t="s">
        <v>69</v>
      </c>
      <c r="AG108" s="550" t="s">
        <v>69</v>
      </c>
      <c r="AH108" s="550" t="s">
        <v>69</v>
      </c>
      <c r="AI108" s="550" t="s">
        <v>114</v>
      </c>
      <c r="AJ108" s="554" t="s">
        <v>69</v>
      </c>
      <c r="AK108" s="555" t="s">
        <v>457</v>
      </c>
      <c r="AL108" s="555" t="s">
        <v>457</v>
      </c>
      <c r="AM108" s="555" t="s">
        <v>69</v>
      </c>
      <c r="AN108" s="555" t="s">
        <v>457</v>
      </c>
      <c r="AO108" s="555" t="s">
        <v>69</v>
      </c>
      <c r="AP108" s="555" t="s">
        <v>457</v>
      </c>
      <c r="AQ108" s="555" t="s">
        <v>69</v>
      </c>
      <c r="AR108" s="551" t="s">
        <v>87</v>
      </c>
      <c r="AS108" s="551" t="s">
        <v>87</v>
      </c>
      <c r="AT108" s="555" t="s">
        <v>69</v>
      </c>
      <c r="AU108" s="555" t="s">
        <v>69</v>
      </c>
      <c r="AV108" s="555" t="s">
        <v>69</v>
      </c>
      <c r="AW108" s="550" t="s">
        <v>69</v>
      </c>
      <c r="AX108" s="550" t="s">
        <v>2037</v>
      </c>
    </row>
    <row r="109" spans="1:50" s="635" customFormat="1" ht="90">
      <c r="A109" s="548" t="s">
        <v>1778</v>
      </c>
      <c r="B109" s="498" t="s">
        <v>397</v>
      </c>
      <c r="C109" s="498" t="s">
        <v>283</v>
      </c>
      <c r="D109" s="498" t="s">
        <v>106</v>
      </c>
      <c r="E109" s="498" t="s">
        <v>448</v>
      </c>
      <c r="F109" s="198">
        <f>IFERROR(VLOOKUP(E109,[8]TablaRetencion!A$1:B$22,2,FALSE),"")</f>
        <v>240</v>
      </c>
      <c r="G109" s="548" t="s">
        <v>402</v>
      </c>
      <c r="H109" s="198">
        <f>IFERROR(VLOOKUP(G109,[8]TablaRetencion!C$1:D$159,2,FALSE),"")</f>
        <v>28</v>
      </c>
      <c r="I109" s="549" t="s">
        <v>959</v>
      </c>
      <c r="J109" s="548" t="s">
        <v>2033</v>
      </c>
      <c r="K109" s="529" t="s">
        <v>2040</v>
      </c>
      <c r="L109" s="508" t="s">
        <v>70</v>
      </c>
      <c r="M109" s="498" t="s">
        <v>151</v>
      </c>
      <c r="N109" s="498" t="s">
        <v>72</v>
      </c>
      <c r="O109" s="550" t="s">
        <v>205</v>
      </c>
      <c r="P109" s="550" t="s">
        <v>111</v>
      </c>
      <c r="Q109" s="498" t="s">
        <v>126</v>
      </c>
      <c r="R109" s="548" t="s">
        <v>83</v>
      </c>
      <c r="S109" s="550" t="s">
        <v>140</v>
      </c>
      <c r="T109" s="550" t="s">
        <v>79</v>
      </c>
      <c r="U109" s="550" t="s">
        <v>141</v>
      </c>
      <c r="V109" s="550" t="s">
        <v>2035</v>
      </c>
      <c r="W109" s="551">
        <f t="shared" si="8"/>
        <v>4</v>
      </c>
      <c r="X109" s="548" t="str">
        <f t="shared" si="7"/>
        <v>MEDIO</v>
      </c>
      <c r="Y109" s="556" t="s">
        <v>2036</v>
      </c>
      <c r="Z109" s="550" t="s">
        <v>223</v>
      </c>
      <c r="AA109" s="550" t="s">
        <v>201</v>
      </c>
      <c r="AB109" s="550" t="s">
        <v>201</v>
      </c>
      <c r="AC109" s="550" t="s">
        <v>223</v>
      </c>
      <c r="AD109" s="520">
        <v>43969</v>
      </c>
      <c r="AE109" s="548" t="s">
        <v>82</v>
      </c>
      <c r="AF109" s="550" t="s">
        <v>69</v>
      </c>
      <c r="AG109" s="550" t="s">
        <v>69</v>
      </c>
      <c r="AH109" s="550" t="s">
        <v>69</v>
      </c>
      <c r="AI109" s="550" t="s">
        <v>114</v>
      </c>
      <c r="AJ109" s="554" t="s">
        <v>69</v>
      </c>
      <c r="AK109" s="555" t="s">
        <v>457</v>
      </c>
      <c r="AL109" s="555" t="s">
        <v>457</v>
      </c>
      <c r="AM109" s="555" t="s">
        <v>69</v>
      </c>
      <c r="AN109" s="555" t="s">
        <v>457</v>
      </c>
      <c r="AO109" s="555" t="s">
        <v>69</v>
      </c>
      <c r="AP109" s="555" t="s">
        <v>457</v>
      </c>
      <c r="AQ109" s="555" t="s">
        <v>69</v>
      </c>
      <c r="AR109" s="551" t="s">
        <v>87</v>
      </c>
      <c r="AS109" s="551" t="s">
        <v>87</v>
      </c>
      <c r="AT109" s="555" t="s">
        <v>69</v>
      </c>
      <c r="AU109" s="555" t="s">
        <v>69</v>
      </c>
      <c r="AV109" s="555" t="s">
        <v>69</v>
      </c>
      <c r="AW109" s="550" t="s">
        <v>69</v>
      </c>
      <c r="AX109" s="550" t="s">
        <v>2037</v>
      </c>
    </row>
    <row r="110" spans="1:50" s="635" customFormat="1" ht="90">
      <c r="A110" s="548" t="s">
        <v>1778</v>
      </c>
      <c r="B110" s="498" t="s">
        <v>397</v>
      </c>
      <c r="C110" s="498" t="s">
        <v>283</v>
      </c>
      <c r="D110" s="498" t="s">
        <v>106</v>
      </c>
      <c r="E110" s="498" t="s">
        <v>448</v>
      </c>
      <c r="F110" s="198">
        <f>IFERROR(VLOOKUP(E110,[8]TablaRetencion!A$1:B$22,2,FALSE),"")</f>
        <v>240</v>
      </c>
      <c r="G110" s="548" t="s">
        <v>402</v>
      </c>
      <c r="H110" s="198">
        <f>IFERROR(VLOOKUP(G110,[8]TablaRetencion!C$1:D$159,2,FALSE),"")</f>
        <v>28</v>
      </c>
      <c r="I110" s="549" t="s">
        <v>959</v>
      </c>
      <c r="J110" s="548" t="s">
        <v>2033</v>
      </c>
      <c r="K110" s="529" t="s">
        <v>2041</v>
      </c>
      <c r="L110" s="508" t="s">
        <v>70</v>
      </c>
      <c r="M110" s="498" t="s">
        <v>151</v>
      </c>
      <c r="N110" s="498" t="s">
        <v>72</v>
      </c>
      <c r="O110" s="550" t="s">
        <v>73</v>
      </c>
      <c r="P110" s="550" t="s">
        <v>111</v>
      </c>
      <c r="Q110" s="498" t="s">
        <v>126</v>
      </c>
      <c r="R110" s="548" t="s">
        <v>83</v>
      </c>
      <c r="S110" s="550" t="s">
        <v>140</v>
      </c>
      <c r="T110" s="550" t="s">
        <v>79</v>
      </c>
      <c r="U110" s="550" t="s">
        <v>141</v>
      </c>
      <c r="V110" s="550" t="s">
        <v>2035</v>
      </c>
      <c r="W110" s="551">
        <f t="shared" si="8"/>
        <v>4</v>
      </c>
      <c r="X110" s="548" t="str">
        <f t="shared" si="7"/>
        <v>MEDIO</v>
      </c>
      <c r="Y110" s="556" t="s">
        <v>2036</v>
      </c>
      <c r="Z110" s="550" t="s">
        <v>223</v>
      </c>
      <c r="AA110" s="550" t="s">
        <v>201</v>
      </c>
      <c r="AB110" s="550" t="s">
        <v>201</v>
      </c>
      <c r="AC110" s="550" t="s">
        <v>223</v>
      </c>
      <c r="AD110" s="520">
        <v>43969</v>
      </c>
      <c r="AE110" s="548" t="s">
        <v>82</v>
      </c>
      <c r="AF110" s="550" t="s">
        <v>69</v>
      </c>
      <c r="AG110" s="550" t="s">
        <v>69</v>
      </c>
      <c r="AH110" s="550" t="s">
        <v>69</v>
      </c>
      <c r="AI110" s="550" t="s">
        <v>114</v>
      </c>
      <c r="AJ110" s="554" t="s">
        <v>69</v>
      </c>
      <c r="AK110" s="555" t="s">
        <v>457</v>
      </c>
      <c r="AL110" s="555" t="s">
        <v>457</v>
      </c>
      <c r="AM110" s="555" t="s">
        <v>69</v>
      </c>
      <c r="AN110" s="555" t="s">
        <v>457</v>
      </c>
      <c r="AO110" s="555" t="s">
        <v>69</v>
      </c>
      <c r="AP110" s="555" t="s">
        <v>457</v>
      </c>
      <c r="AQ110" s="555" t="s">
        <v>69</v>
      </c>
      <c r="AR110" s="551" t="s">
        <v>87</v>
      </c>
      <c r="AS110" s="551" t="s">
        <v>87</v>
      </c>
      <c r="AT110" s="555" t="s">
        <v>69</v>
      </c>
      <c r="AU110" s="555" t="s">
        <v>69</v>
      </c>
      <c r="AV110" s="555" t="s">
        <v>69</v>
      </c>
      <c r="AW110" s="550" t="s">
        <v>69</v>
      </c>
      <c r="AX110" s="550" t="s">
        <v>2037</v>
      </c>
    </row>
    <row r="111" spans="1:50" s="635" customFormat="1" ht="90">
      <c r="A111" s="548" t="s">
        <v>1778</v>
      </c>
      <c r="B111" s="498" t="s">
        <v>397</v>
      </c>
      <c r="C111" s="498" t="s">
        <v>283</v>
      </c>
      <c r="D111" s="498" t="s">
        <v>106</v>
      </c>
      <c r="E111" s="498" t="s">
        <v>448</v>
      </c>
      <c r="F111" s="198">
        <f>IFERROR(VLOOKUP(E111,[8]TablaRetencion!A$1:B$22,2,FALSE),"")</f>
        <v>240</v>
      </c>
      <c r="G111" s="548" t="s">
        <v>402</v>
      </c>
      <c r="H111" s="198">
        <f>IFERROR(VLOOKUP(G111,[8]TablaRetencion!C$1:D$159,2,FALSE),"")</f>
        <v>28</v>
      </c>
      <c r="I111" s="549" t="s">
        <v>959</v>
      </c>
      <c r="J111" s="548" t="s">
        <v>2038</v>
      </c>
      <c r="K111" s="529" t="s">
        <v>2042</v>
      </c>
      <c r="L111" s="508" t="s">
        <v>70</v>
      </c>
      <c r="M111" s="498" t="s">
        <v>151</v>
      </c>
      <c r="N111" s="498" t="s">
        <v>72</v>
      </c>
      <c r="O111" s="550" t="s">
        <v>205</v>
      </c>
      <c r="P111" s="550" t="s">
        <v>111</v>
      </c>
      <c r="Q111" s="498" t="s">
        <v>126</v>
      </c>
      <c r="R111" s="548" t="s">
        <v>83</v>
      </c>
      <c r="S111" s="550" t="s">
        <v>140</v>
      </c>
      <c r="T111" s="550" t="s">
        <v>79</v>
      </c>
      <c r="U111" s="550" t="s">
        <v>141</v>
      </c>
      <c r="V111" s="550" t="s">
        <v>2035</v>
      </c>
      <c r="W111" s="551">
        <f t="shared" si="8"/>
        <v>4</v>
      </c>
      <c r="X111" s="548" t="str">
        <f t="shared" si="7"/>
        <v>MEDIO</v>
      </c>
      <c r="Y111" s="556" t="s">
        <v>2036</v>
      </c>
      <c r="Z111" s="550" t="s">
        <v>223</v>
      </c>
      <c r="AA111" s="550" t="s">
        <v>201</v>
      </c>
      <c r="AB111" s="550" t="s">
        <v>201</v>
      </c>
      <c r="AC111" s="550" t="s">
        <v>223</v>
      </c>
      <c r="AD111" s="520">
        <v>43969</v>
      </c>
      <c r="AE111" s="548" t="s">
        <v>82</v>
      </c>
      <c r="AF111" s="550" t="s">
        <v>69</v>
      </c>
      <c r="AG111" s="550" t="s">
        <v>69</v>
      </c>
      <c r="AH111" s="550" t="s">
        <v>69</v>
      </c>
      <c r="AI111" s="550" t="s">
        <v>114</v>
      </c>
      <c r="AJ111" s="554" t="s">
        <v>69</v>
      </c>
      <c r="AK111" s="555" t="s">
        <v>457</v>
      </c>
      <c r="AL111" s="555" t="s">
        <v>457</v>
      </c>
      <c r="AM111" s="555" t="s">
        <v>69</v>
      </c>
      <c r="AN111" s="555" t="s">
        <v>457</v>
      </c>
      <c r="AO111" s="555" t="s">
        <v>69</v>
      </c>
      <c r="AP111" s="555" t="s">
        <v>457</v>
      </c>
      <c r="AQ111" s="555" t="s">
        <v>69</v>
      </c>
      <c r="AR111" s="551" t="s">
        <v>87</v>
      </c>
      <c r="AS111" s="551" t="s">
        <v>87</v>
      </c>
      <c r="AT111" s="555" t="s">
        <v>69</v>
      </c>
      <c r="AU111" s="555" t="s">
        <v>69</v>
      </c>
      <c r="AV111" s="555" t="s">
        <v>69</v>
      </c>
      <c r="AW111" s="550" t="s">
        <v>69</v>
      </c>
      <c r="AX111" s="550" t="s">
        <v>2037</v>
      </c>
    </row>
    <row r="112" spans="1:50" s="635" customFormat="1" ht="90">
      <c r="A112" s="548" t="s">
        <v>1778</v>
      </c>
      <c r="B112" s="498" t="s">
        <v>397</v>
      </c>
      <c r="C112" s="498" t="s">
        <v>283</v>
      </c>
      <c r="D112" s="498" t="s">
        <v>106</v>
      </c>
      <c r="E112" s="498" t="s">
        <v>448</v>
      </c>
      <c r="F112" s="198">
        <f>IFERROR(VLOOKUP(E112,[8]TablaRetencion!A$1:B$22,2,FALSE),"")</f>
        <v>240</v>
      </c>
      <c r="G112" s="548" t="s">
        <v>402</v>
      </c>
      <c r="H112" s="198">
        <f>IFERROR(VLOOKUP(G112,[8]TablaRetencion!C$1:D$159,2,FALSE),"")</f>
        <v>28</v>
      </c>
      <c r="I112" s="549" t="s">
        <v>959</v>
      </c>
      <c r="J112" s="548" t="s">
        <v>2033</v>
      </c>
      <c r="K112" s="529" t="s">
        <v>2043</v>
      </c>
      <c r="L112" s="508" t="s">
        <v>70</v>
      </c>
      <c r="M112" s="498" t="s">
        <v>151</v>
      </c>
      <c r="N112" s="498" t="s">
        <v>72</v>
      </c>
      <c r="O112" s="550" t="s">
        <v>205</v>
      </c>
      <c r="P112" s="550" t="s">
        <v>111</v>
      </c>
      <c r="Q112" s="498" t="s">
        <v>126</v>
      </c>
      <c r="R112" s="548" t="s">
        <v>83</v>
      </c>
      <c r="S112" s="550" t="s">
        <v>140</v>
      </c>
      <c r="T112" s="550" t="s">
        <v>79</v>
      </c>
      <c r="U112" s="550" t="s">
        <v>141</v>
      </c>
      <c r="V112" s="550" t="s">
        <v>2035</v>
      </c>
      <c r="W112" s="551">
        <f t="shared" si="8"/>
        <v>4</v>
      </c>
      <c r="X112" s="548" t="str">
        <f t="shared" si="7"/>
        <v>MEDIO</v>
      </c>
      <c r="Y112" s="556" t="s">
        <v>2036</v>
      </c>
      <c r="Z112" s="550" t="s">
        <v>223</v>
      </c>
      <c r="AA112" s="550" t="s">
        <v>201</v>
      </c>
      <c r="AB112" s="550" t="s">
        <v>201</v>
      </c>
      <c r="AC112" s="550" t="s">
        <v>223</v>
      </c>
      <c r="AD112" s="520">
        <v>43969</v>
      </c>
      <c r="AE112" s="548" t="s">
        <v>82</v>
      </c>
      <c r="AF112" s="550" t="s">
        <v>69</v>
      </c>
      <c r="AG112" s="550" t="s">
        <v>69</v>
      </c>
      <c r="AH112" s="550" t="s">
        <v>69</v>
      </c>
      <c r="AI112" s="550" t="s">
        <v>114</v>
      </c>
      <c r="AJ112" s="554" t="s">
        <v>69</v>
      </c>
      <c r="AK112" s="555" t="s">
        <v>457</v>
      </c>
      <c r="AL112" s="555" t="s">
        <v>457</v>
      </c>
      <c r="AM112" s="555" t="s">
        <v>69</v>
      </c>
      <c r="AN112" s="555" t="s">
        <v>457</v>
      </c>
      <c r="AO112" s="555" t="s">
        <v>69</v>
      </c>
      <c r="AP112" s="555" t="s">
        <v>457</v>
      </c>
      <c r="AQ112" s="555" t="s">
        <v>69</v>
      </c>
      <c r="AR112" s="551" t="s">
        <v>87</v>
      </c>
      <c r="AS112" s="551" t="s">
        <v>87</v>
      </c>
      <c r="AT112" s="555" t="s">
        <v>69</v>
      </c>
      <c r="AU112" s="555" t="s">
        <v>69</v>
      </c>
      <c r="AV112" s="555" t="s">
        <v>69</v>
      </c>
      <c r="AW112" s="550" t="s">
        <v>69</v>
      </c>
      <c r="AX112" s="550" t="s">
        <v>2037</v>
      </c>
    </row>
    <row r="113" spans="1:50" s="635" customFormat="1" ht="90">
      <c r="A113" s="548" t="s">
        <v>1778</v>
      </c>
      <c r="B113" s="498" t="s">
        <v>397</v>
      </c>
      <c r="C113" s="498" t="s">
        <v>283</v>
      </c>
      <c r="D113" s="498" t="s">
        <v>106</v>
      </c>
      <c r="E113" s="498" t="s">
        <v>448</v>
      </c>
      <c r="F113" s="198">
        <f>IFERROR(VLOOKUP(E113,[8]TablaRetencion!A$1:B$22,2,FALSE),"")</f>
        <v>240</v>
      </c>
      <c r="G113" s="548" t="s">
        <v>402</v>
      </c>
      <c r="H113" s="198">
        <f>IFERROR(VLOOKUP(G113,[8]TablaRetencion!C$1:D$159,2,FALSE),"")</f>
        <v>28</v>
      </c>
      <c r="I113" s="549" t="s">
        <v>959</v>
      </c>
      <c r="J113" s="548" t="s">
        <v>2038</v>
      </c>
      <c r="K113" s="529" t="s">
        <v>2044</v>
      </c>
      <c r="L113" s="508" t="s">
        <v>70</v>
      </c>
      <c r="M113" s="498" t="s">
        <v>151</v>
      </c>
      <c r="N113" s="498" t="s">
        <v>72</v>
      </c>
      <c r="O113" s="550" t="s">
        <v>205</v>
      </c>
      <c r="P113" s="550" t="s">
        <v>111</v>
      </c>
      <c r="Q113" s="498" t="s">
        <v>126</v>
      </c>
      <c r="R113" s="548" t="s">
        <v>83</v>
      </c>
      <c r="S113" s="550" t="s">
        <v>140</v>
      </c>
      <c r="T113" s="550" t="s">
        <v>79</v>
      </c>
      <c r="U113" s="550" t="s">
        <v>141</v>
      </c>
      <c r="V113" s="550" t="s">
        <v>2035</v>
      </c>
      <c r="W113" s="551">
        <f t="shared" si="8"/>
        <v>4</v>
      </c>
      <c r="X113" s="548" t="str">
        <f t="shared" si="7"/>
        <v>MEDIO</v>
      </c>
      <c r="Y113" s="556" t="s">
        <v>2036</v>
      </c>
      <c r="Z113" s="550" t="s">
        <v>223</v>
      </c>
      <c r="AA113" s="550" t="s">
        <v>201</v>
      </c>
      <c r="AB113" s="550" t="s">
        <v>201</v>
      </c>
      <c r="AC113" s="550" t="s">
        <v>223</v>
      </c>
      <c r="AD113" s="520">
        <v>43969</v>
      </c>
      <c r="AE113" s="548" t="s">
        <v>82</v>
      </c>
      <c r="AF113" s="550" t="s">
        <v>69</v>
      </c>
      <c r="AG113" s="550" t="s">
        <v>69</v>
      </c>
      <c r="AH113" s="550" t="s">
        <v>69</v>
      </c>
      <c r="AI113" s="550" t="s">
        <v>114</v>
      </c>
      <c r="AJ113" s="554" t="s">
        <v>69</v>
      </c>
      <c r="AK113" s="555" t="s">
        <v>457</v>
      </c>
      <c r="AL113" s="555" t="s">
        <v>457</v>
      </c>
      <c r="AM113" s="555" t="s">
        <v>69</v>
      </c>
      <c r="AN113" s="555" t="s">
        <v>457</v>
      </c>
      <c r="AO113" s="555" t="s">
        <v>69</v>
      </c>
      <c r="AP113" s="555" t="s">
        <v>457</v>
      </c>
      <c r="AQ113" s="555" t="s">
        <v>69</v>
      </c>
      <c r="AR113" s="551" t="s">
        <v>87</v>
      </c>
      <c r="AS113" s="551" t="s">
        <v>87</v>
      </c>
      <c r="AT113" s="555" t="s">
        <v>69</v>
      </c>
      <c r="AU113" s="555" t="s">
        <v>69</v>
      </c>
      <c r="AV113" s="555" t="s">
        <v>69</v>
      </c>
      <c r="AW113" s="550" t="s">
        <v>69</v>
      </c>
      <c r="AX113" s="550" t="s">
        <v>2037</v>
      </c>
    </row>
    <row r="114" spans="1:50" s="635" customFormat="1" ht="90">
      <c r="A114" s="548" t="s">
        <v>1778</v>
      </c>
      <c r="B114" s="498" t="s">
        <v>397</v>
      </c>
      <c r="C114" s="498" t="s">
        <v>283</v>
      </c>
      <c r="D114" s="498" t="s">
        <v>106</v>
      </c>
      <c r="E114" s="498" t="s">
        <v>448</v>
      </c>
      <c r="F114" s="198">
        <f>IFERROR(VLOOKUP(E114,[8]TablaRetencion!A$1:B$22,2,FALSE),"")</f>
        <v>240</v>
      </c>
      <c r="G114" s="548" t="s">
        <v>402</v>
      </c>
      <c r="H114" s="198">
        <f>IFERROR(VLOOKUP(G114,[8]TablaRetencion!C$1:D$159,2,FALSE),"")</f>
        <v>28</v>
      </c>
      <c r="I114" s="549" t="s">
        <v>959</v>
      </c>
      <c r="J114" s="548" t="s">
        <v>2033</v>
      </c>
      <c r="K114" s="529" t="s">
        <v>2045</v>
      </c>
      <c r="L114" s="508" t="s">
        <v>70</v>
      </c>
      <c r="M114" s="498" t="s">
        <v>151</v>
      </c>
      <c r="N114" s="498" t="s">
        <v>72</v>
      </c>
      <c r="O114" s="550" t="s">
        <v>205</v>
      </c>
      <c r="P114" s="550" t="s">
        <v>111</v>
      </c>
      <c r="Q114" s="498" t="s">
        <v>126</v>
      </c>
      <c r="R114" s="548" t="s">
        <v>83</v>
      </c>
      <c r="S114" s="550" t="s">
        <v>140</v>
      </c>
      <c r="T114" s="550" t="s">
        <v>79</v>
      </c>
      <c r="U114" s="550" t="s">
        <v>141</v>
      </c>
      <c r="V114" s="550" t="s">
        <v>2035</v>
      </c>
      <c r="W114" s="551">
        <f t="shared" si="8"/>
        <v>4</v>
      </c>
      <c r="X114" s="548" t="str">
        <f t="shared" si="7"/>
        <v>MEDIO</v>
      </c>
      <c r="Y114" s="556" t="s">
        <v>2036</v>
      </c>
      <c r="Z114" s="550" t="s">
        <v>223</v>
      </c>
      <c r="AA114" s="550" t="s">
        <v>201</v>
      </c>
      <c r="AB114" s="550" t="s">
        <v>201</v>
      </c>
      <c r="AC114" s="550" t="s">
        <v>223</v>
      </c>
      <c r="AD114" s="520">
        <v>43969</v>
      </c>
      <c r="AE114" s="548" t="s">
        <v>82</v>
      </c>
      <c r="AF114" s="550" t="s">
        <v>69</v>
      </c>
      <c r="AG114" s="550" t="s">
        <v>69</v>
      </c>
      <c r="AH114" s="550" t="s">
        <v>69</v>
      </c>
      <c r="AI114" s="550" t="s">
        <v>114</v>
      </c>
      <c r="AJ114" s="554" t="s">
        <v>69</v>
      </c>
      <c r="AK114" s="555" t="s">
        <v>457</v>
      </c>
      <c r="AL114" s="555" t="s">
        <v>457</v>
      </c>
      <c r="AM114" s="555" t="s">
        <v>69</v>
      </c>
      <c r="AN114" s="555" t="s">
        <v>457</v>
      </c>
      <c r="AO114" s="555" t="s">
        <v>69</v>
      </c>
      <c r="AP114" s="555" t="s">
        <v>457</v>
      </c>
      <c r="AQ114" s="555" t="s">
        <v>69</v>
      </c>
      <c r="AR114" s="551" t="s">
        <v>87</v>
      </c>
      <c r="AS114" s="551" t="s">
        <v>87</v>
      </c>
      <c r="AT114" s="555" t="s">
        <v>69</v>
      </c>
      <c r="AU114" s="555" t="s">
        <v>69</v>
      </c>
      <c r="AV114" s="555" t="s">
        <v>69</v>
      </c>
      <c r="AW114" s="550" t="s">
        <v>69</v>
      </c>
      <c r="AX114" s="550" t="s">
        <v>2037</v>
      </c>
    </row>
    <row r="115" spans="1:50" s="635" customFormat="1" ht="90">
      <c r="A115" s="548" t="s">
        <v>1778</v>
      </c>
      <c r="B115" s="498" t="s">
        <v>397</v>
      </c>
      <c r="C115" s="498" t="s">
        <v>283</v>
      </c>
      <c r="D115" s="498" t="s">
        <v>106</v>
      </c>
      <c r="E115" s="498" t="s">
        <v>448</v>
      </c>
      <c r="F115" s="198">
        <f>IFERROR(VLOOKUP(E115,[8]TablaRetencion!A$1:B$22,2,FALSE),"")</f>
        <v>240</v>
      </c>
      <c r="G115" s="548" t="s">
        <v>402</v>
      </c>
      <c r="H115" s="198">
        <f>IFERROR(VLOOKUP(G115,[8]TablaRetencion!C$1:D$159,2,FALSE),"")</f>
        <v>28</v>
      </c>
      <c r="I115" s="549" t="s">
        <v>957</v>
      </c>
      <c r="J115" s="548" t="s">
        <v>2038</v>
      </c>
      <c r="K115" s="529" t="s">
        <v>2046</v>
      </c>
      <c r="L115" s="508" t="s">
        <v>70</v>
      </c>
      <c r="M115" s="498" t="s">
        <v>151</v>
      </c>
      <c r="N115" s="498" t="s">
        <v>72</v>
      </c>
      <c r="O115" s="550" t="s">
        <v>205</v>
      </c>
      <c r="P115" s="550" t="s">
        <v>111</v>
      </c>
      <c r="Q115" s="498" t="s">
        <v>126</v>
      </c>
      <c r="R115" s="548" t="s">
        <v>83</v>
      </c>
      <c r="S115" s="550" t="s">
        <v>140</v>
      </c>
      <c r="T115" s="550" t="s">
        <v>79</v>
      </c>
      <c r="U115" s="550" t="s">
        <v>141</v>
      </c>
      <c r="V115" s="550" t="s">
        <v>2035</v>
      </c>
      <c r="W115" s="551">
        <f t="shared" si="8"/>
        <v>4</v>
      </c>
      <c r="X115" s="548" t="str">
        <f t="shared" si="7"/>
        <v>MEDIO</v>
      </c>
      <c r="Y115" s="556" t="s">
        <v>2047</v>
      </c>
      <c r="Z115" s="550" t="s">
        <v>223</v>
      </c>
      <c r="AA115" s="550" t="s">
        <v>186</v>
      </c>
      <c r="AB115" s="550" t="s">
        <v>186</v>
      </c>
      <c r="AC115" s="550" t="s">
        <v>223</v>
      </c>
      <c r="AD115" s="520">
        <v>43969</v>
      </c>
      <c r="AE115" s="548" t="s">
        <v>82</v>
      </c>
      <c r="AF115" s="550" t="s">
        <v>69</v>
      </c>
      <c r="AG115" s="550" t="s">
        <v>69</v>
      </c>
      <c r="AH115" s="550" t="s">
        <v>69</v>
      </c>
      <c r="AI115" s="550" t="s">
        <v>114</v>
      </c>
      <c r="AJ115" s="554" t="s">
        <v>69</v>
      </c>
      <c r="AK115" s="555" t="s">
        <v>457</v>
      </c>
      <c r="AL115" s="555" t="s">
        <v>457</v>
      </c>
      <c r="AM115" s="555" t="s">
        <v>69</v>
      </c>
      <c r="AN115" s="555" t="s">
        <v>457</v>
      </c>
      <c r="AO115" s="555" t="s">
        <v>69</v>
      </c>
      <c r="AP115" s="555" t="s">
        <v>457</v>
      </c>
      <c r="AQ115" s="555" t="s">
        <v>69</v>
      </c>
      <c r="AR115" s="551" t="s">
        <v>87</v>
      </c>
      <c r="AS115" s="551" t="s">
        <v>87</v>
      </c>
      <c r="AT115" s="555" t="s">
        <v>69</v>
      </c>
      <c r="AU115" s="555" t="s">
        <v>69</v>
      </c>
      <c r="AV115" s="555" t="s">
        <v>69</v>
      </c>
      <c r="AW115" s="550" t="s">
        <v>69</v>
      </c>
      <c r="AX115" s="550" t="s">
        <v>2037</v>
      </c>
    </row>
    <row r="116" spans="1:50" s="635" customFormat="1" ht="90">
      <c r="A116" s="548" t="s">
        <v>1778</v>
      </c>
      <c r="B116" s="498" t="s">
        <v>397</v>
      </c>
      <c r="C116" s="498" t="s">
        <v>283</v>
      </c>
      <c r="D116" s="498" t="s">
        <v>106</v>
      </c>
      <c r="E116" s="498" t="s">
        <v>448</v>
      </c>
      <c r="F116" s="198">
        <f>IFERROR(VLOOKUP(E116,[8]TablaRetencion!A$1:B$22,2,FALSE),"")</f>
        <v>240</v>
      </c>
      <c r="G116" s="548" t="s">
        <v>402</v>
      </c>
      <c r="H116" s="198">
        <f>IFERROR(VLOOKUP(G116,[8]TablaRetencion!C$1:D$159,2,FALSE),"")</f>
        <v>28</v>
      </c>
      <c r="I116" s="549" t="s">
        <v>957</v>
      </c>
      <c r="J116" s="548" t="s">
        <v>2038</v>
      </c>
      <c r="K116" s="529" t="s">
        <v>2048</v>
      </c>
      <c r="L116" s="508" t="s">
        <v>70</v>
      </c>
      <c r="M116" s="498" t="s">
        <v>151</v>
      </c>
      <c r="N116" s="498" t="s">
        <v>72</v>
      </c>
      <c r="O116" s="550" t="s">
        <v>205</v>
      </c>
      <c r="P116" s="550" t="s">
        <v>111</v>
      </c>
      <c r="Q116" s="498" t="s">
        <v>126</v>
      </c>
      <c r="R116" s="548" t="s">
        <v>83</v>
      </c>
      <c r="S116" s="550" t="s">
        <v>140</v>
      </c>
      <c r="T116" s="550" t="s">
        <v>79</v>
      </c>
      <c r="U116" s="550" t="s">
        <v>141</v>
      </c>
      <c r="V116" s="550" t="s">
        <v>2035</v>
      </c>
      <c r="W116" s="551">
        <f t="shared" si="8"/>
        <v>4</v>
      </c>
      <c r="X116" s="548" t="str">
        <f t="shared" si="7"/>
        <v>MEDIO</v>
      </c>
      <c r="Y116" s="556" t="s">
        <v>2047</v>
      </c>
      <c r="Z116" s="550" t="s">
        <v>223</v>
      </c>
      <c r="AA116" s="550" t="s">
        <v>186</v>
      </c>
      <c r="AB116" s="550" t="s">
        <v>186</v>
      </c>
      <c r="AC116" s="550" t="s">
        <v>223</v>
      </c>
      <c r="AD116" s="520">
        <v>43969</v>
      </c>
      <c r="AE116" s="548" t="s">
        <v>82</v>
      </c>
      <c r="AF116" s="550" t="s">
        <v>69</v>
      </c>
      <c r="AG116" s="550" t="s">
        <v>69</v>
      </c>
      <c r="AH116" s="550" t="s">
        <v>69</v>
      </c>
      <c r="AI116" s="550" t="s">
        <v>114</v>
      </c>
      <c r="AJ116" s="554" t="s">
        <v>69</v>
      </c>
      <c r="AK116" s="555" t="s">
        <v>457</v>
      </c>
      <c r="AL116" s="555" t="s">
        <v>457</v>
      </c>
      <c r="AM116" s="555" t="s">
        <v>69</v>
      </c>
      <c r="AN116" s="555" t="s">
        <v>457</v>
      </c>
      <c r="AO116" s="555" t="s">
        <v>69</v>
      </c>
      <c r="AP116" s="555" t="s">
        <v>457</v>
      </c>
      <c r="AQ116" s="555" t="s">
        <v>69</v>
      </c>
      <c r="AR116" s="551" t="s">
        <v>87</v>
      </c>
      <c r="AS116" s="551" t="s">
        <v>87</v>
      </c>
      <c r="AT116" s="555" t="s">
        <v>69</v>
      </c>
      <c r="AU116" s="555" t="s">
        <v>69</v>
      </c>
      <c r="AV116" s="555" t="s">
        <v>69</v>
      </c>
      <c r="AW116" s="550" t="s">
        <v>69</v>
      </c>
      <c r="AX116" s="550" t="s">
        <v>2037</v>
      </c>
    </row>
    <row r="117" spans="1:50" s="635" customFormat="1" ht="90">
      <c r="A117" s="548" t="s">
        <v>1778</v>
      </c>
      <c r="B117" s="498" t="s">
        <v>397</v>
      </c>
      <c r="C117" s="498" t="s">
        <v>283</v>
      </c>
      <c r="D117" s="498" t="s">
        <v>106</v>
      </c>
      <c r="E117" s="498" t="s">
        <v>448</v>
      </c>
      <c r="F117" s="198">
        <f>IFERROR(VLOOKUP(E117,[8]TablaRetencion!A$1:B$22,2,FALSE),"")</f>
        <v>240</v>
      </c>
      <c r="G117" s="551" t="s">
        <v>404</v>
      </c>
      <c r="H117" s="198">
        <f>IFERROR(VLOOKUP(G117,[8]TablaRetencion!C$1:D$159,2,FALSE),"")</f>
        <v>46</v>
      </c>
      <c r="I117" s="549" t="s">
        <v>961</v>
      </c>
      <c r="J117" s="548" t="s">
        <v>2049</v>
      </c>
      <c r="K117" s="529" t="s">
        <v>2050</v>
      </c>
      <c r="L117" s="508" t="s">
        <v>70</v>
      </c>
      <c r="M117" s="498" t="s">
        <v>151</v>
      </c>
      <c r="N117" s="498" t="s">
        <v>72</v>
      </c>
      <c r="O117" s="550" t="s">
        <v>205</v>
      </c>
      <c r="P117" s="550" t="s">
        <v>111</v>
      </c>
      <c r="Q117" s="498" t="s">
        <v>126</v>
      </c>
      <c r="R117" s="548" t="s">
        <v>83</v>
      </c>
      <c r="S117" s="550" t="s">
        <v>140</v>
      </c>
      <c r="T117" s="550" t="s">
        <v>79</v>
      </c>
      <c r="U117" s="550" t="s">
        <v>141</v>
      </c>
      <c r="V117" s="550" t="s">
        <v>2035</v>
      </c>
      <c r="W117" s="551">
        <f t="shared" si="8"/>
        <v>4</v>
      </c>
      <c r="X117" s="548" t="str">
        <f t="shared" si="7"/>
        <v>MEDIO</v>
      </c>
      <c r="Y117" s="556" t="s">
        <v>2036</v>
      </c>
      <c r="Z117" s="550" t="s">
        <v>223</v>
      </c>
      <c r="AA117" s="550" t="s">
        <v>113</v>
      </c>
      <c r="AB117" s="550" t="s">
        <v>113</v>
      </c>
      <c r="AC117" s="550" t="s">
        <v>223</v>
      </c>
      <c r="AD117" s="520">
        <v>43969</v>
      </c>
      <c r="AE117" s="548" t="s">
        <v>82</v>
      </c>
      <c r="AF117" s="550" t="s">
        <v>69</v>
      </c>
      <c r="AG117" s="550" t="s">
        <v>69</v>
      </c>
      <c r="AH117" s="550" t="s">
        <v>69</v>
      </c>
      <c r="AI117" s="550" t="s">
        <v>114</v>
      </c>
      <c r="AJ117" s="554" t="s">
        <v>69</v>
      </c>
      <c r="AK117" s="555" t="s">
        <v>457</v>
      </c>
      <c r="AL117" s="555" t="s">
        <v>457</v>
      </c>
      <c r="AM117" s="555" t="s">
        <v>69</v>
      </c>
      <c r="AN117" s="555" t="s">
        <v>457</v>
      </c>
      <c r="AO117" s="555" t="s">
        <v>69</v>
      </c>
      <c r="AP117" s="555" t="s">
        <v>457</v>
      </c>
      <c r="AQ117" s="555" t="s">
        <v>69</v>
      </c>
      <c r="AR117" s="551" t="s">
        <v>87</v>
      </c>
      <c r="AS117" s="551" t="s">
        <v>87</v>
      </c>
      <c r="AT117" s="555" t="s">
        <v>69</v>
      </c>
      <c r="AU117" s="555" t="s">
        <v>69</v>
      </c>
      <c r="AV117" s="555" t="s">
        <v>69</v>
      </c>
      <c r="AW117" s="550" t="s">
        <v>69</v>
      </c>
      <c r="AX117" s="550" t="s">
        <v>2037</v>
      </c>
    </row>
    <row r="118" spans="1:50" s="635" customFormat="1" ht="90">
      <c r="A118" s="548" t="s">
        <v>1778</v>
      </c>
      <c r="B118" s="498" t="s">
        <v>397</v>
      </c>
      <c r="C118" s="498" t="s">
        <v>283</v>
      </c>
      <c r="D118" s="498" t="s">
        <v>106</v>
      </c>
      <c r="E118" s="498" t="s">
        <v>448</v>
      </c>
      <c r="F118" s="198">
        <f>IFERROR(VLOOKUP(E118,[8]TablaRetencion!A$1:B$22,2,FALSE),"")</f>
        <v>240</v>
      </c>
      <c r="G118" s="548" t="s">
        <v>402</v>
      </c>
      <c r="H118" s="198">
        <f>IFERROR(VLOOKUP(G118,[8]TablaRetencion!C$1:D$159,2,FALSE),"")</f>
        <v>28</v>
      </c>
      <c r="I118" s="549" t="s">
        <v>957</v>
      </c>
      <c r="J118" s="548" t="s">
        <v>2038</v>
      </c>
      <c r="K118" s="529" t="s">
        <v>2051</v>
      </c>
      <c r="L118" s="508" t="s">
        <v>70</v>
      </c>
      <c r="M118" s="498" t="s">
        <v>151</v>
      </c>
      <c r="N118" s="498" t="s">
        <v>72</v>
      </c>
      <c r="O118" s="550" t="s">
        <v>205</v>
      </c>
      <c r="P118" s="550" t="s">
        <v>111</v>
      </c>
      <c r="Q118" s="498" t="s">
        <v>126</v>
      </c>
      <c r="R118" s="548" t="s">
        <v>83</v>
      </c>
      <c r="S118" s="550" t="s">
        <v>140</v>
      </c>
      <c r="T118" s="550" t="s">
        <v>79</v>
      </c>
      <c r="U118" s="550" t="s">
        <v>141</v>
      </c>
      <c r="V118" s="550" t="s">
        <v>2035</v>
      </c>
      <c r="W118" s="551">
        <f t="shared" si="8"/>
        <v>4</v>
      </c>
      <c r="X118" s="548" t="str">
        <f t="shared" si="7"/>
        <v>MEDIO</v>
      </c>
      <c r="Y118" s="556" t="s">
        <v>2036</v>
      </c>
      <c r="Z118" s="550" t="s">
        <v>223</v>
      </c>
      <c r="AA118" s="550" t="s">
        <v>154</v>
      </c>
      <c r="AB118" s="550" t="s">
        <v>154</v>
      </c>
      <c r="AC118" s="550" t="s">
        <v>223</v>
      </c>
      <c r="AD118" s="520">
        <v>43969</v>
      </c>
      <c r="AE118" s="548" t="s">
        <v>82</v>
      </c>
      <c r="AF118" s="550" t="s">
        <v>69</v>
      </c>
      <c r="AG118" s="550" t="s">
        <v>69</v>
      </c>
      <c r="AH118" s="550" t="s">
        <v>69</v>
      </c>
      <c r="AI118" s="550" t="s">
        <v>114</v>
      </c>
      <c r="AJ118" s="554" t="s">
        <v>69</v>
      </c>
      <c r="AK118" s="555" t="s">
        <v>457</v>
      </c>
      <c r="AL118" s="555" t="s">
        <v>457</v>
      </c>
      <c r="AM118" s="555" t="s">
        <v>69</v>
      </c>
      <c r="AN118" s="555" t="s">
        <v>457</v>
      </c>
      <c r="AO118" s="555" t="s">
        <v>69</v>
      </c>
      <c r="AP118" s="555" t="s">
        <v>457</v>
      </c>
      <c r="AQ118" s="555" t="s">
        <v>69</v>
      </c>
      <c r="AR118" s="551" t="s">
        <v>87</v>
      </c>
      <c r="AS118" s="551" t="s">
        <v>87</v>
      </c>
      <c r="AT118" s="555" t="s">
        <v>69</v>
      </c>
      <c r="AU118" s="555" t="s">
        <v>69</v>
      </c>
      <c r="AV118" s="555" t="s">
        <v>69</v>
      </c>
      <c r="AW118" s="550" t="s">
        <v>69</v>
      </c>
      <c r="AX118" s="550" t="s">
        <v>2037</v>
      </c>
    </row>
    <row r="119" spans="1:50" s="635" customFormat="1" ht="90">
      <c r="A119" s="548" t="s">
        <v>1778</v>
      </c>
      <c r="B119" s="498" t="s">
        <v>397</v>
      </c>
      <c r="C119" s="498" t="s">
        <v>283</v>
      </c>
      <c r="D119" s="498" t="s">
        <v>106</v>
      </c>
      <c r="E119" s="498" t="s">
        <v>448</v>
      </c>
      <c r="F119" s="198">
        <f>IFERROR(VLOOKUP(E119,[8]TablaRetencion!A$1:B$22,2,FALSE),"")</f>
        <v>240</v>
      </c>
      <c r="G119" s="548" t="s">
        <v>402</v>
      </c>
      <c r="H119" s="198">
        <f>IFERROR(VLOOKUP(G119,[8]TablaRetencion!C$1:D$159,2,FALSE),"")</f>
        <v>28</v>
      </c>
      <c r="I119" s="549" t="s">
        <v>956</v>
      </c>
      <c r="J119" s="548" t="s">
        <v>2038</v>
      </c>
      <c r="K119" s="529" t="s">
        <v>2052</v>
      </c>
      <c r="L119" s="508" t="s">
        <v>70</v>
      </c>
      <c r="M119" s="498" t="s">
        <v>151</v>
      </c>
      <c r="N119" s="498" t="s">
        <v>72</v>
      </c>
      <c r="O119" s="550" t="s">
        <v>205</v>
      </c>
      <c r="P119" s="550" t="s">
        <v>111</v>
      </c>
      <c r="Q119" s="498" t="s">
        <v>126</v>
      </c>
      <c r="R119" s="548" t="s">
        <v>83</v>
      </c>
      <c r="S119" s="550" t="s">
        <v>140</v>
      </c>
      <c r="T119" s="550" t="s">
        <v>79</v>
      </c>
      <c r="U119" s="550" t="s">
        <v>141</v>
      </c>
      <c r="V119" s="550" t="s">
        <v>2035</v>
      </c>
      <c r="W119" s="551">
        <f t="shared" si="8"/>
        <v>4</v>
      </c>
      <c r="X119" s="548" t="str">
        <f t="shared" si="7"/>
        <v>MEDIO</v>
      </c>
      <c r="Y119" s="556" t="s">
        <v>2036</v>
      </c>
      <c r="Z119" s="550" t="s">
        <v>223</v>
      </c>
      <c r="AA119" s="550" t="s">
        <v>201</v>
      </c>
      <c r="AB119" s="550" t="s">
        <v>192</v>
      </c>
      <c r="AC119" s="550" t="s">
        <v>223</v>
      </c>
      <c r="AD119" s="520">
        <v>43969</v>
      </c>
      <c r="AE119" s="548" t="s">
        <v>82</v>
      </c>
      <c r="AF119" s="550" t="s">
        <v>69</v>
      </c>
      <c r="AG119" s="550" t="s">
        <v>69</v>
      </c>
      <c r="AH119" s="550" t="s">
        <v>69</v>
      </c>
      <c r="AI119" s="550" t="s">
        <v>114</v>
      </c>
      <c r="AJ119" s="554" t="s">
        <v>69</v>
      </c>
      <c r="AK119" s="555" t="s">
        <v>457</v>
      </c>
      <c r="AL119" s="555" t="s">
        <v>457</v>
      </c>
      <c r="AM119" s="555" t="s">
        <v>69</v>
      </c>
      <c r="AN119" s="555" t="s">
        <v>457</v>
      </c>
      <c r="AO119" s="555" t="s">
        <v>69</v>
      </c>
      <c r="AP119" s="555" t="s">
        <v>457</v>
      </c>
      <c r="AQ119" s="555" t="s">
        <v>69</v>
      </c>
      <c r="AR119" s="551" t="s">
        <v>87</v>
      </c>
      <c r="AS119" s="551" t="s">
        <v>87</v>
      </c>
      <c r="AT119" s="555" t="s">
        <v>69</v>
      </c>
      <c r="AU119" s="555" t="s">
        <v>69</v>
      </c>
      <c r="AV119" s="555" t="s">
        <v>69</v>
      </c>
      <c r="AW119" s="550" t="s">
        <v>69</v>
      </c>
      <c r="AX119" s="550" t="s">
        <v>2037</v>
      </c>
    </row>
    <row r="120" spans="1:50" s="635" customFormat="1" ht="90">
      <c r="A120" s="548" t="s">
        <v>1778</v>
      </c>
      <c r="B120" s="498" t="s">
        <v>397</v>
      </c>
      <c r="C120" s="498" t="s">
        <v>283</v>
      </c>
      <c r="D120" s="498" t="s">
        <v>106</v>
      </c>
      <c r="E120" s="498" t="s">
        <v>448</v>
      </c>
      <c r="F120" s="198">
        <f>IFERROR(VLOOKUP(E120,[8]TablaRetencion!A$1:B$22,2,FALSE),"")</f>
        <v>240</v>
      </c>
      <c r="G120" s="548" t="s">
        <v>402</v>
      </c>
      <c r="H120" s="198">
        <f>IFERROR(VLOOKUP(G120,[8]TablaRetencion!C$1:D$159,2,FALSE),"")</f>
        <v>28</v>
      </c>
      <c r="I120" s="549" t="s">
        <v>956</v>
      </c>
      <c r="J120" s="548" t="s">
        <v>2038</v>
      </c>
      <c r="K120" s="529" t="s">
        <v>2053</v>
      </c>
      <c r="L120" s="508" t="s">
        <v>70</v>
      </c>
      <c r="M120" s="498" t="s">
        <v>151</v>
      </c>
      <c r="N120" s="498" t="s">
        <v>72</v>
      </c>
      <c r="O120" s="550" t="s">
        <v>205</v>
      </c>
      <c r="P120" s="550" t="s">
        <v>111</v>
      </c>
      <c r="Q120" s="498" t="s">
        <v>126</v>
      </c>
      <c r="R120" s="548" t="s">
        <v>83</v>
      </c>
      <c r="S120" s="550" t="s">
        <v>140</v>
      </c>
      <c r="T120" s="550" t="s">
        <v>79</v>
      </c>
      <c r="U120" s="550" t="s">
        <v>141</v>
      </c>
      <c r="V120" s="550" t="s">
        <v>2035</v>
      </c>
      <c r="W120" s="551">
        <f t="shared" si="8"/>
        <v>4</v>
      </c>
      <c r="X120" s="548" t="str">
        <f t="shared" si="7"/>
        <v>MEDIO</v>
      </c>
      <c r="Y120" s="556" t="s">
        <v>2036</v>
      </c>
      <c r="Z120" s="550" t="s">
        <v>223</v>
      </c>
      <c r="AA120" s="550" t="s">
        <v>201</v>
      </c>
      <c r="AB120" s="550" t="s">
        <v>201</v>
      </c>
      <c r="AC120" s="550" t="s">
        <v>223</v>
      </c>
      <c r="AD120" s="520">
        <v>43969</v>
      </c>
      <c r="AE120" s="548" t="s">
        <v>82</v>
      </c>
      <c r="AF120" s="550" t="s">
        <v>69</v>
      </c>
      <c r="AG120" s="550" t="s">
        <v>69</v>
      </c>
      <c r="AH120" s="550" t="s">
        <v>69</v>
      </c>
      <c r="AI120" s="550" t="s">
        <v>114</v>
      </c>
      <c r="AJ120" s="554" t="s">
        <v>69</v>
      </c>
      <c r="AK120" s="555" t="s">
        <v>457</v>
      </c>
      <c r="AL120" s="555" t="s">
        <v>457</v>
      </c>
      <c r="AM120" s="555" t="s">
        <v>69</v>
      </c>
      <c r="AN120" s="555" t="s">
        <v>457</v>
      </c>
      <c r="AO120" s="555" t="s">
        <v>69</v>
      </c>
      <c r="AP120" s="555" t="s">
        <v>457</v>
      </c>
      <c r="AQ120" s="555" t="s">
        <v>69</v>
      </c>
      <c r="AR120" s="551" t="s">
        <v>87</v>
      </c>
      <c r="AS120" s="551" t="s">
        <v>87</v>
      </c>
      <c r="AT120" s="555" t="s">
        <v>69</v>
      </c>
      <c r="AU120" s="555" t="s">
        <v>69</v>
      </c>
      <c r="AV120" s="555" t="s">
        <v>69</v>
      </c>
      <c r="AW120" s="550" t="s">
        <v>69</v>
      </c>
      <c r="AX120" s="550" t="s">
        <v>2037</v>
      </c>
    </row>
    <row r="121" spans="1:50" s="635" customFormat="1" ht="90">
      <c r="A121" s="548" t="s">
        <v>1778</v>
      </c>
      <c r="B121" s="498" t="s">
        <v>397</v>
      </c>
      <c r="C121" s="498" t="s">
        <v>283</v>
      </c>
      <c r="D121" s="498" t="s">
        <v>106</v>
      </c>
      <c r="E121" s="498" t="s">
        <v>448</v>
      </c>
      <c r="F121" s="198">
        <f>IFERROR(VLOOKUP(E121,[8]TablaRetencion!A$1:B$22,2,FALSE),"")</f>
        <v>240</v>
      </c>
      <c r="G121" s="548" t="s">
        <v>402</v>
      </c>
      <c r="H121" s="198">
        <f>IFERROR(VLOOKUP(G121,[8]TablaRetencion!C$1:D$159,2,FALSE),"")</f>
        <v>28</v>
      </c>
      <c r="I121" s="549" t="s">
        <v>957</v>
      </c>
      <c r="J121" s="548" t="s">
        <v>2038</v>
      </c>
      <c r="K121" s="529" t="s">
        <v>2054</v>
      </c>
      <c r="L121" s="508" t="s">
        <v>70</v>
      </c>
      <c r="M121" s="498" t="s">
        <v>151</v>
      </c>
      <c r="N121" s="498" t="s">
        <v>72</v>
      </c>
      <c r="O121" s="550" t="s">
        <v>205</v>
      </c>
      <c r="P121" s="550" t="s">
        <v>111</v>
      </c>
      <c r="Q121" s="498" t="s">
        <v>126</v>
      </c>
      <c r="R121" s="548" t="s">
        <v>83</v>
      </c>
      <c r="S121" s="550" t="s">
        <v>140</v>
      </c>
      <c r="T121" s="550" t="s">
        <v>79</v>
      </c>
      <c r="U121" s="550" t="s">
        <v>141</v>
      </c>
      <c r="V121" s="550" t="s">
        <v>2035</v>
      </c>
      <c r="W121" s="551">
        <f t="shared" si="8"/>
        <v>4</v>
      </c>
      <c r="X121" s="548" t="str">
        <f t="shared" si="7"/>
        <v>MEDIO</v>
      </c>
      <c r="Y121" s="556" t="s">
        <v>2036</v>
      </c>
      <c r="Z121" s="550" t="s">
        <v>223</v>
      </c>
      <c r="AA121" s="550" t="s">
        <v>201</v>
      </c>
      <c r="AB121" s="550" t="s">
        <v>201</v>
      </c>
      <c r="AC121" s="550" t="s">
        <v>223</v>
      </c>
      <c r="AD121" s="520">
        <v>43969</v>
      </c>
      <c r="AE121" s="548" t="s">
        <v>82</v>
      </c>
      <c r="AF121" s="550" t="s">
        <v>69</v>
      </c>
      <c r="AG121" s="550" t="s">
        <v>69</v>
      </c>
      <c r="AH121" s="550" t="s">
        <v>69</v>
      </c>
      <c r="AI121" s="550" t="s">
        <v>114</v>
      </c>
      <c r="AJ121" s="554" t="s">
        <v>69</v>
      </c>
      <c r="AK121" s="555" t="s">
        <v>457</v>
      </c>
      <c r="AL121" s="555" t="s">
        <v>457</v>
      </c>
      <c r="AM121" s="555" t="s">
        <v>69</v>
      </c>
      <c r="AN121" s="555" t="s">
        <v>457</v>
      </c>
      <c r="AO121" s="555" t="s">
        <v>69</v>
      </c>
      <c r="AP121" s="555" t="s">
        <v>457</v>
      </c>
      <c r="AQ121" s="555" t="s">
        <v>69</v>
      </c>
      <c r="AR121" s="551" t="s">
        <v>87</v>
      </c>
      <c r="AS121" s="551" t="s">
        <v>87</v>
      </c>
      <c r="AT121" s="555" t="s">
        <v>69</v>
      </c>
      <c r="AU121" s="555" t="s">
        <v>69</v>
      </c>
      <c r="AV121" s="555" t="s">
        <v>69</v>
      </c>
      <c r="AW121" s="550" t="s">
        <v>69</v>
      </c>
      <c r="AX121" s="550" t="s">
        <v>2037</v>
      </c>
    </row>
    <row r="122" spans="1:50" s="635" customFormat="1" ht="90">
      <c r="A122" s="548" t="s">
        <v>1778</v>
      </c>
      <c r="B122" s="498" t="s">
        <v>397</v>
      </c>
      <c r="C122" s="498" t="s">
        <v>283</v>
      </c>
      <c r="D122" s="498" t="s">
        <v>106</v>
      </c>
      <c r="E122" s="498" t="s">
        <v>448</v>
      </c>
      <c r="F122" s="198">
        <f>IFERROR(VLOOKUP(E122,[8]TablaRetencion!A$1:B$22,2,FALSE),"")</f>
        <v>240</v>
      </c>
      <c r="G122" s="548" t="s">
        <v>402</v>
      </c>
      <c r="H122" s="198">
        <f>IFERROR(VLOOKUP(G122,[8]TablaRetencion!C$1:D$159,2,FALSE),"")</f>
        <v>28</v>
      </c>
      <c r="I122" s="549" t="s">
        <v>957</v>
      </c>
      <c r="J122" s="548" t="s">
        <v>2038</v>
      </c>
      <c r="K122" s="529" t="s">
        <v>2055</v>
      </c>
      <c r="L122" s="508" t="s">
        <v>70</v>
      </c>
      <c r="M122" s="498" t="s">
        <v>151</v>
      </c>
      <c r="N122" s="498" t="s">
        <v>72</v>
      </c>
      <c r="O122" s="550" t="s">
        <v>205</v>
      </c>
      <c r="P122" s="550" t="s">
        <v>111</v>
      </c>
      <c r="Q122" s="498" t="s">
        <v>126</v>
      </c>
      <c r="R122" s="548" t="s">
        <v>83</v>
      </c>
      <c r="S122" s="550" t="s">
        <v>140</v>
      </c>
      <c r="T122" s="550" t="s">
        <v>79</v>
      </c>
      <c r="U122" s="550" t="s">
        <v>141</v>
      </c>
      <c r="V122" s="550" t="s">
        <v>2035</v>
      </c>
      <c r="W122" s="551">
        <f t="shared" si="8"/>
        <v>4</v>
      </c>
      <c r="X122" s="548" t="str">
        <f t="shared" si="7"/>
        <v>MEDIO</v>
      </c>
      <c r="Y122" s="556" t="s">
        <v>2036</v>
      </c>
      <c r="Z122" s="550" t="s">
        <v>223</v>
      </c>
      <c r="AA122" s="550" t="s">
        <v>113</v>
      </c>
      <c r="AB122" s="550" t="s">
        <v>113</v>
      </c>
      <c r="AC122" s="550" t="s">
        <v>223</v>
      </c>
      <c r="AD122" s="520">
        <v>43969</v>
      </c>
      <c r="AE122" s="548" t="s">
        <v>82</v>
      </c>
      <c r="AF122" s="550" t="s">
        <v>69</v>
      </c>
      <c r="AG122" s="550" t="s">
        <v>69</v>
      </c>
      <c r="AH122" s="550" t="s">
        <v>69</v>
      </c>
      <c r="AI122" s="550" t="s">
        <v>114</v>
      </c>
      <c r="AJ122" s="554" t="s">
        <v>69</v>
      </c>
      <c r="AK122" s="555" t="s">
        <v>457</v>
      </c>
      <c r="AL122" s="555" t="s">
        <v>457</v>
      </c>
      <c r="AM122" s="555" t="s">
        <v>69</v>
      </c>
      <c r="AN122" s="555" t="s">
        <v>457</v>
      </c>
      <c r="AO122" s="555" t="s">
        <v>69</v>
      </c>
      <c r="AP122" s="555" t="s">
        <v>457</v>
      </c>
      <c r="AQ122" s="555" t="s">
        <v>69</v>
      </c>
      <c r="AR122" s="551" t="s">
        <v>87</v>
      </c>
      <c r="AS122" s="551" t="s">
        <v>87</v>
      </c>
      <c r="AT122" s="555" t="s">
        <v>69</v>
      </c>
      <c r="AU122" s="555" t="s">
        <v>69</v>
      </c>
      <c r="AV122" s="555" t="s">
        <v>69</v>
      </c>
      <c r="AW122" s="550" t="s">
        <v>69</v>
      </c>
      <c r="AX122" s="550" t="s">
        <v>2037</v>
      </c>
    </row>
    <row r="123" spans="1:50" s="635" customFormat="1" ht="114.75">
      <c r="A123" s="548" t="s">
        <v>1778</v>
      </c>
      <c r="B123" s="498" t="s">
        <v>397</v>
      </c>
      <c r="C123" s="498" t="s">
        <v>283</v>
      </c>
      <c r="D123" s="498" t="s">
        <v>106</v>
      </c>
      <c r="E123" s="498" t="s">
        <v>448</v>
      </c>
      <c r="F123" s="198">
        <f>IFERROR(VLOOKUP(E123,[8]TablaRetencion!A$1:B$22,2,FALSE),"")</f>
        <v>240</v>
      </c>
      <c r="G123" s="548" t="s">
        <v>402</v>
      </c>
      <c r="H123" s="198">
        <f>IFERROR(VLOOKUP(G123,[8]TablaRetencion!C$1:D$159,2,FALSE),"")</f>
        <v>28</v>
      </c>
      <c r="I123" s="549" t="s">
        <v>957</v>
      </c>
      <c r="J123" s="548" t="s">
        <v>2038</v>
      </c>
      <c r="K123" s="529" t="s">
        <v>2056</v>
      </c>
      <c r="L123" s="508" t="s">
        <v>70</v>
      </c>
      <c r="M123" s="498" t="s">
        <v>151</v>
      </c>
      <c r="N123" s="498" t="s">
        <v>72</v>
      </c>
      <c r="O123" s="550" t="s">
        <v>205</v>
      </c>
      <c r="P123" s="550" t="s">
        <v>111</v>
      </c>
      <c r="Q123" s="498" t="s">
        <v>126</v>
      </c>
      <c r="R123" s="548" t="s">
        <v>83</v>
      </c>
      <c r="S123" s="550" t="s">
        <v>140</v>
      </c>
      <c r="T123" s="550" t="s">
        <v>79</v>
      </c>
      <c r="U123" s="550" t="s">
        <v>141</v>
      </c>
      <c r="V123" s="550" t="s">
        <v>2035</v>
      </c>
      <c r="W123" s="551">
        <f t="shared" si="8"/>
        <v>4</v>
      </c>
      <c r="X123" s="548" t="str">
        <f t="shared" si="7"/>
        <v>MEDIO</v>
      </c>
      <c r="Y123" s="556" t="s">
        <v>2036</v>
      </c>
      <c r="Z123" s="550" t="s">
        <v>223</v>
      </c>
      <c r="AA123" s="550" t="s">
        <v>186</v>
      </c>
      <c r="AB123" s="550" t="s">
        <v>186</v>
      </c>
      <c r="AC123" s="550" t="s">
        <v>223</v>
      </c>
      <c r="AD123" s="520">
        <v>43969</v>
      </c>
      <c r="AE123" s="548" t="s">
        <v>82</v>
      </c>
      <c r="AF123" s="550" t="s">
        <v>69</v>
      </c>
      <c r="AG123" s="550" t="s">
        <v>69</v>
      </c>
      <c r="AH123" s="550" t="s">
        <v>69</v>
      </c>
      <c r="AI123" s="550" t="s">
        <v>114</v>
      </c>
      <c r="AJ123" s="554" t="s">
        <v>69</v>
      </c>
      <c r="AK123" s="555" t="s">
        <v>457</v>
      </c>
      <c r="AL123" s="555" t="s">
        <v>457</v>
      </c>
      <c r="AM123" s="555" t="s">
        <v>69</v>
      </c>
      <c r="AN123" s="555" t="s">
        <v>457</v>
      </c>
      <c r="AO123" s="555" t="s">
        <v>69</v>
      </c>
      <c r="AP123" s="555" t="s">
        <v>457</v>
      </c>
      <c r="AQ123" s="555" t="s">
        <v>69</v>
      </c>
      <c r="AR123" s="551" t="s">
        <v>87</v>
      </c>
      <c r="AS123" s="551" t="s">
        <v>87</v>
      </c>
      <c r="AT123" s="555" t="s">
        <v>69</v>
      </c>
      <c r="AU123" s="555" t="s">
        <v>69</v>
      </c>
      <c r="AV123" s="555" t="s">
        <v>69</v>
      </c>
      <c r="AW123" s="550" t="s">
        <v>69</v>
      </c>
      <c r="AX123" s="550" t="s">
        <v>2037</v>
      </c>
    </row>
    <row r="124" spans="1:50" s="635" customFormat="1" ht="90">
      <c r="A124" s="548" t="s">
        <v>1778</v>
      </c>
      <c r="B124" s="498" t="s">
        <v>397</v>
      </c>
      <c r="C124" s="498" t="s">
        <v>283</v>
      </c>
      <c r="D124" s="498" t="s">
        <v>106</v>
      </c>
      <c r="E124" s="498" t="s">
        <v>448</v>
      </c>
      <c r="F124" s="198">
        <f>IFERROR(VLOOKUP(E124,[8]TablaRetencion!A$1:B$22,2,FALSE),"")</f>
        <v>240</v>
      </c>
      <c r="G124" s="548" t="s">
        <v>402</v>
      </c>
      <c r="H124" s="198">
        <f>IFERROR(VLOOKUP(G124,[8]TablaRetencion!C$1:D$159,2,FALSE),"")</f>
        <v>28</v>
      </c>
      <c r="I124" s="549" t="s">
        <v>957</v>
      </c>
      <c r="J124" s="548" t="s">
        <v>2038</v>
      </c>
      <c r="K124" s="529" t="s">
        <v>2057</v>
      </c>
      <c r="L124" s="508" t="s">
        <v>70</v>
      </c>
      <c r="M124" s="498" t="s">
        <v>151</v>
      </c>
      <c r="N124" s="498" t="s">
        <v>72</v>
      </c>
      <c r="O124" s="550" t="s">
        <v>205</v>
      </c>
      <c r="P124" s="550" t="s">
        <v>111</v>
      </c>
      <c r="Q124" s="498" t="s">
        <v>126</v>
      </c>
      <c r="R124" s="548" t="s">
        <v>83</v>
      </c>
      <c r="S124" s="550" t="s">
        <v>140</v>
      </c>
      <c r="T124" s="550" t="s">
        <v>79</v>
      </c>
      <c r="U124" s="550" t="s">
        <v>141</v>
      </c>
      <c r="V124" s="550" t="s">
        <v>2035</v>
      </c>
      <c r="W124" s="551">
        <f t="shared" si="8"/>
        <v>4</v>
      </c>
      <c r="X124" s="548" t="str">
        <f t="shared" si="7"/>
        <v>MEDIO</v>
      </c>
      <c r="Y124" s="556" t="s">
        <v>2036</v>
      </c>
      <c r="Z124" s="550" t="s">
        <v>223</v>
      </c>
      <c r="AA124" s="550" t="s">
        <v>189</v>
      </c>
      <c r="AB124" s="550" t="s">
        <v>189</v>
      </c>
      <c r="AC124" s="550" t="s">
        <v>223</v>
      </c>
      <c r="AD124" s="520">
        <v>43969</v>
      </c>
      <c r="AE124" s="548" t="s">
        <v>82</v>
      </c>
      <c r="AF124" s="550" t="s">
        <v>69</v>
      </c>
      <c r="AG124" s="550" t="s">
        <v>69</v>
      </c>
      <c r="AH124" s="550" t="s">
        <v>69</v>
      </c>
      <c r="AI124" s="550" t="s">
        <v>114</v>
      </c>
      <c r="AJ124" s="554" t="s">
        <v>69</v>
      </c>
      <c r="AK124" s="555" t="s">
        <v>457</v>
      </c>
      <c r="AL124" s="555" t="s">
        <v>457</v>
      </c>
      <c r="AM124" s="555" t="s">
        <v>69</v>
      </c>
      <c r="AN124" s="555" t="s">
        <v>457</v>
      </c>
      <c r="AO124" s="555" t="s">
        <v>69</v>
      </c>
      <c r="AP124" s="555" t="s">
        <v>457</v>
      </c>
      <c r="AQ124" s="555" t="s">
        <v>69</v>
      </c>
      <c r="AR124" s="551" t="s">
        <v>87</v>
      </c>
      <c r="AS124" s="551" t="s">
        <v>87</v>
      </c>
      <c r="AT124" s="555" t="s">
        <v>69</v>
      </c>
      <c r="AU124" s="555" t="s">
        <v>69</v>
      </c>
      <c r="AV124" s="555" t="s">
        <v>69</v>
      </c>
      <c r="AW124" s="550" t="s">
        <v>69</v>
      </c>
      <c r="AX124" s="550" t="s">
        <v>2037</v>
      </c>
    </row>
    <row r="125" spans="1:50" s="635" customFormat="1" ht="90">
      <c r="A125" s="548" t="s">
        <v>1778</v>
      </c>
      <c r="B125" s="498" t="s">
        <v>397</v>
      </c>
      <c r="C125" s="498" t="s">
        <v>283</v>
      </c>
      <c r="D125" s="498" t="s">
        <v>106</v>
      </c>
      <c r="E125" s="498" t="s">
        <v>448</v>
      </c>
      <c r="F125" s="198">
        <f>IFERROR(VLOOKUP(E125,[8]TablaRetencion!A$1:B$22,2,FALSE),"")</f>
        <v>240</v>
      </c>
      <c r="G125" s="548" t="s">
        <v>402</v>
      </c>
      <c r="H125" s="198">
        <f>IFERROR(VLOOKUP(G125,[8]TablaRetencion!C$1:D$159,2,FALSE),"")</f>
        <v>28</v>
      </c>
      <c r="I125" s="549" t="s">
        <v>957</v>
      </c>
      <c r="J125" s="548" t="s">
        <v>2038</v>
      </c>
      <c r="K125" s="529" t="s">
        <v>2058</v>
      </c>
      <c r="L125" s="508" t="s">
        <v>70</v>
      </c>
      <c r="M125" s="498" t="s">
        <v>151</v>
      </c>
      <c r="N125" s="498" t="s">
        <v>72</v>
      </c>
      <c r="O125" s="550" t="s">
        <v>205</v>
      </c>
      <c r="P125" s="550" t="s">
        <v>111</v>
      </c>
      <c r="Q125" s="498" t="s">
        <v>126</v>
      </c>
      <c r="R125" s="548" t="s">
        <v>83</v>
      </c>
      <c r="S125" s="550" t="s">
        <v>140</v>
      </c>
      <c r="T125" s="550" t="s">
        <v>79</v>
      </c>
      <c r="U125" s="550" t="s">
        <v>141</v>
      </c>
      <c r="V125" s="550" t="s">
        <v>2035</v>
      </c>
      <c r="W125" s="551">
        <f t="shared" si="8"/>
        <v>4</v>
      </c>
      <c r="X125" s="548" t="str">
        <f t="shared" si="7"/>
        <v>MEDIO</v>
      </c>
      <c r="Y125" s="556" t="s">
        <v>2036</v>
      </c>
      <c r="Z125" s="550" t="s">
        <v>223</v>
      </c>
      <c r="AA125" s="550" t="s">
        <v>186</v>
      </c>
      <c r="AB125" s="550" t="s">
        <v>186</v>
      </c>
      <c r="AC125" s="550" t="s">
        <v>223</v>
      </c>
      <c r="AD125" s="520">
        <v>43969</v>
      </c>
      <c r="AE125" s="548" t="s">
        <v>82</v>
      </c>
      <c r="AF125" s="550" t="s">
        <v>69</v>
      </c>
      <c r="AG125" s="550" t="s">
        <v>69</v>
      </c>
      <c r="AH125" s="550" t="s">
        <v>69</v>
      </c>
      <c r="AI125" s="550" t="s">
        <v>114</v>
      </c>
      <c r="AJ125" s="554" t="s">
        <v>69</v>
      </c>
      <c r="AK125" s="555" t="s">
        <v>457</v>
      </c>
      <c r="AL125" s="555" t="s">
        <v>457</v>
      </c>
      <c r="AM125" s="555" t="s">
        <v>69</v>
      </c>
      <c r="AN125" s="555" t="s">
        <v>457</v>
      </c>
      <c r="AO125" s="555" t="s">
        <v>69</v>
      </c>
      <c r="AP125" s="555" t="s">
        <v>457</v>
      </c>
      <c r="AQ125" s="555" t="s">
        <v>69</v>
      </c>
      <c r="AR125" s="551" t="s">
        <v>87</v>
      </c>
      <c r="AS125" s="551" t="s">
        <v>87</v>
      </c>
      <c r="AT125" s="555" t="s">
        <v>69</v>
      </c>
      <c r="AU125" s="555" t="s">
        <v>69</v>
      </c>
      <c r="AV125" s="555" t="s">
        <v>69</v>
      </c>
      <c r="AW125" s="550" t="s">
        <v>69</v>
      </c>
      <c r="AX125" s="550" t="s">
        <v>2037</v>
      </c>
    </row>
    <row r="126" spans="1:50" s="635" customFormat="1" ht="90">
      <c r="A126" s="548" t="s">
        <v>1778</v>
      </c>
      <c r="B126" s="498" t="s">
        <v>397</v>
      </c>
      <c r="C126" s="498" t="s">
        <v>283</v>
      </c>
      <c r="D126" s="498" t="s">
        <v>106</v>
      </c>
      <c r="E126" s="498" t="s">
        <v>448</v>
      </c>
      <c r="F126" s="198">
        <f>IFERROR(VLOOKUP(E126,[8]TablaRetencion!A$1:B$22,2,FALSE),"")</f>
        <v>240</v>
      </c>
      <c r="G126" s="548" t="s">
        <v>402</v>
      </c>
      <c r="H126" s="198">
        <f>IFERROR(VLOOKUP(G126,[8]TablaRetencion!C$1:D$159,2,FALSE),"")</f>
        <v>28</v>
      </c>
      <c r="I126" s="549" t="s">
        <v>957</v>
      </c>
      <c r="J126" s="548" t="s">
        <v>2038</v>
      </c>
      <c r="K126" s="529" t="s">
        <v>2059</v>
      </c>
      <c r="L126" s="508" t="s">
        <v>70</v>
      </c>
      <c r="M126" s="498" t="s">
        <v>151</v>
      </c>
      <c r="N126" s="498" t="s">
        <v>72</v>
      </c>
      <c r="O126" s="550" t="s">
        <v>205</v>
      </c>
      <c r="P126" s="550" t="s">
        <v>111</v>
      </c>
      <c r="Q126" s="498" t="s">
        <v>126</v>
      </c>
      <c r="R126" s="548" t="s">
        <v>83</v>
      </c>
      <c r="S126" s="550" t="s">
        <v>140</v>
      </c>
      <c r="T126" s="550" t="s">
        <v>79</v>
      </c>
      <c r="U126" s="550" t="s">
        <v>141</v>
      </c>
      <c r="V126" s="550" t="s">
        <v>2035</v>
      </c>
      <c r="W126" s="551">
        <f t="shared" si="8"/>
        <v>4</v>
      </c>
      <c r="X126" s="548" t="str">
        <f t="shared" si="7"/>
        <v>MEDIO</v>
      </c>
      <c r="Y126" s="556" t="s">
        <v>2036</v>
      </c>
      <c r="Z126" s="550" t="s">
        <v>223</v>
      </c>
      <c r="AA126" s="550" t="s">
        <v>113</v>
      </c>
      <c r="AB126" s="550" t="s">
        <v>113</v>
      </c>
      <c r="AC126" s="550" t="s">
        <v>223</v>
      </c>
      <c r="AD126" s="520">
        <v>43969</v>
      </c>
      <c r="AE126" s="548" t="s">
        <v>82</v>
      </c>
      <c r="AF126" s="550" t="s">
        <v>69</v>
      </c>
      <c r="AG126" s="550" t="s">
        <v>69</v>
      </c>
      <c r="AH126" s="550" t="s">
        <v>69</v>
      </c>
      <c r="AI126" s="550" t="s">
        <v>114</v>
      </c>
      <c r="AJ126" s="554" t="s">
        <v>69</v>
      </c>
      <c r="AK126" s="555" t="s">
        <v>457</v>
      </c>
      <c r="AL126" s="555" t="s">
        <v>457</v>
      </c>
      <c r="AM126" s="555" t="s">
        <v>69</v>
      </c>
      <c r="AN126" s="555" t="s">
        <v>457</v>
      </c>
      <c r="AO126" s="555" t="s">
        <v>69</v>
      </c>
      <c r="AP126" s="555" t="s">
        <v>457</v>
      </c>
      <c r="AQ126" s="555" t="s">
        <v>69</v>
      </c>
      <c r="AR126" s="551" t="s">
        <v>87</v>
      </c>
      <c r="AS126" s="551" t="s">
        <v>87</v>
      </c>
      <c r="AT126" s="555" t="s">
        <v>69</v>
      </c>
      <c r="AU126" s="555" t="s">
        <v>69</v>
      </c>
      <c r="AV126" s="555" t="s">
        <v>69</v>
      </c>
      <c r="AW126" s="550" t="s">
        <v>69</v>
      </c>
      <c r="AX126" s="550" t="s">
        <v>2037</v>
      </c>
    </row>
    <row r="127" spans="1:50" s="635" customFormat="1" ht="90">
      <c r="A127" s="548" t="s">
        <v>1778</v>
      </c>
      <c r="B127" s="498" t="s">
        <v>397</v>
      </c>
      <c r="C127" s="498" t="s">
        <v>283</v>
      </c>
      <c r="D127" s="498" t="s">
        <v>106</v>
      </c>
      <c r="E127" s="498" t="s">
        <v>448</v>
      </c>
      <c r="F127" s="198">
        <f>IFERROR(VLOOKUP(E127,[8]TablaRetencion!A$1:B$22,2,FALSE),"")</f>
        <v>240</v>
      </c>
      <c r="G127" s="548" t="s">
        <v>402</v>
      </c>
      <c r="H127" s="198">
        <f>IFERROR(VLOOKUP(G127,[8]TablaRetencion!C$1:D$159,2,FALSE),"")</f>
        <v>28</v>
      </c>
      <c r="I127" s="549" t="s">
        <v>957</v>
      </c>
      <c r="J127" s="548" t="s">
        <v>2038</v>
      </c>
      <c r="K127" s="529" t="s">
        <v>2060</v>
      </c>
      <c r="L127" s="508" t="s">
        <v>70</v>
      </c>
      <c r="M127" s="498" t="s">
        <v>151</v>
      </c>
      <c r="N127" s="498" t="s">
        <v>72</v>
      </c>
      <c r="O127" s="550" t="s">
        <v>205</v>
      </c>
      <c r="P127" s="550" t="s">
        <v>111</v>
      </c>
      <c r="Q127" s="498" t="s">
        <v>126</v>
      </c>
      <c r="R127" s="548" t="s">
        <v>83</v>
      </c>
      <c r="S127" s="550" t="s">
        <v>140</v>
      </c>
      <c r="T127" s="550" t="s">
        <v>79</v>
      </c>
      <c r="U127" s="550" t="s">
        <v>141</v>
      </c>
      <c r="V127" s="550" t="s">
        <v>2035</v>
      </c>
      <c r="W127" s="551">
        <f t="shared" si="8"/>
        <v>4</v>
      </c>
      <c r="X127" s="548" t="str">
        <f t="shared" si="7"/>
        <v>MEDIO</v>
      </c>
      <c r="Y127" s="556" t="s">
        <v>2036</v>
      </c>
      <c r="Z127" s="550" t="s">
        <v>223</v>
      </c>
      <c r="AA127" s="550" t="s">
        <v>113</v>
      </c>
      <c r="AB127" s="550" t="s">
        <v>113</v>
      </c>
      <c r="AC127" s="550" t="s">
        <v>223</v>
      </c>
      <c r="AD127" s="520">
        <v>43969</v>
      </c>
      <c r="AE127" s="548" t="s">
        <v>82</v>
      </c>
      <c r="AF127" s="550" t="s">
        <v>69</v>
      </c>
      <c r="AG127" s="550" t="s">
        <v>69</v>
      </c>
      <c r="AH127" s="550" t="s">
        <v>69</v>
      </c>
      <c r="AI127" s="550" t="s">
        <v>114</v>
      </c>
      <c r="AJ127" s="554" t="s">
        <v>69</v>
      </c>
      <c r="AK127" s="555" t="s">
        <v>457</v>
      </c>
      <c r="AL127" s="555" t="s">
        <v>457</v>
      </c>
      <c r="AM127" s="555" t="s">
        <v>69</v>
      </c>
      <c r="AN127" s="555" t="s">
        <v>457</v>
      </c>
      <c r="AO127" s="555" t="s">
        <v>69</v>
      </c>
      <c r="AP127" s="555" t="s">
        <v>457</v>
      </c>
      <c r="AQ127" s="555" t="s">
        <v>69</v>
      </c>
      <c r="AR127" s="551" t="s">
        <v>87</v>
      </c>
      <c r="AS127" s="551" t="s">
        <v>87</v>
      </c>
      <c r="AT127" s="555" t="s">
        <v>69</v>
      </c>
      <c r="AU127" s="555" t="s">
        <v>69</v>
      </c>
      <c r="AV127" s="555" t="s">
        <v>69</v>
      </c>
      <c r="AW127" s="550" t="s">
        <v>69</v>
      </c>
      <c r="AX127" s="550" t="s">
        <v>2037</v>
      </c>
    </row>
    <row r="128" spans="1:50" s="635" customFormat="1" ht="90">
      <c r="A128" s="548" t="s">
        <v>1778</v>
      </c>
      <c r="B128" s="498" t="s">
        <v>397</v>
      </c>
      <c r="C128" s="498" t="s">
        <v>283</v>
      </c>
      <c r="D128" s="498" t="s">
        <v>106</v>
      </c>
      <c r="E128" s="498" t="s">
        <v>448</v>
      </c>
      <c r="F128" s="198">
        <f>IFERROR(VLOOKUP(E128,[8]TablaRetencion!A$1:B$22,2,FALSE),"")</f>
        <v>240</v>
      </c>
      <c r="G128" s="548" t="s">
        <v>402</v>
      </c>
      <c r="H128" s="198">
        <f>IFERROR(VLOOKUP(G128,[8]TablaRetencion!C$1:D$159,2,FALSE),"")</f>
        <v>28</v>
      </c>
      <c r="I128" s="549" t="s">
        <v>957</v>
      </c>
      <c r="J128" s="548" t="s">
        <v>2038</v>
      </c>
      <c r="K128" s="529" t="s">
        <v>2061</v>
      </c>
      <c r="L128" s="508" t="s">
        <v>70</v>
      </c>
      <c r="M128" s="498" t="s">
        <v>151</v>
      </c>
      <c r="N128" s="498" t="s">
        <v>72</v>
      </c>
      <c r="O128" s="550" t="s">
        <v>73</v>
      </c>
      <c r="P128" s="550" t="s">
        <v>111</v>
      </c>
      <c r="Q128" s="498" t="s">
        <v>126</v>
      </c>
      <c r="R128" s="548" t="s">
        <v>83</v>
      </c>
      <c r="S128" s="550" t="s">
        <v>140</v>
      </c>
      <c r="T128" s="550" t="s">
        <v>79</v>
      </c>
      <c r="U128" s="550" t="s">
        <v>141</v>
      </c>
      <c r="V128" s="550" t="s">
        <v>2035</v>
      </c>
      <c r="W128" s="551">
        <f t="shared" si="8"/>
        <v>4</v>
      </c>
      <c r="X128" s="548" t="str">
        <f t="shared" si="7"/>
        <v>MEDIO</v>
      </c>
      <c r="Y128" s="556" t="s">
        <v>2036</v>
      </c>
      <c r="Z128" s="550" t="s">
        <v>223</v>
      </c>
      <c r="AA128" s="550" t="s">
        <v>113</v>
      </c>
      <c r="AB128" s="550" t="s">
        <v>113</v>
      </c>
      <c r="AC128" s="550" t="s">
        <v>223</v>
      </c>
      <c r="AD128" s="520">
        <v>43969</v>
      </c>
      <c r="AE128" s="548" t="s">
        <v>82</v>
      </c>
      <c r="AF128" s="550" t="s">
        <v>69</v>
      </c>
      <c r="AG128" s="550" t="s">
        <v>69</v>
      </c>
      <c r="AH128" s="550" t="s">
        <v>69</v>
      </c>
      <c r="AI128" s="550" t="s">
        <v>114</v>
      </c>
      <c r="AJ128" s="554" t="s">
        <v>69</v>
      </c>
      <c r="AK128" s="555" t="s">
        <v>457</v>
      </c>
      <c r="AL128" s="555" t="s">
        <v>457</v>
      </c>
      <c r="AM128" s="555" t="s">
        <v>69</v>
      </c>
      <c r="AN128" s="555" t="s">
        <v>457</v>
      </c>
      <c r="AO128" s="555" t="s">
        <v>69</v>
      </c>
      <c r="AP128" s="555" t="s">
        <v>457</v>
      </c>
      <c r="AQ128" s="555" t="s">
        <v>69</v>
      </c>
      <c r="AR128" s="551" t="s">
        <v>87</v>
      </c>
      <c r="AS128" s="551" t="s">
        <v>87</v>
      </c>
      <c r="AT128" s="555" t="s">
        <v>69</v>
      </c>
      <c r="AU128" s="555" t="s">
        <v>69</v>
      </c>
      <c r="AV128" s="555" t="s">
        <v>69</v>
      </c>
      <c r="AW128" s="550" t="s">
        <v>69</v>
      </c>
      <c r="AX128" s="550" t="s">
        <v>2037</v>
      </c>
    </row>
    <row r="129" spans="1:50" s="635" customFormat="1" ht="90">
      <c r="A129" s="548" t="s">
        <v>1778</v>
      </c>
      <c r="B129" s="498" t="s">
        <v>397</v>
      </c>
      <c r="C129" s="498" t="s">
        <v>283</v>
      </c>
      <c r="D129" s="498" t="s">
        <v>106</v>
      </c>
      <c r="E129" s="498" t="s">
        <v>448</v>
      </c>
      <c r="F129" s="198">
        <f>IFERROR(VLOOKUP(E129,[8]TablaRetencion!A$1:B$22,2,FALSE),"")</f>
        <v>240</v>
      </c>
      <c r="G129" s="548" t="s">
        <v>402</v>
      </c>
      <c r="H129" s="198">
        <f>IFERROR(VLOOKUP(G129,[8]TablaRetencion!C$1:D$159,2,FALSE),"")</f>
        <v>28</v>
      </c>
      <c r="I129" s="549" t="s">
        <v>957</v>
      </c>
      <c r="J129" s="548" t="s">
        <v>2038</v>
      </c>
      <c r="K129" s="529" t="s">
        <v>2062</v>
      </c>
      <c r="L129" s="508" t="s">
        <v>70</v>
      </c>
      <c r="M129" s="498" t="s">
        <v>151</v>
      </c>
      <c r="N129" s="498" t="s">
        <v>72</v>
      </c>
      <c r="O129" s="550" t="s">
        <v>205</v>
      </c>
      <c r="P129" s="550" t="s">
        <v>111</v>
      </c>
      <c r="Q129" s="498" t="s">
        <v>126</v>
      </c>
      <c r="R129" s="548" t="s">
        <v>83</v>
      </c>
      <c r="S129" s="550" t="s">
        <v>140</v>
      </c>
      <c r="T129" s="550" t="s">
        <v>79</v>
      </c>
      <c r="U129" s="550" t="s">
        <v>141</v>
      </c>
      <c r="V129" s="550" t="s">
        <v>2035</v>
      </c>
      <c r="W129" s="551">
        <f t="shared" si="8"/>
        <v>4</v>
      </c>
      <c r="X129" s="548" t="str">
        <f t="shared" si="7"/>
        <v>MEDIO</v>
      </c>
      <c r="Y129" s="556" t="s">
        <v>2036</v>
      </c>
      <c r="Z129" s="550" t="s">
        <v>223</v>
      </c>
      <c r="AA129" s="550" t="s">
        <v>113</v>
      </c>
      <c r="AB129" s="550" t="s">
        <v>113</v>
      </c>
      <c r="AC129" s="550" t="s">
        <v>223</v>
      </c>
      <c r="AD129" s="520">
        <v>43969</v>
      </c>
      <c r="AE129" s="548" t="s">
        <v>82</v>
      </c>
      <c r="AF129" s="550" t="s">
        <v>69</v>
      </c>
      <c r="AG129" s="550" t="s">
        <v>69</v>
      </c>
      <c r="AH129" s="550" t="s">
        <v>69</v>
      </c>
      <c r="AI129" s="550" t="s">
        <v>114</v>
      </c>
      <c r="AJ129" s="554" t="s">
        <v>69</v>
      </c>
      <c r="AK129" s="555" t="s">
        <v>457</v>
      </c>
      <c r="AL129" s="555" t="s">
        <v>457</v>
      </c>
      <c r="AM129" s="555" t="s">
        <v>69</v>
      </c>
      <c r="AN129" s="555" t="s">
        <v>457</v>
      </c>
      <c r="AO129" s="555" t="s">
        <v>69</v>
      </c>
      <c r="AP129" s="555" t="s">
        <v>457</v>
      </c>
      <c r="AQ129" s="555" t="s">
        <v>69</v>
      </c>
      <c r="AR129" s="551" t="s">
        <v>87</v>
      </c>
      <c r="AS129" s="551" t="s">
        <v>87</v>
      </c>
      <c r="AT129" s="555" t="s">
        <v>69</v>
      </c>
      <c r="AU129" s="555" t="s">
        <v>69</v>
      </c>
      <c r="AV129" s="555" t="s">
        <v>69</v>
      </c>
      <c r="AW129" s="550" t="s">
        <v>69</v>
      </c>
      <c r="AX129" s="550" t="s">
        <v>2037</v>
      </c>
    </row>
    <row r="130" spans="1:50" s="635" customFormat="1" ht="90">
      <c r="A130" s="548" t="s">
        <v>1778</v>
      </c>
      <c r="B130" s="498" t="s">
        <v>397</v>
      </c>
      <c r="C130" s="498" t="s">
        <v>283</v>
      </c>
      <c r="D130" s="498" t="s">
        <v>106</v>
      </c>
      <c r="E130" s="498" t="s">
        <v>448</v>
      </c>
      <c r="F130" s="198">
        <f>IFERROR(VLOOKUP(E130,[8]TablaRetencion!A$1:B$22,2,FALSE),"")</f>
        <v>240</v>
      </c>
      <c r="G130" s="548" t="s">
        <v>402</v>
      </c>
      <c r="H130" s="198">
        <f>IFERROR(VLOOKUP(G130,[8]TablaRetencion!C$1:D$159,2,FALSE),"")</f>
        <v>28</v>
      </c>
      <c r="I130" s="549" t="s">
        <v>957</v>
      </c>
      <c r="J130" s="548" t="s">
        <v>2038</v>
      </c>
      <c r="K130" s="529" t="s">
        <v>2063</v>
      </c>
      <c r="L130" s="508" t="s">
        <v>70</v>
      </c>
      <c r="M130" s="498" t="s">
        <v>151</v>
      </c>
      <c r="N130" s="498" t="s">
        <v>72</v>
      </c>
      <c r="O130" s="550" t="s">
        <v>205</v>
      </c>
      <c r="P130" s="550" t="s">
        <v>111</v>
      </c>
      <c r="Q130" s="498" t="s">
        <v>126</v>
      </c>
      <c r="R130" s="548" t="s">
        <v>83</v>
      </c>
      <c r="S130" s="550" t="s">
        <v>140</v>
      </c>
      <c r="T130" s="550" t="s">
        <v>79</v>
      </c>
      <c r="U130" s="550" t="s">
        <v>141</v>
      </c>
      <c r="V130" s="550" t="s">
        <v>2035</v>
      </c>
      <c r="W130" s="551">
        <f t="shared" si="8"/>
        <v>4</v>
      </c>
      <c r="X130" s="548" t="str">
        <f t="shared" si="7"/>
        <v>MEDIO</v>
      </c>
      <c r="Y130" s="556" t="s">
        <v>2036</v>
      </c>
      <c r="Z130" s="550" t="s">
        <v>223</v>
      </c>
      <c r="AA130" s="550" t="s">
        <v>113</v>
      </c>
      <c r="AB130" s="550" t="s">
        <v>113</v>
      </c>
      <c r="AC130" s="550" t="s">
        <v>223</v>
      </c>
      <c r="AD130" s="520">
        <v>43969</v>
      </c>
      <c r="AE130" s="548" t="s">
        <v>82</v>
      </c>
      <c r="AF130" s="550" t="s">
        <v>69</v>
      </c>
      <c r="AG130" s="550" t="s">
        <v>69</v>
      </c>
      <c r="AH130" s="550" t="s">
        <v>69</v>
      </c>
      <c r="AI130" s="550" t="s">
        <v>114</v>
      </c>
      <c r="AJ130" s="554" t="s">
        <v>69</v>
      </c>
      <c r="AK130" s="555" t="s">
        <v>457</v>
      </c>
      <c r="AL130" s="555" t="s">
        <v>457</v>
      </c>
      <c r="AM130" s="555" t="s">
        <v>69</v>
      </c>
      <c r="AN130" s="555" t="s">
        <v>457</v>
      </c>
      <c r="AO130" s="555" t="s">
        <v>69</v>
      </c>
      <c r="AP130" s="555" t="s">
        <v>457</v>
      </c>
      <c r="AQ130" s="555" t="s">
        <v>69</v>
      </c>
      <c r="AR130" s="551" t="s">
        <v>87</v>
      </c>
      <c r="AS130" s="551" t="s">
        <v>87</v>
      </c>
      <c r="AT130" s="555" t="s">
        <v>69</v>
      </c>
      <c r="AU130" s="555" t="s">
        <v>69</v>
      </c>
      <c r="AV130" s="555" t="s">
        <v>69</v>
      </c>
      <c r="AW130" s="550" t="s">
        <v>69</v>
      </c>
      <c r="AX130" s="550" t="s">
        <v>2037</v>
      </c>
    </row>
    <row r="131" spans="1:50" s="635" customFormat="1" ht="90">
      <c r="A131" s="548" t="s">
        <v>1778</v>
      </c>
      <c r="B131" s="498" t="s">
        <v>397</v>
      </c>
      <c r="C131" s="498" t="s">
        <v>283</v>
      </c>
      <c r="D131" s="498" t="s">
        <v>106</v>
      </c>
      <c r="E131" s="498" t="s">
        <v>448</v>
      </c>
      <c r="F131" s="198">
        <f>IFERROR(VLOOKUP(E131,[8]TablaRetencion!A$1:B$22,2,FALSE),"")</f>
        <v>240</v>
      </c>
      <c r="G131" s="551" t="s">
        <v>402</v>
      </c>
      <c r="H131" s="198">
        <f>IFERROR(VLOOKUP(G131,[8]TablaRetencion!C$1:D$159,2,FALSE),"")</f>
        <v>28</v>
      </c>
      <c r="I131" s="549" t="s">
        <v>959</v>
      </c>
      <c r="J131" s="548" t="s">
        <v>2064</v>
      </c>
      <c r="K131" s="529" t="s">
        <v>2065</v>
      </c>
      <c r="L131" s="508" t="s">
        <v>70</v>
      </c>
      <c r="M131" s="498" t="s">
        <v>151</v>
      </c>
      <c r="N131" s="498" t="s">
        <v>72</v>
      </c>
      <c r="O131" s="550" t="s">
        <v>205</v>
      </c>
      <c r="P131" s="550" t="s">
        <v>111</v>
      </c>
      <c r="Q131" s="498" t="s">
        <v>75</v>
      </c>
      <c r="R131" s="548" t="s">
        <v>83</v>
      </c>
      <c r="S131" s="550" t="s">
        <v>140</v>
      </c>
      <c r="T131" s="550" t="s">
        <v>79</v>
      </c>
      <c r="U131" s="550" t="s">
        <v>141</v>
      </c>
      <c r="V131" s="550" t="s">
        <v>2035</v>
      </c>
      <c r="W131" s="551">
        <f t="shared" si="8"/>
        <v>4</v>
      </c>
      <c r="X131" s="548" t="str">
        <f t="shared" si="7"/>
        <v>MEDIO</v>
      </c>
      <c r="Y131" s="548" t="s">
        <v>2066</v>
      </c>
      <c r="Z131" s="550" t="s">
        <v>223</v>
      </c>
      <c r="AA131" s="550" t="s">
        <v>201</v>
      </c>
      <c r="AB131" s="550" t="s">
        <v>201</v>
      </c>
      <c r="AC131" s="550" t="s">
        <v>223</v>
      </c>
      <c r="AD131" s="520">
        <v>43969</v>
      </c>
      <c r="AE131" s="548" t="s">
        <v>82</v>
      </c>
      <c r="AF131" s="550" t="s">
        <v>69</v>
      </c>
      <c r="AG131" s="550" t="s">
        <v>69</v>
      </c>
      <c r="AH131" s="550" t="s">
        <v>69</v>
      </c>
      <c r="AI131" s="550" t="s">
        <v>114</v>
      </c>
      <c r="AJ131" s="554" t="s">
        <v>69</v>
      </c>
      <c r="AK131" s="555" t="s">
        <v>457</v>
      </c>
      <c r="AL131" s="555" t="s">
        <v>457</v>
      </c>
      <c r="AM131" s="555" t="s">
        <v>69</v>
      </c>
      <c r="AN131" s="555" t="s">
        <v>457</v>
      </c>
      <c r="AO131" s="555" t="s">
        <v>69</v>
      </c>
      <c r="AP131" s="555" t="s">
        <v>457</v>
      </c>
      <c r="AQ131" s="555" t="s">
        <v>69</v>
      </c>
      <c r="AR131" s="551" t="s">
        <v>87</v>
      </c>
      <c r="AS131" s="551" t="s">
        <v>87</v>
      </c>
      <c r="AT131" s="555" t="s">
        <v>69</v>
      </c>
      <c r="AU131" s="555" t="s">
        <v>69</v>
      </c>
      <c r="AV131" s="555" t="s">
        <v>69</v>
      </c>
      <c r="AW131" s="550" t="s">
        <v>69</v>
      </c>
      <c r="AX131" s="550" t="s">
        <v>2037</v>
      </c>
    </row>
    <row r="132" spans="1:50" s="635" customFormat="1" ht="90">
      <c r="A132" s="548" t="s">
        <v>1778</v>
      </c>
      <c r="B132" s="498" t="s">
        <v>397</v>
      </c>
      <c r="C132" s="498" t="s">
        <v>283</v>
      </c>
      <c r="D132" s="498" t="s">
        <v>106</v>
      </c>
      <c r="E132" s="498" t="s">
        <v>448</v>
      </c>
      <c r="F132" s="198">
        <f>IFERROR(VLOOKUP(E132,[8]TablaRetencion!A$1:B$22,2,FALSE),"")</f>
        <v>240</v>
      </c>
      <c r="G132" s="548" t="s">
        <v>402</v>
      </c>
      <c r="H132" s="198">
        <f>IFERROR(VLOOKUP(G132,[8]TablaRetencion!C$1:D$159,2,FALSE),"")</f>
        <v>28</v>
      </c>
      <c r="I132" s="549" t="s">
        <v>957</v>
      </c>
      <c r="J132" s="548" t="s">
        <v>2038</v>
      </c>
      <c r="K132" s="529" t="s">
        <v>2067</v>
      </c>
      <c r="L132" s="508" t="s">
        <v>70</v>
      </c>
      <c r="M132" s="498" t="s">
        <v>151</v>
      </c>
      <c r="N132" s="498" t="s">
        <v>72</v>
      </c>
      <c r="O132" s="550" t="s">
        <v>205</v>
      </c>
      <c r="P132" s="550" t="s">
        <v>111</v>
      </c>
      <c r="Q132" s="498" t="s">
        <v>75</v>
      </c>
      <c r="R132" s="548" t="s">
        <v>83</v>
      </c>
      <c r="S132" s="550" t="s">
        <v>140</v>
      </c>
      <c r="T132" s="550" t="s">
        <v>79</v>
      </c>
      <c r="U132" s="550" t="s">
        <v>141</v>
      </c>
      <c r="V132" s="550" t="s">
        <v>2035</v>
      </c>
      <c r="W132" s="551">
        <f t="shared" si="8"/>
        <v>4</v>
      </c>
      <c r="X132" s="548" t="str">
        <f t="shared" si="7"/>
        <v>MEDIO</v>
      </c>
      <c r="Y132" s="548" t="s">
        <v>2066</v>
      </c>
      <c r="Z132" s="550" t="s">
        <v>223</v>
      </c>
      <c r="AA132" s="550" t="s">
        <v>113</v>
      </c>
      <c r="AB132" s="550" t="s">
        <v>113</v>
      </c>
      <c r="AC132" s="550" t="s">
        <v>223</v>
      </c>
      <c r="AD132" s="520">
        <v>43969</v>
      </c>
      <c r="AE132" s="548" t="s">
        <v>82</v>
      </c>
      <c r="AF132" s="550" t="s">
        <v>69</v>
      </c>
      <c r="AG132" s="550" t="s">
        <v>69</v>
      </c>
      <c r="AH132" s="550" t="s">
        <v>69</v>
      </c>
      <c r="AI132" s="550" t="s">
        <v>114</v>
      </c>
      <c r="AJ132" s="554" t="s">
        <v>69</v>
      </c>
      <c r="AK132" s="555" t="s">
        <v>457</v>
      </c>
      <c r="AL132" s="555" t="s">
        <v>457</v>
      </c>
      <c r="AM132" s="555" t="s">
        <v>69</v>
      </c>
      <c r="AN132" s="555" t="s">
        <v>457</v>
      </c>
      <c r="AO132" s="555" t="s">
        <v>69</v>
      </c>
      <c r="AP132" s="555" t="s">
        <v>457</v>
      </c>
      <c r="AQ132" s="555" t="s">
        <v>69</v>
      </c>
      <c r="AR132" s="551" t="s">
        <v>87</v>
      </c>
      <c r="AS132" s="551" t="s">
        <v>87</v>
      </c>
      <c r="AT132" s="555" t="s">
        <v>69</v>
      </c>
      <c r="AU132" s="555" t="s">
        <v>69</v>
      </c>
      <c r="AV132" s="555" t="s">
        <v>69</v>
      </c>
      <c r="AW132" s="550" t="s">
        <v>69</v>
      </c>
      <c r="AX132" s="550" t="s">
        <v>2037</v>
      </c>
    </row>
    <row r="133" spans="1:50" s="635" customFormat="1" ht="90">
      <c r="A133" s="548" t="s">
        <v>1778</v>
      </c>
      <c r="B133" s="498" t="s">
        <v>397</v>
      </c>
      <c r="C133" s="498" t="s">
        <v>283</v>
      </c>
      <c r="D133" s="498" t="s">
        <v>106</v>
      </c>
      <c r="E133" s="498" t="s">
        <v>448</v>
      </c>
      <c r="F133" s="198">
        <f>IFERROR(VLOOKUP(E133,[8]TablaRetencion!A$1:B$22,2,FALSE),"")</f>
        <v>240</v>
      </c>
      <c r="G133" s="548" t="s">
        <v>402</v>
      </c>
      <c r="H133" s="198">
        <f>IFERROR(VLOOKUP(G133,[8]TablaRetencion!C$1:D$159,2,FALSE),"")</f>
        <v>28</v>
      </c>
      <c r="I133" s="549" t="s">
        <v>957</v>
      </c>
      <c r="J133" s="548" t="s">
        <v>2038</v>
      </c>
      <c r="K133" s="529" t="s">
        <v>2068</v>
      </c>
      <c r="L133" s="508" t="s">
        <v>70</v>
      </c>
      <c r="M133" s="498" t="s">
        <v>151</v>
      </c>
      <c r="N133" s="498" t="s">
        <v>72</v>
      </c>
      <c r="O133" s="550" t="s">
        <v>205</v>
      </c>
      <c r="P133" s="550" t="s">
        <v>111</v>
      </c>
      <c r="Q133" s="498" t="s">
        <v>75</v>
      </c>
      <c r="R133" s="548" t="s">
        <v>83</v>
      </c>
      <c r="S133" s="550" t="s">
        <v>140</v>
      </c>
      <c r="T133" s="550" t="s">
        <v>79</v>
      </c>
      <c r="U133" s="550" t="s">
        <v>141</v>
      </c>
      <c r="V133" s="550" t="s">
        <v>2035</v>
      </c>
      <c r="W133" s="551">
        <f t="shared" si="8"/>
        <v>4</v>
      </c>
      <c r="X133" s="548" t="str">
        <f t="shared" si="7"/>
        <v>MEDIO</v>
      </c>
      <c r="Y133" s="548" t="s">
        <v>2066</v>
      </c>
      <c r="Z133" s="550" t="s">
        <v>223</v>
      </c>
      <c r="AA133" s="550" t="s">
        <v>113</v>
      </c>
      <c r="AB133" s="550" t="s">
        <v>113</v>
      </c>
      <c r="AC133" s="550" t="s">
        <v>223</v>
      </c>
      <c r="AD133" s="520">
        <v>43969</v>
      </c>
      <c r="AE133" s="548" t="s">
        <v>82</v>
      </c>
      <c r="AF133" s="550" t="s">
        <v>69</v>
      </c>
      <c r="AG133" s="550" t="s">
        <v>69</v>
      </c>
      <c r="AH133" s="550" t="s">
        <v>69</v>
      </c>
      <c r="AI133" s="550" t="s">
        <v>114</v>
      </c>
      <c r="AJ133" s="554" t="s">
        <v>69</v>
      </c>
      <c r="AK133" s="555" t="s">
        <v>457</v>
      </c>
      <c r="AL133" s="555" t="s">
        <v>457</v>
      </c>
      <c r="AM133" s="555" t="s">
        <v>69</v>
      </c>
      <c r="AN133" s="555" t="s">
        <v>457</v>
      </c>
      <c r="AO133" s="555" t="s">
        <v>69</v>
      </c>
      <c r="AP133" s="555" t="s">
        <v>457</v>
      </c>
      <c r="AQ133" s="555" t="s">
        <v>69</v>
      </c>
      <c r="AR133" s="551" t="s">
        <v>87</v>
      </c>
      <c r="AS133" s="551" t="s">
        <v>87</v>
      </c>
      <c r="AT133" s="555" t="s">
        <v>69</v>
      </c>
      <c r="AU133" s="555" t="s">
        <v>69</v>
      </c>
      <c r="AV133" s="555" t="s">
        <v>69</v>
      </c>
      <c r="AW133" s="550" t="s">
        <v>69</v>
      </c>
      <c r="AX133" s="550" t="s">
        <v>2037</v>
      </c>
    </row>
    <row r="134" spans="1:50" s="635" customFormat="1" ht="90">
      <c r="A134" s="548" t="s">
        <v>1778</v>
      </c>
      <c r="B134" s="498" t="s">
        <v>397</v>
      </c>
      <c r="C134" s="498" t="s">
        <v>283</v>
      </c>
      <c r="D134" s="498" t="s">
        <v>106</v>
      </c>
      <c r="E134" s="498" t="s">
        <v>448</v>
      </c>
      <c r="F134" s="198">
        <f>IFERROR(VLOOKUP(E134,[8]TablaRetencion!A$1:B$22,2,FALSE),"")</f>
        <v>240</v>
      </c>
      <c r="G134" s="548" t="s">
        <v>402</v>
      </c>
      <c r="H134" s="198">
        <f>IFERROR(VLOOKUP(G134,[8]TablaRetencion!C$1:D$159,2,FALSE),"")</f>
        <v>28</v>
      </c>
      <c r="I134" s="549" t="s">
        <v>959</v>
      </c>
      <c r="J134" s="548" t="s">
        <v>2038</v>
      </c>
      <c r="K134" s="529" t="s">
        <v>2069</v>
      </c>
      <c r="L134" s="508" t="s">
        <v>70</v>
      </c>
      <c r="M134" s="498" t="s">
        <v>151</v>
      </c>
      <c r="N134" s="498" t="s">
        <v>72</v>
      </c>
      <c r="O134" s="550" t="s">
        <v>205</v>
      </c>
      <c r="P134" s="550" t="s">
        <v>111</v>
      </c>
      <c r="Q134" s="498" t="s">
        <v>126</v>
      </c>
      <c r="R134" s="548" t="s">
        <v>83</v>
      </c>
      <c r="S134" s="550" t="s">
        <v>140</v>
      </c>
      <c r="T134" s="550" t="s">
        <v>79</v>
      </c>
      <c r="U134" s="550" t="s">
        <v>141</v>
      </c>
      <c r="V134" s="550" t="s">
        <v>2035</v>
      </c>
      <c r="W134" s="551">
        <f t="shared" si="8"/>
        <v>4</v>
      </c>
      <c r="X134" s="548" t="str">
        <f t="shared" si="7"/>
        <v>MEDIO</v>
      </c>
      <c r="Y134" s="556" t="s">
        <v>2036</v>
      </c>
      <c r="Z134" s="550" t="s">
        <v>223</v>
      </c>
      <c r="AA134" s="550" t="s">
        <v>201</v>
      </c>
      <c r="AB134" s="550" t="s">
        <v>201</v>
      </c>
      <c r="AC134" s="550" t="s">
        <v>223</v>
      </c>
      <c r="AD134" s="520">
        <v>43969</v>
      </c>
      <c r="AE134" s="548" t="s">
        <v>82</v>
      </c>
      <c r="AF134" s="550" t="s">
        <v>69</v>
      </c>
      <c r="AG134" s="550" t="s">
        <v>69</v>
      </c>
      <c r="AH134" s="550" t="s">
        <v>69</v>
      </c>
      <c r="AI134" s="550" t="s">
        <v>114</v>
      </c>
      <c r="AJ134" s="554" t="s">
        <v>69</v>
      </c>
      <c r="AK134" s="555" t="s">
        <v>457</v>
      </c>
      <c r="AL134" s="555" t="s">
        <v>457</v>
      </c>
      <c r="AM134" s="555" t="s">
        <v>69</v>
      </c>
      <c r="AN134" s="555" t="s">
        <v>457</v>
      </c>
      <c r="AO134" s="555" t="s">
        <v>69</v>
      </c>
      <c r="AP134" s="555" t="s">
        <v>457</v>
      </c>
      <c r="AQ134" s="555" t="s">
        <v>69</v>
      </c>
      <c r="AR134" s="551" t="s">
        <v>87</v>
      </c>
      <c r="AS134" s="551" t="s">
        <v>87</v>
      </c>
      <c r="AT134" s="555" t="s">
        <v>69</v>
      </c>
      <c r="AU134" s="555" t="s">
        <v>69</v>
      </c>
      <c r="AV134" s="555" t="s">
        <v>69</v>
      </c>
      <c r="AW134" s="550" t="s">
        <v>69</v>
      </c>
      <c r="AX134" s="550" t="s">
        <v>2037</v>
      </c>
    </row>
    <row r="135" spans="1:50" s="635" customFormat="1" ht="90">
      <c r="A135" s="548" t="s">
        <v>1778</v>
      </c>
      <c r="B135" s="498" t="s">
        <v>397</v>
      </c>
      <c r="C135" s="498" t="s">
        <v>283</v>
      </c>
      <c r="D135" s="498" t="s">
        <v>106</v>
      </c>
      <c r="E135" s="498" t="s">
        <v>448</v>
      </c>
      <c r="F135" s="198">
        <f>IFERROR(VLOOKUP(E135,[8]TablaRetencion!A$1:B$22,2,FALSE),"")</f>
        <v>240</v>
      </c>
      <c r="G135" s="548" t="s">
        <v>402</v>
      </c>
      <c r="H135" s="198">
        <f>IFERROR(VLOOKUP(G135,[8]TablaRetencion!C$1:D$159,2,FALSE),"")</f>
        <v>28</v>
      </c>
      <c r="I135" s="549" t="s">
        <v>959</v>
      </c>
      <c r="J135" s="548" t="s">
        <v>2038</v>
      </c>
      <c r="K135" s="529" t="s">
        <v>2070</v>
      </c>
      <c r="L135" s="508" t="s">
        <v>70</v>
      </c>
      <c r="M135" s="498" t="s">
        <v>151</v>
      </c>
      <c r="N135" s="498" t="s">
        <v>72</v>
      </c>
      <c r="O135" s="550" t="s">
        <v>205</v>
      </c>
      <c r="P135" s="550" t="s">
        <v>111</v>
      </c>
      <c r="Q135" s="498" t="s">
        <v>75</v>
      </c>
      <c r="R135" s="548" t="s">
        <v>83</v>
      </c>
      <c r="S135" s="550" t="s">
        <v>140</v>
      </c>
      <c r="T135" s="550" t="s">
        <v>79</v>
      </c>
      <c r="U135" s="550" t="s">
        <v>141</v>
      </c>
      <c r="V135" s="550" t="s">
        <v>2035</v>
      </c>
      <c r="W135" s="551">
        <f t="shared" si="8"/>
        <v>4</v>
      </c>
      <c r="X135" s="548" t="str">
        <f t="shared" si="7"/>
        <v>MEDIO</v>
      </c>
      <c r="Y135" s="548" t="s">
        <v>2066</v>
      </c>
      <c r="Z135" s="550" t="s">
        <v>223</v>
      </c>
      <c r="AA135" s="550" t="s">
        <v>201</v>
      </c>
      <c r="AB135" s="550" t="s">
        <v>201</v>
      </c>
      <c r="AC135" s="550" t="s">
        <v>223</v>
      </c>
      <c r="AD135" s="520">
        <v>43969</v>
      </c>
      <c r="AE135" s="548" t="s">
        <v>82</v>
      </c>
      <c r="AF135" s="550" t="s">
        <v>69</v>
      </c>
      <c r="AG135" s="550" t="s">
        <v>69</v>
      </c>
      <c r="AH135" s="550" t="s">
        <v>69</v>
      </c>
      <c r="AI135" s="550" t="s">
        <v>114</v>
      </c>
      <c r="AJ135" s="554" t="s">
        <v>69</v>
      </c>
      <c r="AK135" s="555" t="s">
        <v>457</v>
      </c>
      <c r="AL135" s="555" t="s">
        <v>457</v>
      </c>
      <c r="AM135" s="555" t="s">
        <v>69</v>
      </c>
      <c r="AN135" s="555" t="s">
        <v>457</v>
      </c>
      <c r="AO135" s="555" t="s">
        <v>69</v>
      </c>
      <c r="AP135" s="555" t="s">
        <v>457</v>
      </c>
      <c r="AQ135" s="555" t="s">
        <v>69</v>
      </c>
      <c r="AR135" s="551" t="s">
        <v>87</v>
      </c>
      <c r="AS135" s="551" t="s">
        <v>87</v>
      </c>
      <c r="AT135" s="555" t="s">
        <v>69</v>
      </c>
      <c r="AU135" s="555" t="s">
        <v>69</v>
      </c>
      <c r="AV135" s="555" t="s">
        <v>69</v>
      </c>
      <c r="AW135" s="550" t="s">
        <v>69</v>
      </c>
      <c r="AX135" s="550" t="s">
        <v>2037</v>
      </c>
    </row>
    <row r="136" spans="1:50" s="635" customFormat="1" ht="90">
      <c r="A136" s="548" t="s">
        <v>1778</v>
      </c>
      <c r="B136" s="498" t="s">
        <v>397</v>
      </c>
      <c r="C136" s="498" t="s">
        <v>283</v>
      </c>
      <c r="D136" s="498" t="s">
        <v>106</v>
      </c>
      <c r="E136" s="498" t="s">
        <v>448</v>
      </c>
      <c r="F136" s="198">
        <f>IFERROR(VLOOKUP(E136,[8]TablaRetencion!A$1:B$22,2,FALSE),"")</f>
        <v>240</v>
      </c>
      <c r="G136" s="548" t="s">
        <v>402</v>
      </c>
      <c r="H136" s="198">
        <f>IFERROR(VLOOKUP(G136,[8]TablaRetencion!C$1:D$159,2,FALSE),"")</f>
        <v>28</v>
      </c>
      <c r="I136" s="549" t="s">
        <v>959</v>
      </c>
      <c r="J136" s="548" t="s">
        <v>2038</v>
      </c>
      <c r="K136" s="529" t="s">
        <v>2071</v>
      </c>
      <c r="L136" s="508" t="s">
        <v>70</v>
      </c>
      <c r="M136" s="498" t="s">
        <v>151</v>
      </c>
      <c r="N136" s="498" t="s">
        <v>72</v>
      </c>
      <c r="O136" s="550" t="s">
        <v>205</v>
      </c>
      <c r="P136" s="550" t="s">
        <v>111</v>
      </c>
      <c r="Q136" s="498" t="s">
        <v>75</v>
      </c>
      <c r="R136" s="548" t="s">
        <v>83</v>
      </c>
      <c r="S136" s="550" t="s">
        <v>140</v>
      </c>
      <c r="T136" s="550" t="s">
        <v>79</v>
      </c>
      <c r="U136" s="550" t="s">
        <v>141</v>
      </c>
      <c r="V136" s="550" t="s">
        <v>2035</v>
      </c>
      <c r="W136" s="551">
        <f t="shared" si="8"/>
        <v>4</v>
      </c>
      <c r="X136" s="548" t="str">
        <f t="shared" si="7"/>
        <v>MEDIO</v>
      </c>
      <c r="Y136" s="548" t="s">
        <v>2066</v>
      </c>
      <c r="Z136" s="550" t="s">
        <v>223</v>
      </c>
      <c r="AA136" s="550" t="s">
        <v>201</v>
      </c>
      <c r="AB136" s="550" t="s">
        <v>201</v>
      </c>
      <c r="AC136" s="550" t="s">
        <v>223</v>
      </c>
      <c r="AD136" s="520">
        <v>43969</v>
      </c>
      <c r="AE136" s="548" t="s">
        <v>82</v>
      </c>
      <c r="AF136" s="550" t="s">
        <v>69</v>
      </c>
      <c r="AG136" s="550" t="s">
        <v>69</v>
      </c>
      <c r="AH136" s="550" t="s">
        <v>69</v>
      </c>
      <c r="AI136" s="550" t="s">
        <v>114</v>
      </c>
      <c r="AJ136" s="554" t="s">
        <v>69</v>
      </c>
      <c r="AK136" s="555" t="s">
        <v>457</v>
      </c>
      <c r="AL136" s="555" t="s">
        <v>457</v>
      </c>
      <c r="AM136" s="555" t="s">
        <v>69</v>
      </c>
      <c r="AN136" s="555" t="s">
        <v>457</v>
      </c>
      <c r="AO136" s="555" t="s">
        <v>69</v>
      </c>
      <c r="AP136" s="555" t="s">
        <v>457</v>
      </c>
      <c r="AQ136" s="555" t="s">
        <v>69</v>
      </c>
      <c r="AR136" s="551" t="s">
        <v>87</v>
      </c>
      <c r="AS136" s="551" t="s">
        <v>87</v>
      </c>
      <c r="AT136" s="555" t="s">
        <v>69</v>
      </c>
      <c r="AU136" s="555" t="s">
        <v>69</v>
      </c>
      <c r="AV136" s="555" t="s">
        <v>69</v>
      </c>
      <c r="AW136" s="550" t="s">
        <v>69</v>
      </c>
      <c r="AX136" s="550" t="s">
        <v>2037</v>
      </c>
    </row>
    <row r="137" spans="1:50" s="635" customFormat="1" ht="90">
      <c r="A137" s="548" t="s">
        <v>1778</v>
      </c>
      <c r="B137" s="498" t="s">
        <v>397</v>
      </c>
      <c r="C137" s="498" t="s">
        <v>283</v>
      </c>
      <c r="D137" s="498" t="s">
        <v>106</v>
      </c>
      <c r="E137" s="498" t="s">
        <v>448</v>
      </c>
      <c r="F137" s="198">
        <f>IFERROR(VLOOKUP(E137,[8]TablaRetencion!A$1:B$22,2,FALSE),"")</f>
        <v>240</v>
      </c>
      <c r="G137" s="551" t="s">
        <v>404</v>
      </c>
      <c r="H137" s="198">
        <f>IFERROR(VLOOKUP(G137,[8]TablaRetencion!C$1:D$159,2,FALSE),"")</f>
        <v>46</v>
      </c>
      <c r="I137" s="549" t="s">
        <v>962</v>
      </c>
      <c r="J137" s="548" t="s">
        <v>2072</v>
      </c>
      <c r="K137" s="529" t="s">
        <v>2073</v>
      </c>
      <c r="L137" s="508" t="s">
        <v>70</v>
      </c>
      <c r="M137" s="498" t="s">
        <v>151</v>
      </c>
      <c r="N137" s="498" t="s">
        <v>72</v>
      </c>
      <c r="O137" s="550" t="s">
        <v>205</v>
      </c>
      <c r="P137" s="550" t="s">
        <v>111</v>
      </c>
      <c r="Q137" s="498" t="s">
        <v>75</v>
      </c>
      <c r="R137" s="548" t="s">
        <v>83</v>
      </c>
      <c r="S137" s="550" t="s">
        <v>140</v>
      </c>
      <c r="T137" s="550" t="s">
        <v>79</v>
      </c>
      <c r="U137" s="550" t="s">
        <v>141</v>
      </c>
      <c r="V137" s="550" t="s">
        <v>2035</v>
      </c>
      <c r="W137" s="551">
        <f t="shared" si="8"/>
        <v>4</v>
      </c>
      <c r="X137" s="548" t="str">
        <f t="shared" si="7"/>
        <v>MEDIO</v>
      </c>
      <c r="Y137" s="548" t="s">
        <v>2066</v>
      </c>
      <c r="Z137" s="550" t="s">
        <v>223</v>
      </c>
      <c r="AA137" s="550" t="s">
        <v>201</v>
      </c>
      <c r="AB137" s="550" t="s">
        <v>201</v>
      </c>
      <c r="AC137" s="550" t="s">
        <v>223</v>
      </c>
      <c r="AD137" s="520">
        <v>43969</v>
      </c>
      <c r="AE137" s="548" t="s">
        <v>82</v>
      </c>
      <c r="AF137" s="550" t="s">
        <v>69</v>
      </c>
      <c r="AG137" s="550" t="s">
        <v>69</v>
      </c>
      <c r="AH137" s="550" t="s">
        <v>69</v>
      </c>
      <c r="AI137" s="550" t="s">
        <v>114</v>
      </c>
      <c r="AJ137" s="554" t="s">
        <v>69</v>
      </c>
      <c r="AK137" s="555" t="s">
        <v>457</v>
      </c>
      <c r="AL137" s="555" t="s">
        <v>457</v>
      </c>
      <c r="AM137" s="555" t="s">
        <v>69</v>
      </c>
      <c r="AN137" s="555" t="s">
        <v>457</v>
      </c>
      <c r="AO137" s="555" t="s">
        <v>69</v>
      </c>
      <c r="AP137" s="555" t="s">
        <v>457</v>
      </c>
      <c r="AQ137" s="555" t="s">
        <v>69</v>
      </c>
      <c r="AR137" s="551" t="s">
        <v>87</v>
      </c>
      <c r="AS137" s="551" t="s">
        <v>87</v>
      </c>
      <c r="AT137" s="555" t="s">
        <v>69</v>
      </c>
      <c r="AU137" s="555" t="s">
        <v>69</v>
      </c>
      <c r="AV137" s="555" t="s">
        <v>69</v>
      </c>
      <c r="AW137" s="550" t="s">
        <v>69</v>
      </c>
      <c r="AX137" s="550" t="s">
        <v>2037</v>
      </c>
    </row>
    <row r="138" spans="1:50" s="635" customFormat="1" ht="90">
      <c r="A138" s="548" t="s">
        <v>1778</v>
      </c>
      <c r="B138" s="498" t="s">
        <v>397</v>
      </c>
      <c r="C138" s="498" t="s">
        <v>283</v>
      </c>
      <c r="D138" s="498" t="s">
        <v>106</v>
      </c>
      <c r="E138" s="498" t="s">
        <v>448</v>
      </c>
      <c r="F138" s="198">
        <f>IFERROR(VLOOKUP(E138,[8]TablaRetencion!A$1:B$22,2,FALSE),"")</f>
        <v>240</v>
      </c>
      <c r="G138" s="548" t="s">
        <v>402</v>
      </c>
      <c r="H138" s="198">
        <f>IFERROR(VLOOKUP(G138,[8]TablaRetencion!C$1:D$159,2,FALSE),"")</f>
        <v>28</v>
      </c>
      <c r="I138" s="549" t="s">
        <v>959</v>
      </c>
      <c r="J138" s="548" t="s">
        <v>2038</v>
      </c>
      <c r="K138" s="529" t="s">
        <v>2074</v>
      </c>
      <c r="L138" s="508" t="s">
        <v>70</v>
      </c>
      <c r="M138" s="498" t="s">
        <v>151</v>
      </c>
      <c r="N138" s="498" t="s">
        <v>72</v>
      </c>
      <c r="O138" s="550" t="s">
        <v>205</v>
      </c>
      <c r="P138" s="550" t="s">
        <v>111</v>
      </c>
      <c r="Q138" s="498" t="s">
        <v>75</v>
      </c>
      <c r="R138" s="548" t="s">
        <v>83</v>
      </c>
      <c r="S138" s="550" t="s">
        <v>140</v>
      </c>
      <c r="T138" s="550" t="s">
        <v>79</v>
      </c>
      <c r="U138" s="550" t="s">
        <v>141</v>
      </c>
      <c r="V138" s="550" t="s">
        <v>2035</v>
      </c>
      <c r="W138" s="551">
        <f t="shared" ref="W138:W144" si="9">VLOOKUP(S138,Confidencialidad,2,0)+VLOOKUP(T138,Integridad,2,0)+VLOOKUP(U138,Disponibilidad,2,0)</f>
        <v>4</v>
      </c>
      <c r="X138" s="548" t="str">
        <f t="shared" si="7"/>
        <v>MEDIO</v>
      </c>
      <c r="Y138" s="548" t="s">
        <v>2066</v>
      </c>
      <c r="Z138" s="550" t="s">
        <v>223</v>
      </c>
      <c r="AA138" s="550" t="s">
        <v>201</v>
      </c>
      <c r="AB138" s="550" t="s">
        <v>201</v>
      </c>
      <c r="AC138" s="550" t="s">
        <v>223</v>
      </c>
      <c r="AD138" s="520">
        <v>43969</v>
      </c>
      <c r="AE138" s="548" t="s">
        <v>82</v>
      </c>
      <c r="AF138" s="550" t="s">
        <v>69</v>
      </c>
      <c r="AG138" s="550" t="s">
        <v>69</v>
      </c>
      <c r="AH138" s="550" t="s">
        <v>69</v>
      </c>
      <c r="AI138" s="550" t="s">
        <v>114</v>
      </c>
      <c r="AJ138" s="554" t="s">
        <v>69</v>
      </c>
      <c r="AK138" s="555" t="s">
        <v>457</v>
      </c>
      <c r="AL138" s="555" t="s">
        <v>457</v>
      </c>
      <c r="AM138" s="555" t="s">
        <v>69</v>
      </c>
      <c r="AN138" s="555" t="s">
        <v>457</v>
      </c>
      <c r="AO138" s="555" t="s">
        <v>69</v>
      </c>
      <c r="AP138" s="555" t="s">
        <v>457</v>
      </c>
      <c r="AQ138" s="555" t="s">
        <v>69</v>
      </c>
      <c r="AR138" s="551" t="s">
        <v>87</v>
      </c>
      <c r="AS138" s="551" t="s">
        <v>87</v>
      </c>
      <c r="AT138" s="555" t="s">
        <v>69</v>
      </c>
      <c r="AU138" s="555" t="s">
        <v>69</v>
      </c>
      <c r="AV138" s="555" t="s">
        <v>69</v>
      </c>
      <c r="AW138" s="550" t="s">
        <v>69</v>
      </c>
      <c r="AX138" s="550" t="s">
        <v>2037</v>
      </c>
    </row>
    <row r="139" spans="1:50" s="635" customFormat="1" ht="90">
      <c r="A139" s="548" t="s">
        <v>1778</v>
      </c>
      <c r="B139" s="498" t="s">
        <v>397</v>
      </c>
      <c r="C139" s="498" t="s">
        <v>283</v>
      </c>
      <c r="D139" s="498" t="s">
        <v>106</v>
      </c>
      <c r="E139" s="498" t="s">
        <v>448</v>
      </c>
      <c r="F139" s="198">
        <f>IFERROR(VLOOKUP(E139,[8]TablaRetencion!A$1:B$22,2,FALSE),"")</f>
        <v>240</v>
      </c>
      <c r="G139" s="548" t="s">
        <v>402</v>
      </c>
      <c r="H139" s="198">
        <f>IFERROR(VLOOKUP(G139,[8]TablaRetencion!C$1:D$159,2,FALSE),"")</f>
        <v>28</v>
      </c>
      <c r="I139" s="549" t="s">
        <v>959</v>
      </c>
      <c r="J139" s="548" t="s">
        <v>2038</v>
      </c>
      <c r="K139" s="529" t="s">
        <v>2075</v>
      </c>
      <c r="L139" s="508" t="s">
        <v>70</v>
      </c>
      <c r="M139" s="498" t="s">
        <v>151</v>
      </c>
      <c r="N139" s="498" t="s">
        <v>72</v>
      </c>
      <c r="O139" s="550" t="s">
        <v>205</v>
      </c>
      <c r="P139" s="550" t="s">
        <v>111</v>
      </c>
      <c r="Q139" s="498" t="s">
        <v>75</v>
      </c>
      <c r="R139" s="548" t="s">
        <v>83</v>
      </c>
      <c r="S139" s="550" t="s">
        <v>140</v>
      </c>
      <c r="T139" s="550" t="s">
        <v>79</v>
      </c>
      <c r="U139" s="550" t="s">
        <v>141</v>
      </c>
      <c r="V139" s="550" t="s">
        <v>2035</v>
      </c>
      <c r="W139" s="551">
        <f t="shared" si="9"/>
        <v>4</v>
      </c>
      <c r="X139" s="548" t="str">
        <f t="shared" si="7"/>
        <v>MEDIO</v>
      </c>
      <c r="Y139" s="548" t="s">
        <v>2066</v>
      </c>
      <c r="Z139" s="550" t="s">
        <v>223</v>
      </c>
      <c r="AA139" s="550" t="s">
        <v>201</v>
      </c>
      <c r="AB139" s="550" t="s">
        <v>201</v>
      </c>
      <c r="AC139" s="550" t="s">
        <v>223</v>
      </c>
      <c r="AD139" s="520">
        <v>43969</v>
      </c>
      <c r="AE139" s="548" t="s">
        <v>82</v>
      </c>
      <c r="AF139" s="550" t="s">
        <v>69</v>
      </c>
      <c r="AG139" s="550" t="s">
        <v>69</v>
      </c>
      <c r="AH139" s="550" t="s">
        <v>69</v>
      </c>
      <c r="AI139" s="550" t="s">
        <v>114</v>
      </c>
      <c r="AJ139" s="554" t="s">
        <v>69</v>
      </c>
      <c r="AK139" s="555" t="s">
        <v>457</v>
      </c>
      <c r="AL139" s="555" t="s">
        <v>457</v>
      </c>
      <c r="AM139" s="555" t="s">
        <v>69</v>
      </c>
      <c r="AN139" s="555" t="s">
        <v>457</v>
      </c>
      <c r="AO139" s="555" t="s">
        <v>69</v>
      </c>
      <c r="AP139" s="555" t="s">
        <v>457</v>
      </c>
      <c r="AQ139" s="555" t="s">
        <v>69</v>
      </c>
      <c r="AR139" s="551" t="s">
        <v>87</v>
      </c>
      <c r="AS139" s="551" t="s">
        <v>87</v>
      </c>
      <c r="AT139" s="555" t="s">
        <v>69</v>
      </c>
      <c r="AU139" s="555" t="s">
        <v>69</v>
      </c>
      <c r="AV139" s="555" t="s">
        <v>69</v>
      </c>
      <c r="AW139" s="550" t="s">
        <v>69</v>
      </c>
      <c r="AX139" s="550" t="s">
        <v>2037</v>
      </c>
    </row>
    <row r="140" spans="1:50" s="635" customFormat="1" ht="90">
      <c r="A140" s="548" t="s">
        <v>1778</v>
      </c>
      <c r="B140" s="498" t="s">
        <v>397</v>
      </c>
      <c r="C140" s="498" t="s">
        <v>283</v>
      </c>
      <c r="D140" s="498" t="s">
        <v>106</v>
      </c>
      <c r="E140" s="498" t="s">
        <v>448</v>
      </c>
      <c r="F140" s="198">
        <f>IFERROR(VLOOKUP(E140,[8]TablaRetencion!A$1:B$22,2,FALSE),"")</f>
        <v>240</v>
      </c>
      <c r="G140" s="548" t="s">
        <v>402</v>
      </c>
      <c r="H140" s="198">
        <f>IFERROR(VLOOKUP(G140,[8]TablaRetencion!C$1:D$159,2,FALSE),"")</f>
        <v>28</v>
      </c>
      <c r="I140" s="549" t="s">
        <v>959</v>
      </c>
      <c r="J140" s="548" t="s">
        <v>2038</v>
      </c>
      <c r="K140" s="529" t="s">
        <v>2076</v>
      </c>
      <c r="L140" s="508" t="s">
        <v>70</v>
      </c>
      <c r="M140" s="498" t="s">
        <v>151</v>
      </c>
      <c r="N140" s="498" t="s">
        <v>72</v>
      </c>
      <c r="O140" s="550" t="s">
        <v>205</v>
      </c>
      <c r="P140" s="550" t="s">
        <v>111</v>
      </c>
      <c r="Q140" s="498" t="s">
        <v>75</v>
      </c>
      <c r="R140" s="548" t="s">
        <v>83</v>
      </c>
      <c r="S140" s="550" t="s">
        <v>140</v>
      </c>
      <c r="T140" s="550" t="s">
        <v>79</v>
      </c>
      <c r="U140" s="550" t="s">
        <v>141</v>
      </c>
      <c r="V140" s="550" t="s">
        <v>2035</v>
      </c>
      <c r="W140" s="551">
        <f t="shared" si="9"/>
        <v>4</v>
      </c>
      <c r="X140" s="548" t="str">
        <f t="shared" si="7"/>
        <v>MEDIO</v>
      </c>
      <c r="Y140" s="548" t="s">
        <v>2066</v>
      </c>
      <c r="Z140" s="550" t="s">
        <v>223</v>
      </c>
      <c r="AA140" s="550" t="s">
        <v>186</v>
      </c>
      <c r="AB140" s="550" t="s">
        <v>186</v>
      </c>
      <c r="AC140" s="550" t="s">
        <v>223</v>
      </c>
      <c r="AD140" s="520">
        <v>43969</v>
      </c>
      <c r="AE140" s="548" t="s">
        <v>82</v>
      </c>
      <c r="AF140" s="550" t="s">
        <v>69</v>
      </c>
      <c r="AG140" s="550" t="s">
        <v>69</v>
      </c>
      <c r="AH140" s="550" t="s">
        <v>69</v>
      </c>
      <c r="AI140" s="550" t="s">
        <v>114</v>
      </c>
      <c r="AJ140" s="554" t="s">
        <v>69</v>
      </c>
      <c r="AK140" s="555" t="s">
        <v>457</v>
      </c>
      <c r="AL140" s="555" t="s">
        <v>457</v>
      </c>
      <c r="AM140" s="555" t="s">
        <v>69</v>
      </c>
      <c r="AN140" s="555" t="s">
        <v>457</v>
      </c>
      <c r="AO140" s="555" t="s">
        <v>69</v>
      </c>
      <c r="AP140" s="555" t="s">
        <v>457</v>
      </c>
      <c r="AQ140" s="555" t="s">
        <v>69</v>
      </c>
      <c r="AR140" s="551" t="s">
        <v>87</v>
      </c>
      <c r="AS140" s="551" t="s">
        <v>87</v>
      </c>
      <c r="AT140" s="555" t="s">
        <v>69</v>
      </c>
      <c r="AU140" s="555" t="s">
        <v>69</v>
      </c>
      <c r="AV140" s="555" t="s">
        <v>69</v>
      </c>
      <c r="AW140" s="550" t="s">
        <v>69</v>
      </c>
      <c r="AX140" s="550" t="s">
        <v>2037</v>
      </c>
    </row>
    <row r="141" spans="1:50" s="635" customFormat="1" ht="90">
      <c r="A141" s="548" t="s">
        <v>1778</v>
      </c>
      <c r="B141" s="498" t="s">
        <v>397</v>
      </c>
      <c r="C141" s="498" t="s">
        <v>283</v>
      </c>
      <c r="D141" s="498" t="s">
        <v>106</v>
      </c>
      <c r="E141" s="498" t="s">
        <v>448</v>
      </c>
      <c r="F141" s="198">
        <f>IFERROR(VLOOKUP(E141,[8]TablaRetencion!A$1:B$22,2,FALSE),"")</f>
        <v>240</v>
      </c>
      <c r="G141" s="548" t="s">
        <v>402</v>
      </c>
      <c r="H141" s="198">
        <f>IFERROR(VLOOKUP(G141,[8]TablaRetencion!C$1:D$159,2,FALSE),"")</f>
        <v>28</v>
      </c>
      <c r="I141" s="549" t="s">
        <v>959</v>
      </c>
      <c r="J141" s="548" t="s">
        <v>2038</v>
      </c>
      <c r="K141" s="529" t="s">
        <v>2077</v>
      </c>
      <c r="L141" s="508" t="s">
        <v>70</v>
      </c>
      <c r="M141" s="498" t="s">
        <v>151</v>
      </c>
      <c r="N141" s="498" t="s">
        <v>72</v>
      </c>
      <c r="O141" s="550" t="s">
        <v>205</v>
      </c>
      <c r="P141" s="550" t="s">
        <v>111</v>
      </c>
      <c r="Q141" s="498" t="s">
        <v>126</v>
      </c>
      <c r="R141" s="548" t="s">
        <v>83</v>
      </c>
      <c r="S141" s="550" t="s">
        <v>140</v>
      </c>
      <c r="T141" s="550" t="s">
        <v>79</v>
      </c>
      <c r="U141" s="550" t="s">
        <v>141</v>
      </c>
      <c r="V141" s="550" t="s">
        <v>2035</v>
      </c>
      <c r="W141" s="551">
        <f t="shared" si="9"/>
        <v>4</v>
      </c>
      <c r="X141" s="548" t="str">
        <f t="shared" si="7"/>
        <v>MEDIO</v>
      </c>
      <c r="Y141" s="556" t="s">
        <v>2036</v>
      </c>
      <c r="Z141" s="550" t="s">
        <v>223</v>
      </c>
      <c r="AA141" s="550" t="s">
        <v>201</v>
      </c>
      <c r="AB141" s="550" t="s">
        <v>201</v>
      </c>
      <c r="AC141" s="550" t="s">
        <v>223</v>
      </c>
      <c r="AD141" s="520">
        <v>43969</v>
      </c>
      <c r="AE141" s="548" t="s">
        <v>82</v>
      </c>
      <c r="AF141" s="550" t="s">
        <v>69</v>
      </c>
      <c r="AG141" s="550" t="s">
        <v>69</v>
      </c>
      <c r="AH141" s="550" t="s">
        <v>69</v>
      </c>
      <c r="AI141" s="550" t="s">
        <v>114</v>
      </c>
      <c r="AJ141" s="554" t="s">
        <v>69</v>
      </c>
      <c r="AK141" s="555" t="s">
        <v>457</v>
      </c>
      <c r="AL141" s="555" t="s">
        <v>457</v>
      </c>
      <c r="AM141" s="555" t="s">
        <v>69</v>
      </c>
      <c r="AN141" s="555" t="s">
        <v>457</v>
      </c>
      <c r="AO141" s="555" t="s">
        <v>69</v>
      </c>
      <c r="AP141" s="555" t="s">
        <v>457</v>
      </c>
      <c r="AQ141" s="555" t="s">
        <v>69</v>
      </c>
      <c r="AR141" s="551" t="s">
        <v>87</v>
      </c>
      <c r="AS141" s="551" t="s">
        <v>87</v>
      </c>
      <c r="AT141" s="555" t="s">
        <v>69</v>
      </c>
      <c r="AU141" s="555" t="s">
        <v>69</v>
      </c>
      <c r="AV141" s="555" t="s">
        <v>69</v>
      </c>
      <c r="AW141" s="550" t="s">
        <v>69</v>
      </c>
      <c r="AX141" s="550" t="s">
        <v>2037</v>
      </c>
    </row>
    <row r="142" spans="1:50" s="635" customFormat="1" ht="90">
      <c r="A142" s="548" t="s">
        <v>1778</v>
      </c>
      <c r="B142" s="498" t="s">
        <v>397</v>
      </c>
      <c r="C142" s="498" t="s">
        <v>283</v>
      </c>
      <c r="D142" s="498" t="s">
        <v>106</v>
      </c>
      <c r="E142" s="498" t="s">
        <v>448</v>
      </c>
      <c r="F142" s="198">
        <f>IFERROR(VLOOKUP(E142,[8]TablaRetencion!A$1:B$22,2,FALSE),"")</f>
        <v>240</v>
      </c>
      <c r="G142" s="548" t="s">
        <v>402</v>
      </c>
      <c r="H142" s="198">
        <f>IFERROR(VLOOKUP(G142,[8]TablaRetencion!C$1:D$159,2,FALSE),"")</f>
        <v>28</v>
      </c>
      <c r="I142" s="549" t="s">
        <v>959</v>
      </c>
      <c r="J142" s="548" t="s">
        <v>2038</v>
      </c>
      <c r="K142" s="529" t="s">
        <v>2078</v>
      </c>
      <c r="L142" s="508" t="s">
        <v>70</v>
      </c>
      <c r="M142" s="498" t="s">
        <v>151</v>
      </c>
      <c r="N142" s="498" t="s">
        <v>72</v>
      </c>
      <c r="O142" s="550" t="s">
        <v>205</v>
      </c>
      <c r="P142" s="550" t="s">
        <v>111</v>
      </c>
      <c r="Q142" s="498" t="s">
        <v>75</v>
      </c>
      <c r="R142" s="548" t="s">
        <v>83</v>
      </c>
      <c r="S142" s="550" t="s">
        <v>140</v>
      </c>
      <c r="T142" s="550" t="s">
        <v>79</v>
      </c>
      <c r="U142" s="550" t="s">
        <v>141</v>
      </c>
      <c r="V142" s="550" t="s">
        <v>2035</v>
      </c>
      <c r="W142" s="551">
        <f t="shared" si="9"/>
        <v>4</v>
      </c>
      <c r="X142" s="548" t="str">
        <f t="shared" si="7"/>
        <v>MEDIO</v>
      </c>
      <c r="Y142" s="548" t="s">
        <v>2066</v>
      </c>
      <c r="Z142" s="550" t="s">
        <v>223</v>
      </c>
      <c r="AA142" s="550" t="s">
        <v>201</v>
      </c>
      <c r="AB142" s="550" t="s">
        <v>201</v>
      </c>
      <c r="AC142" s="550" t="s">
        <v>223</v>
      </c>
      <c r="AD142" s="520">
        <v>43969</v>
      </c>
      <c r="AE142" s="548" t="s">
        <v>82</v>
      </c>
      <c r="AF142" s="550" t="s">
        <v>69</v>
      </c>
      <c r="AG142" s="550" t="s">
        <v>69</v>
      </c>
      <c r="AH142" s="550" t="s">
        <v>69</v>
      </c>
      <c r="AI142" s="550" t="s">
        <v>114</v>
      </c>
      <c r="AJ142" s="554" t="s">
        <v>69</v>
      </c>
      <c r="AK142" s="555" t="s">
        <v>457</v>
      </c>
      <c r="AL142" s="555" t="s">
        <v>457</v>
      </c>
      <c r="AM142" s="555" t="s">
        <v>69</v>
      </c>
      <c r="AN142" s="555" t="s">
        <v>457</v>
      </c>
      <c r="AO142" s="555" t="s">
        <v>69</v>
      </c>
      <c r="AP142" s="555" t="s">
        <v>457</v>
      </c>
      <c r="AQ142" s="555" t="s">
        <v>69</v>
      </c>
      <c r="AR142" s="551" t="s">
        <v>87</v>
      </c>
      <c r="AS142" s="551" t="s">
        <v>87</v>
      </c>
      <c r="AT142" s="555" t="s">
        <v>69</v>
      </c>
      <c r="AU142" s="555" t="s">
        <v>69</v>
      </c>
      <c r="AV142" s="555" t="s">
        <v>69</v>
      </c>
      <c r="AW142" s="550" t="s">
        <v>69</v>
      </c>
      <c r="AX142" s="550" t="s">
        <v>2037</v>
      </c>
    </row>
    <row r="143" spans="1:50" s="635" customFormat="1" ht="90">
      <c r="A143" s="548" t="s">
        <v>1778</v>
      </c>
      <c r="B143" s="498" t="s">
        <v>397</v>
      </c>
      <c r="C143" s="498" t="s">
        <v>283</v>
      </c>
      <c r="D143" s="498" t="s">
        <v>106</v>
      </c>
      <c r="E143" s="498" t="s">
        <v>448</v>
      </c>
      <c r="F143" s="198">
        <f>IFERROR(VLOOKUP(E143,[8]TablaRetencion!A$1:B$22,2,FALSE),"")</f>
        <v>240</v>
      </c>
      <c r="G143" s="548" t="s">
        <v>402</v>
      </c>
      <c r="H143" s="198">
        <f>IFERROR(VLOOKUP(G143,[8]TablaRetencion!C$1:D$159,2,FALSE),"")</f>
        <v>28</v>
      </c>
      <c r="I143" s="549" t="s">
        <v>957</v>
      </c>
      <c r="J143" s="548" t="s">
        <v>2038</v>
      </c>
      <c r="K143" s="529" t="s">
        <v>2079</v>
      </c>
      <c r="L143" s="508" t="s">
        <v>70</v>
      </c>
      <c r="M143" s="498" t="s">
        <v>151</v>
      </c>
      <c r="N143" s="498" t="s">
        <v>72</v>
      </c>
      <c r="O143" s="550" t="s">
        <v>205</v>
      </c>
      <c r="P143" s="550" t="s">
        <v>111</v>
      </c>
      <c r="Q143" s="498" t="s">
        <v>126</v>
      </c>
      <c r="R143" s="548" t="s">
        <v>83</v>
      </c>
      <c r="S143" s="550" t="s">
        <v>140</v>
      </c>
      <c r="T143" s="550" t="s">
        <v>79</v>
      </c>
      <c r="U143" s="550" t="s">
        <v>141</v>
      </c>
      <c r="V143" s="550" t="s">
        <v>2035</v>
      </c>
      <c r="W143" s="551">
        <f t="shared" si="9"/>
        <v>4</v>
      </c>
      <c r="X143" s="548" t="str">
        <f t="shared" si="7"/>
        <v>MEDIO</v>
      </c>
      <c r="Y143" s="556" t="s">
        <v>2036</v>
      </c>
      <c r="Z143" s="550" t="s">
        <v>223</v>
      </c>
      <c r="AA143" s="550" t="s">
        <v>113</v>
      </c>
      <c r="AB143" s="550" t="s">
        <v>113</v>
      </c>
      <c r="AC143" s="550" t="s">
        <v>223</v>
      </c>
      <c r="AD143" s="520">
        <v>43969</v>
      </c>
      <c r="AE143" s="548" t="s">
        <v>82</v>
      </c>
      <c r="AF143" s="550" t="s">
        <v>69</v>
      </c>
      <c r="AG143" s="550" t="s">
        <v>69</v>
      </c>
      <c r="AH143" s="550" t="s">
        <v>69</v>
      </c>
      <c r="AI143" s="550" t="s">
        <v>114</v>
      </c>
      <c r="AJ143" s="554" t="s">
        <v>69</v>
      </c>
      <c r="AK143" s="555" t="s">
        <v>457</v>
      </c>
      <c r="AL143" s="555" t="s">
        <v>457</v>
      </c>
      <c r="AM143" s="555" t="s">
        <v>69</v>
      </c>
      <c r="AN143" s="555" t="s">
        <v>457</v>
      </c>
      <c r="AO143" s="555" t="s">
        <v>69</v>
      </c>
      <c r="AP143" s="555" t="s">
        <v>457</v>
      </c>
      <c r="AQ143" s="555" t="s">
        <v>69</v>
      </c>
      <c r="AR143" s="551" t="s">
        <v>87</v>
      </c>
      <c r="AS143" s="551" t="s">
        <v>87</v>
      </c>
      <c r="AT143" s="555" t="s">
        <v>69</v>
      </c>
      <c r="AU143" s="555" t="s">
        <v>69</v>
      </c>
      <c r="AV143" s="555" t="s">
        <v>69</v>
      </c>
      <c r="AW143" s="550" t="s">
        <v>69</v>
      </c>
      <c r="AX143" s="550" t="s">
        <v>2037</v>
      </c>
    </row>
    <row r="144" spans="1:50" s="635" customFormat="1" ht="90">
      <c r="A144" s="548" t="s">
        <v>1778</v>
      </c>
      <c r="B144" s="498" t="s">
        <v>397</v>
      </c>
      <c r="C144" s="498" t="s">
        <v>283</v>
      </c>
      <c r="D144" s="498" t="s">
        <v>106</v>
      </c>
      <c r="E144" s="498" t="s">
        <v>448</v>
      </c>
      <c r="F144" s="198">
        <f>IFERROR(VLOOKUP(E144,[8]TablaRetencion!A$1:B$22,2,FALSE),"")</f>
        <v>240</v>
      </c>
      <c r="G144" s="548" t="s">
        <v>402</v>
      </c>
      <c r="H144" s="198">
        <f>IFERROR(VLOOKUP(G144,[8]TablaRetencion!C$1:D$159,2,FALSE),"")</f>
        <v>28</v>
      </c>
      <c r="I144" s="549" t="s">
        <v>960</v>
      </c>
      <c r="J144" s="548" t="s">
        <v>2038</v>
      </c>
      <c r="K144" s="557" t="s">
        <v>2080</v>
      </c>
      <c r="L144" s="508" t="s">
        <v>70</v>
      </c>
      <c r="M144" s="498" t="s">
        <v>151</v>
      </c>
      <c r="N144" s="498" t="s">
        <v>72</v>
      </c>
      <c r="O144" s="550" t="s">
        <v>205</v>
      </c>
      <c r="P144" s="550" t="s">
        <v>111</v>
      </c>
      <c r="Q144" s="498" t="s">
        <v>75</v>
      </c>
      <c r="R144" s="548" t="s">
        <v>83</v>
      </c>
      <c r="S144" s="550" t="s">
        <v>140</v>
      </c>
      <c r="T144" s="550" t="s">
        <v>79</v>
      </c>
      <c r="U144" s="550" t="s">
        <v>141</v>
      </c>
      <c r="V144" s="550" t="s">
        <v>2035</v>
      </c>
      <c r="W144" s="551">
        <f t="shared" si="9"/>
        <v>4</v>
      </c>
      <c r="X144" s="548" t="str">
        <f t="shared" si="7"/>
        <v>MEDIO</v>
      </c>
      <c r="Y144" s="548" t="s">
        <v>2066</v>
      </c>
      <c r="Z144" s="550" t="s">
        <v>223</v>
      </c>
      <c r="AA144" s="550" t="s">
        <v>81</v>
      </c>
      <c r="AB144" s="550" t="s">
        <v>201</v>
      </c>
      <c r="AC144" s="550" t="s">
        <v>223</v>
      </c>
      <c r="AD144" s="520">
        <v>43969</v>
      </c>
      <c r="AE144" s="548" t="s">
        <v>82</v>
      </c>
      <c r="AF144" s="550" t="s">
        <v>69</v>
      </c>
      <c r="AG144" s="550" t="s">
        <v>69</v>
      </c>
      <c r="AH144" s="550" t="s">
        <v>69</v>
      </c>
      <c r="AI144" s="550" t="s">
        <v>114</v>
      </c>
      <c r="AJ144" s="554" t="s">
        <v>69</v>
      </c>
      <c r="AK144" s="555" t="s">
        <v>457</v>
      </c>
      <c r="AL144" s="555" t="s">
        <v>457</v>
      </c>
      <c r="AM144" s="555" t="s">
        <v>69</v>
      </c>
      <c r="AN144" s="555" t="s">
        <v>457</v>
      </c>
      <c r="AO144" s="555" t="s">
        <v>69</v>
      </c>
      <c r="AP144" s="555" t="s">
        <v>457</v>
      </c>
      <c r="AQ144" s="555" t="s">
        <v>69</v>
      </c>
      <c r="AR144" s="551" t="s">
        <v>87</v>
      </c>
      <c r="AS144" s="551" t="s">
        <v>87</v>
      </c>
      <c r="AT144" s="555" t="s">
        <v>69</v>
      </c>
      <c r="AU144" s="555" t="s">
        <v>69</v>
      </c>
      <c r="AV144" s="555" t="s">
        <v>69</v>
      </c>
      <c r="AW144" s="550" t="s">
        <v>69</v>
      </c>
      <c r="AX144" s="550" t="s">
        <v>2037</v>
      </c>
    </row>
    <row r="145" spans="1:50" s="635" customFormat="1" ht="90">
      <c r="A145" s="548" t="s">
        <v>1778</v>
      </c>
      <c r="B145" s="498" t="s">
        <v>397</v>
      </c>
      <c r="C145" s="498" t="s">
        <v>283</v>
      </c>
      <c r="D145" s="498" t="s">
        <v>106</v>
      </c>
      <c r="E145" s="498" t="s">
        <v>448</v>
      </c>
      <c r="F145" s="198">
        <f>IFERROR(VLOOKUP(E145,[8]TablaRetencion!A$1:B$22,2,FALSE),"")</f>
        <v>240</v>
      </c>
      <c r="G145" s="551" t="s">
        <v>404</v>
      </c>
      <c r="H145" s="198">
        <f>IFERROR(VLOOKUP(G145,[8]TablaRetencion!C$1:D$159,2,FALSE),"")</f>
        <v>46</v>
      </c>
      <c r="I145" s="549" t="s">
        <v>962</v>
      </c>
      <c r="J145" s="548" t="s">
        <v>2081</v>
      </c>
      <c r="K145" s="557" t="s">
        <v>2082</v>
      </c>
      <c r="L145" s="508" t="s">
        <v>70</v>
      </c>
      <c r="M145" s="498" t="s">
        <v>151</v>
      </c>
      <c r="N145" s="498" t="s">
        <v>72</v>
      </c>
      <c r="O145" s="550" t="s">
        <v>205</v>
      </c>
      <c r="P145" s="550" t="s">
        <v>111</v>
      </c>
      <c r="Q145" s="498" t="s">
        <v>75</v>
      </c>
      <c r="R145" s="548" t="s">
        <v>83</v>
      </c>
      <c r="S145" s="550" t="s">
        <v>140</v>
      </c>
      <c r="T145" s="550" t="s">
        <v>79</v>
      </c>
      <c r="U145" s="550" t="s">
        <v>141</v>
      </c>
      <c r="V145" s="550" t="s">
        <v>2035</v>
      </c>
      <c r="W145" s="548">
        <f t="shared" ref="W145:W175" si="10">VLOOKUP(S145,Confidencialidad,2,0)+VLOOKUP(T145,Integridad,2,0)+VLOOKUP(U145,Disponibilidad,2,0)</f>
        <v>4</v>
      </c>
      <c r="X145" s="548" t="str">
        <f t="shared" si="7"/>
        <v>MEDIO</v>
      </c>
      <c r="Y145" s="548" t="s">
        <v>2066</v>
      </c>
      <c r="Z145" s="550" t="s">
        <v>2083</v>
      </c>
      <c r="AA145" s="550" t="s">
        <v>113</v>
      </c>
      <c r="AB145" s="550" t="s">
        <v>201</v>
      </c>
      <c r="AC145" s="550" t="s">
        <v>223</v>
      </c>
      <c r="AD145" s="520">
        <v>43969</v>
      </c>
      <c r="AE145" s="548" t="s">
        <v>82</v>
      </c>
      <c r="AF145" s="550" t="s">
        <v>69</v>
      </c>
      <c r="AG145" s="550" t="s">
        <v>69</v>
      </c>
      <c r="AH145" s="550" t="s">
        <v>69</v>
      </c>
      <c r="AI145" s="550" t="s">
        <v>114</v>
      </c>
      <c r="AJ145" s="553">
        <v>43453</v>
      </c>
      <c r="AK145" s="550" t="s">
        <v>391</v>
      </c>
      <c r="AL145" s="550" t="s">
        <v>457</v>
      </c>
      <c r="AM145" s="550" t="s">
        <v>69</v>
      </c>
      <c r="AN145" s="550" t="s">
        <v>457</v>
      </c>
      <c r="AO145" s="550" t="s">
        <v>69</v>
      </c>
      <c r="AP145" s="550" t="s">
        <v>457</v>
      </c>
      <c r="AQ145" s="550" t="s">
        <v>69</v>
      </c>
      <c r="AR145" s="551" t="s">
        <v>87</v>
      </c>
      <c r="AS145" s="551" t="s">
        <v>87</v>
      </c>
      <c r="AT145" s="555" t="s">
        <v>69</v>
      </c>
      <c r="AU145" s="555" t="s">
        <v>69</v>
      </c>
      <c r="AV145" s="555" t="s">
        <v>69</v>
      </c>
      <c r="AW145" s="550" t="s">
        <v>69</v>
      </c>
      <c r="AX145" s="550" t="s">
        <v>2037</v>
      </c>
    </row>
    <row r="146" spans="1:50" s="635" customFormat="1" ht="90">
      <c r="A146" s="548" t="s">
        <v>1778</v>
      </c>
      <c r="B146" s="498" t="s">
        <v>397</v>
      </c>
      <c r="C146" s="498" t="s">
        <v>283</v>
      </c>
      <c r="D146" s="498" t="s">
        <v>106</v>
      </c>
      <c r="E146" s="498" t="s">
        <v>448</v>
      </c>
      <c r="F146" s="198">
        <f>IFERROR(VLOOKUP(E146,[8]TablaRetencion!A$1:B$22,2,FALSE),"")</f>
        <v>240</v>
      </c>
      <c r="G146" s="548" t="s">
        <v>402</v>
      </c>
      <c r="H146" s="198">
        <f>IFERROR(VLOOKUP(G146,[8]TablaRetencion!C$1:D$159,2,FALSE),"")</f>
        <v>28</v>
      </c>
      <c r="I146" s="549" t="s">
        <v>957</v>
      </c>
      <c r="J146" s="548" t="s">
        <v>2038</v>
      </c>
      <c r="K146" s="557" t="s">
        <v>2084</v>
      </c>
      <c r="L146" s="508" t="s">
        <v>70</v>
      </c>
      <c r="M146" s="498" t="s">
        <v>151</v>
      </c>
      <c r="N146" s="498" t="s">
        <v>72</v>
      </c>
      <c r="O146" s="550" t="s">
        <v>205</v>
      </c>
      <c r="P146" s="550" t="s">
        <v>111</v>
      </c>
      <c r="Q146" s="498" t="s">
        <v>126</v>
      </c>
      <c r="R146" s="548" t="s">
        <v>83</v>
      </c>
      <c r="S146" s="550" t="s">
        <v>140</v>
      </c>
      <c r="T146" s="550" t="s">
        <v>79</v>
      </c>
      <c r="U146" s="550" t="s">
        <v>141</v>
      </c>
      <c r="V146" s="550" t="s">
        <v>2035</v>
      </c>
      <c r="W146" s="551">
        <f t="shared" si="10"/>
        <v>4</v>
      </c>
      <c r="X146" s="548" t="str">
        <f t="shared" si="7"/>
        <v>MEDIO</v>
      </c>
      <c r="Y146" s="556" t="s">
        <v>2036</v>
      </c>
      <c r="Z146" s="550" t="s">
        <v>223</v>
      </c>
      <c r="AA146" s="550" t="s">
        <v>201</v>
      </c>
      <c r="AB146" s="550" t="s">
        <v>201</v>
      </c>
      <c r="AC146" s="550" t="s">
        <v>223</v>
      </c>
      <c r="AD146" s="520">
        <v>43969</v>
      </c>
      <c r="AE146" s="548" t="s">
        <v>82</v>
      </c>
      <c r="AF146" s="550" t="s">
        <v>69</v>
      </c>
      <c r="AG146" s="550" t="s">
        <v>69</v>
      </c>
      <c r="AH146" s="550" t="s">
        <v>69</v>
      </c>
      <c r="AI146" s="550" t="s">
        <v>114</v>
      </c>
      <c r="AJ146" s="554" t="s">
        <v>69</v>
      </c>
      <c r="AK146" s="555" t="s">
        <v>457</v>
      </c>
      <c r="AL146" s="555" t="s">
        <v>457</v>
      </c>
      <c r="AM146" s="555" t="s">
        <v>69</v>
      </c>
      <c r="AN146" s="555" t="s">
        <v>457</v>
      </c>
      <c r="AO146" s="555" t="s">
        <v>69</v>
      </c>
      <c r="AP146" s="555" t="s">
        <v>457</v>
      </c>
      <c r="AQ146" s="555" t="s">
        <v>69</v>
      </c>
      <c r="AR146" s="551" t="s">
        <v>87</v>
      </c>
      <c r="AS146" s="551" t="s">
        <v>87</v>
      </c>
      <c r="AT146" s="555" t="s">
        <v>69</v>
      </c>
      <c r="AU146" s="555" t="s">
        <v>69</v>
      </c>
      <c r="AV146" s="555" t="s">
        <v>69</v>
      </c>
      <c r="AW146" s="550" t="s">
        <v>69</v>
      </c>
      <c r="AX146" s="550" t="s">
        <v>2037</v>
      </c>
    </row>
    <row r="147" spans="1:50" s="635" customFormat="1" ht="90">
      <c r="A147" s="548" t="s">
        <v>1778</v>
      </c>
      <c r="B147" s="498" t="s">
        <v>397</v>
      </c>
      <c r="C147" s="498" t="s">
        <v>283</v>
      </c>
      <c r="D147" s="498" t="s">
        <v>106</v>
      </c>
      <c r="E147" s="498" t="s">
        <v>448</v>
      </c>
      <c r="F147" s="198">
        <f>IFERROR(VLOOKUP(E147,[8]TablaRetencion!A$1:B$22,2,FALSE),"")</f>
        <v>240</v>
      </c>
      <c r="G147" s="548" t="s">
        <v>402</v>
      </c>
      <c r="H147" s="198">
        <f>IFERROR(VLOOKUP(G147,[8]TablaRetencion!C$1:D$159,2,FALSE),"")</f>
        <v>28</v>
      </c>
      <c r="I147" s="549" t="s">
        <v>959</v>
      </c>
      <c r="J147" s="548" t="s">
        <v>2033</v>
      </c>
      <c r="K147" s="557" t="s">
        <v>2085</v>
      </c>
      <c r="L147" s="508" t="s">
        <v>70</v>
      </c>
      <c r="M147" s="498" t="s">
        <v>151</v>
      </c>
      <c r="N147" s="498" t="s">
        <v>72</v>
      </c>
      <c r="O147" s="550" t="s">
        <v>205</v>
      </c>
      <c r="P147" s="550" t="s">
        <v>111</v>
      </c>
      <c r="Q147" s="498" t="s">
        <v>126</v>
      </c>
      <c r="R147" s="548" t="s">
        <v>83</v>
      </c>
      <c r="S147" s="550" t="s">
        <v>140</v>
      </c>
      <c r="T147" s="550" t="s">
        <v>79</v>
      </c>
      <c r="U147" s="550" t="s">
        <v>141</v>
      </c>
      <c r="V147" s="550" t="s">
        <v>2035</v>
      </c>
      <c r="W147" s="551">
        <f t="shared" si="10"/>
        <v>4</v>
      </c>
      <c r="X147" s="548" t="str">
        <f t="shared" si="7"/>
        <v>MEDIO</v>
      </c>
      <c r="Y147" s="556" t="s">
        <v>2047</v>
      </c>
      <c r="Z147" s="550" t="s">
        <v>223</v>
      </c>
      <c r="AA147" s="550" t="s">
        <v>201</v>
      </c>
      <c r="AB147" s="550" t="s">
        <v>201</v>
      </c>
      <c r="AC147" s="550" t="s">
        <v>223</v>
      </c>
      <c r="AD147" s="520">
        <v>43969</v>
      </c>
      <c r="AE147" s="548" t="s">
        <v>82</v>
      </c>
      <c r="AF147" s="550" t="s">
        <v>69</v>
      </c>
      <c r="AG147" s="550" t="s">
        <v>69</v>
      </c>
      <c r="AH147" s="550" t="s">
        <v>69</v>
      </c>
      <c r="AI147" s="550" t="s">
        <v>114</v>
      </c>
      <c r="AJ147" s="554" t="s">
        <v>69</v>
      </c>
      <c r="AK147" s="555" t="s">
        <v>457</v>
      </c>
      <c r="AL147" s="555" t="s">
        <v>457</v>
      </c>
      <c r="AM147" s="555" t="s">
        <v>69</v>
      </c>
      <c r="AN147" s="555" t="s">
        <v>457</v>
      </c>
      <c r="AO147" s="555" t="s">
        <v>69</v>
      </c>
      <c r="AP147" s="555" t="s">
        <v>457</v>
      </c>
      <c r="AQ147" s="555" t="s">
        <v>69</v>
      </c>
      <c r="AR147" s="551" t="s">
        <v>87</v>
      </c>
      <c r="AS147" s="551" t="s">
        <v>87</v>
      </c>
      <c r="AT147" s="555" t="s">
        <v>69</v>
      </c>
      <c r="AU147" s="555" t="s">
        <v>69</v>
      </c>
      <c r="AV147" s="555" t="s">
        <v>69</v>
      </c>
      <c r="AW147" s="550" t="s">
        <v>69</v>
      </c>
      <c r="AX147" s="550" t="s">
        <v>2037</v>
      </c>
    </row>
    <row r="148" spans="1:50" s="635" customFormat="1" ht="90">
      <c r="A148" s="548" t="s">
        <v>1778</v>
      </c>
      <c r="B148" s="498" t="s">
        <v>397</v>
      </c>
      <c r="C148" s="498" t="s">
        <v>283</v>
      </c>
      <c r="D148" s="498" t="s">
        <v>106</v>
      </c>
      <c r="E148" s="498" t="s">
        <v>448</v>
      </c>
      <c r="F148" s="198">
        <f>IFERROR(VLOOKUP(E148,[8]TablaRetencion!A$1:B$22,2,FALSE),"")</f>
        <v>240</v>
      </c>
      <c r="G148" s="548" t="s">
        <v>402</v>
      </c>
      <c r="H148" s="198">
        <f>IFERROR(VLOOKUP(G148,[8]TablaRetencion!C$1:D$159,2,FALSE),"")</f>
        <v>28</v>
      </c>
      <c r="I148" s="549" t="s">
        <v>959</v>
      </c>
      <c r="J148" s="548" t="s">
        <v>2033</v>
      </c>
      <c r="K148" s="557" t="s">
        <v>2086</v>
      </c>
      <c r="L148" s="508" t="s">
        <v>70</v>
      </c>
      <c r="M148" s="498" t="s">
        <v>151</v>
      </c>
      <c r="N148" s="498" t="s">
        <v>72</v>
      </c>
      <c r="O148" s="550" t="s">
        <v>205</v>
      </c>
      <c r="P148" s="550" t="s">
        <v>111</v>
      </c>
      <c r="Q148" s="498" t="s">
        <v>126</v>
      </c>
      <c r="R148" s="548" t="s">
        <v>83</v>
      </c>
      <c r="S148" s="550" t="s">
        <v>140</v>
      </c>
      <c r="T148" s="550" t="s">
        <v>79</v>
      </c>
      <c r="U148" s="550" t="s">
        <v>141</v>
      </c>
      <c r="V148" s="550" t="s">
        <v>2035</v>
      </c>
      <c r="W148" s="551">
        <f t="shared" si="10"/>
        <v>4</v>
      </c>
      <c r="X148" s="548" t="str">
        <f t="shared" si="7"/>
        <v>MEDIO</v>
      </c>
      <c r="Y148" s="556" t="s">
        <v>2036</v>
      </c>
      <c r="Z148" s="550" t="s">
        <v>223</v>
      </c>
      <c r="AA148" s="550" t="s">
        <v>113</v>
      </c>
      <c r="AB148" s="550" t="s">
        <v>113</v>
      </c>
      <c r="AC148" s="550" t="s">
        <v>223</v>
      </c>
      <c r="AD148" s="520">
        <v>43969</v>
      </c>
      <c r="AE148" s="548" t="s">
        <v>82</v>
      </c>
      <c r="AF148" s="550" t="s">
        <v>69</v>
      </c>
      <c r="AG148" s="550" t="s">
        <v>69</v>
      </c>
      <c r="AH148" s="550" t="s">
        <v>69</v>
      </c>
      <c r="AI148" s="550" t="s">
        <v>114</v>
      </c>
      <c r="AJ148" s="554" t="s">
        <v>69</v>
      </c>
      <c r="AK148" s="555" t="s">
        <v>457</v>
      </c>
      <c r="AL148" s="555" t="s">
        <v>457</v>
      </c>
      <c r="AM148" s="555" t="s">
        <v>69</v>
      </c>
      <c r="AN148" s="555" t="s">
        <v>457</v>
      </c>
      <c r="AO148" s="555" t="s">
        <v>69</v>
      </c>
      <c r="AP148" s="555" t="s">
        <v>457</v>
      </c>
      <c r="AQ148" s="555" t="s">
        <v>69</v>
      </c>
      <c r="AR148" s="551" t="s">
        <v>87</v>
      </c>
      <c r="AS148" s="551" t="s">
        <v>87</v>
      </c>
      <c r="AT148" s="555" t="s">
        <v>69</v>
      </c>
      <c r="AU148" s="555" t="s">
        <v>69</v>
      </c>
      <c r="AV148" s="555" t="s">
        <v>69</v>
      </c>
      <c r="AW148" s="550" t="s">
        <v>69</v>
      </c>
      <c r="AX148" s="550" t="s">
        <v>2037</v>
      </c>
    </row>
    <row r="149" spans="1:50" s="635" customFormat="1" ht="90">
      <c r="A149" s="548" t="s">
        <v>1778</v>
      </c>
      <c r="B149" s="498" t="s">
        <v>397</v>
      </c>
      <c r="C149" s="498" t="s">
        <v>283</v>
      </c>
      <c r="D149" s="498" t="s">
        <v>106</v>
      </c>
      <c r="E149" s="498" t="s">
        <v>448</v>
      </c>
      <c r="F149" s="198">
        <f>IFERROR(VLOOKUP(E149,[8]TablaRetencion!A$1:B$22,2,FALSE),"")</f>
        <v>240</v>
      </c>
      <c r="G149" s="548" t="s">
        <v>402</v>
      </c>
      <c r="H149" s="198">
        <f>IFERROR(VLOOKUP(G149,[8]TablaRetencion!C$1:D$159,2,FALSE),"")</f>
        <v>28</v>
      </c>
      <c r="I149" s="549" t="s">
        <v>959</v>
      </c>
      <c r="J149" s="548" t="s">
        <v>2033</v>
      </c>
      <c r="K149" s="557" t="s">
        <v>2087</v>
      </c>
      <c r="L149" s="508" t="s">
        <v>70</v>
      </c>
      <c r="M149" s="498" t="s">
        <v>151</v>
      </c>
      <c r="N149" s="498" t="s">
        <v>72</v>
      </c>
      <c r="O149" s="550" t="s">
        <v>205</v>
      </c>
      <c r="P149" s="550" t="s">
        <v>111</v>
      </c>
      <c r="Q149" s="498" t="s">
        <v>126</v>
      </c>
      <c r="R149" s="548" t="s">
        <v>83</v>
      </c>
      <c r="S149" s="550" t="s">
        <v>140</v>
      </c>
      <c r="T149" s="550" t="s">
        <v>79</v>
      </c>
      <c r="U149" s="550" t="s">
        <v>141</v>
      </c>
      <c r="V149" s="550" t="s">
        <v>2035</v>
      </c>
      <c r="W149" s="551">
        <f t="shared" si="10"/>
        <v>4</v>
      </c>
      <c r="X149" s="548" t="str">
        <f t="shared" si="7"/>
        <v>MEDIO</v>
      </c>
      <c r="Y149" s="556" t="s">
        <v>2036</v>
      </c>
      <c r="Z149" s="550" t="s">
        <v>223</v>
      </c>
      <c r="AA149" s="550" t="s">
        <v>113</v>
      </c>
      <c r="AB149" s="550" t="s">
        <v>113</v>
      </c>
      <c r="AC149" s="550" t="s">
        <v>223</v>
      </c>
      <c r="AD149" s="520">
        <v>43969</v>
      </c>
      <c r="AE149" s="548" t="s">
        <v>82</v>
      </c>
      <c r="AF149" s="550" t="s">
        <v>69</v>
      </c>
      <c r="AG149" s="550" t="s">
        <v>69</v>
      </c>
      <c r="AH149" s="550" t="s">
        <v>69</v>
      </c>
      <c r="AI149" s="550" t="s">
        <v>114</v>
      </c>
      <c r="AJ149" s="554" t="s">
        <v>69</v>
      </c>
      <c r="AK149" s="555" t="s">
        <v>457</v>
      </c>
      <c r="AL149" s="555" t="s">
        <v>457</v>
      </c>
      <c r="AM149" s="555" t="s">
        <v>69</v>
      </c>
      <c r="AN149" s="555" t="s">
        <v>457</v>
      </c>
      <c r="AO149" s="555" t="s">
        <v>69</v>
      </c>
      <c r="AP149" s="555" t="s">
        <v>457</v>
      </c>
      <c r="AQ149" s="555" t="s">
        <v>69</v>
      </c>
      <c r="AR149" s="551" t="s">
        <v>87</v>
      </c>
      <c r="AS149" s="551" t="s">
        <v>87</v>
      </c>
      <c r="AT149" s="555" t="s">
        <v>69</v>
      </c>
      <c r="AU149" s="555" t="s">
        <v>69</v>
      </c>
      <c r="AV149" s="555" t="s">
        <v>69</v>
      </c>
      <c r="AW149" s="550" t="s">
        <v>69</v>
      </c>
      <c r="AX149" s="550" t="s">
        <v>2037</v>
      </c>
    </row>
    <row r="150" spans="1:50" s="635" customFormat="1" ht="90">
      <c r="A150" s="548" t="s">
        <v>1778</v>
      </c>
      <c r="B150" s="498" t="s">
        <v>397</v>
      </c>
      <c r="C150" s="498" t="s">
        <v>283</v>
      </c>
      <c r="D150" s="498" t="s">
        <v>106</v>
      </c>
      <c r="E150" s="498" t="s">
        <v>448</v>
      </c>
      <c r="F150" s="198">
        <f>IFERROR(VLOOKUP(E150,[8]TablaRetencion!A$1:B$22,2,FALSE),"")</f>
        <v>240</v>
      </c>
      <c r="G150" s="548" t="s">
        <v>402</v>
      </c>
      <c r="H150" s="198">
        <f>IFERROR(VLOOKUP(G150,[8]TablaRetencion!C$1:D$159,2,FALSE),"")</f>
        <v>28</v>
      </c>
      <c r="I150" s="549" t="s">
        <v>959</v>
      </c>
      <c r="J150" s="548" t="s">
        <v>2033</v>
      </c>
      <c r="K150" s="557" t="s">
        <v>2088</v>
      </c>
      <c r="L150" s="508" t="s">
        <v>70</v>
      </c>
      <c r="M150" s="498" t="s">
        <v>151</v>
      </c>
      <c r="N150" s="498" t="s">
        <v>72</v>
      </c>
      <c r="O150" s="550" t="s">
        <v>205</v>
      </c>
      <c r="P150" s="550" t="s">
        <v>111</v>
      </c>
      <c r="Q150" s="498" t="s">
        <v>126</v>
      </c>
      <c r="R150" s="548" t="s">
        <v>83</v>
      </c>
      <c r="S150" s="550" t="s">
        <v>140</v>
      </c>
      <c r="T150" s="550" t="s">
        <v>79</v>
      </c>
      <c r="U150" s="550" t="s">
        <v>141</v>
      </c>
      <c r="V150" s="550" t="s">
        <v>2035</v>
      </c>
      <c r="W150" s="551">
        <f t="shared" si="10"/>
        <v>4</v>
      </c>
      <c r="X150" s="548" t="str">
        <f t="shared" si="7"/>
        <v>MEDIO</v>
      </c>
      <c r="Y150" s="556" t="s">
        <v>2036</v>
      </c>
      <c r="Z150" s="550" t="s">
        <v>223</v>
      </c>
      <c r="AA150" s="550" t="s">
        <v>201</v>
      </c>
      <c r="AB150" s="550" t="s">
        <v>201</v>
      </c>
      <c r="AC150" s="550" t="s">
        <v>223</v>
      </c>
      <c r="AD150" s="520">
        <v>43969</v>
      </c>
      <c r="AE150" s="548" t="s">
        <v>82</v>
      </c>
      <c r="AF150" s="550" t="s">
        <v>69</v>
      </c>
      <c r="AG150" s="550" t="s">
        <v>69</v>
      </c>
      <c r="AH150" s="550" t="s">
        <v>69</v>
      </c>
      <c r="AI150" s="550" t="s">
        <v>114</v>
      </c>
      <c r="AJ150" s="554" t="s">
        <v>69</v>
      </c>
      <c r="AK150" s="555" t="s">
        <v>457</v>
      </c>
      <c r="AL150" s="555" t="s">
        <v>457</v>
      </c>
      <c r="AM150" s="555" t="s">
        <v>69</v>
      </c>
      <c r="AN150" s="555" t="s">
        <v>457</v>
      </c>
      <c r="AO150" s="555" t="s">
        <v>69</v>
      </c>
      <c r="AP150" s="555" t="s">
        <v>457</v>
      </c>
      <c r="AQ150" s="555" t="s">
        <v>69</v>
      </c>
      <c r="AR150" s="551" t="s">
        <v>87</v>
      </c>
      <c r="AS150" s="551" t="s">
        <v>87</v>
      </c>
      <c r="AT150" s="555" t="s">
        <v>69</v>
      </c>
      <c r="AU150" s="555" t="s">
        <v>69</v>
      </c>
      <c r="AV150" s="555" t="s">
        <v>69</v>
      </c>
      <c r="AW150" s="550" t="s">
        <v>69</v>
      </c>
      <c r="AX150" s="550" t="s">
        <v>2037</v>
      </c>
    </row>
    <row r="151" spans="1:50" s="635" customFormat="1" ht="90">
      <c r="A151" s="548" t="s">
        <v>1778</v>
      </c>
      <c r="B151" s="498" t="s">
        <v>397</v>
      </c>
      <c r="C151" s="498" t="s">
        <v>283</v>
      </c>
      <c r="D151" s="498" t="s">
        <v>106</v>
      </c>
      <c r="E151" s="498" t="s">
        <v>448</v>
      </c>
      <c r="F151" s="198">
        <f>IFERROR(VLOOKUP(E151,[8]TablaRetencion!A$1:B$22,2,FALSE),"")</f>
        <v>240</v>
      </c>
      <c r="G151" s="548" t="s">
        <v>402</v>
      </c>
      <c r="H151" s="198">
        <f>IFERROR(VLOOKUP(G151,[8]TablaRetencion!C$1:D$159,2,FALSE),"")</f>
        <v>28</v>
      </c>
      <c r="I151" s="549" t="s">
        <v>959</v>
      </c>
      <c r="J151" s="548" t="s">
        <v>2033</v>
      </c>
      <c r="K151" s="557" t="s">
        <v>2088</v>
      </c>
      <c r="L151" s="508" t="s">
        <v>70</v>
      </c>
      <c r="M151" s="498" t="s">
        <v>151</v>
      </c>
      <c r="N151" s="498" t="s">
        <v>72</v>
      </c>
      <c r="O151" s="550" t="s">
        <v>205</v>
      </c>
      <c r="P151" s="550" t="s">
        <v>111</v>
      </c>
      <c r="Q151" s="498" t="s">
        <v>126</v>
      </c>
      <c r="R151" s="548" t="s">
        <v>83</v>
      </c>
      <c r="S151" s="550" t="s">
        <v>140</v>
      </c>
      <c r="T151" s="550" t="s">
        <v>79</v>
      </c>
      <c r="U151" s="550" t="s">
        <v>141</v>
      </c>
      <c r="V151" s="550" t="s">
        <v>2035</v>
      </c>
      <c r="W151" s="551">
        <f t="shared" si="10"/>
        <v>4</v>
      </c>
      <c r="X151" s="548" t="str">
        <f t="shared" si="7"/>
        <v>MEDIO</v>
      </c>
      <c r="Y151" s="556" t="s">
        <v>2036</v>
      </c>
      <c r="Z151" s="550" t="s">
        <v>223</v>
      </c>
      <c r="AA151" s="550" t="s">
        <v>201</v>
      </c>
      <c r="AB151" s="550" t="s">
        <v>201</v>
      </c>
      <c r="AC151" s="550" t="s">
        <v>223</v>
      </c>
      <c r="AD151" s="520">
        <v>43969</v>
      </c>
      <c r="AE151" s="548" t="s">
        <v>82</v>
      </c>
      <c r="AF151" s="550" t="s">
        <v>69</v>
      </c>
      <c r="AG151" s="550" t="s">
        <v>69</v>
      </c>
      <c r="AH151" s="550" t="s">
        <v>69</v>
      </c>
      <c r="AI151" s="550" t="s">
        <v>114</v>
      </c>
      <c r="AJ151" s="554" t="s">
        <v>69</v>
      </c>
      <c r="AK151" s="555" t="s">
        <v>457</v>
      </c>
      <c r="AL151" s="555" t="s">
        <v>457</v>
      </c>
      <c r="AM151" s="555" t="s">
        <v>69</v>
      </c>
      <c r="AN151" s="555" t="s">
        <v>457</v>
      </c>
      <c r="AO151" s="555" t="s">
        <v>69</v>
      </c>
      <c r="AP151" s="555" t="s">
        <v>457</v>
      </c>
      <c r="AQ151" s="555" t="s">
        <v>69</v>
      </c>
      <c r="AR151" s="551" t="s">
        <v>87</v>
      </c>
      <c r="AS151" s="551" t="s">
        <v>87</v>
      </c>
      <c r="AT151" s="555" t="s">
        <v>69</v>
      </c>
      <c r="AU151" s="555" t="s">
        <v>69</v>
      </c>
      <c r="AV151" s="555" t="s">
        <v>69</v>
      </c>
      <c r="AW151" s="550" t="s">
        <v>69</v>
      </c>
      <c r="AX151" s="550" t="s">
        <v>2037</v>
      </c>
    </row>
    <row r="152" spans="1:50" s="635" customFormat="1" ht="90">
      <c r="A152" s="548" t="s">
        <v>1778</v>
      </c>
      <c r="B152" s="498" t="s">
        <v>397</v>
      </c>
      <c r="C152" s="498" t="s">
        <v>283</v>
      </c>
      <c r="D152" s="498" t="s">
        <v>106</v>
      </c>
      <c r="E152" s="498" t="s">
        <v>448</v>
      </c>
      <c r="F152" s="198">
        <f>IFERROR(VLOOKUP(E152,[8]TablaRetencion!A$1:B$22,2,FALSE),"")</f>
        <v>240</v>
      </c>
      <c r="G152" s="548" t="s">
        <v>402</v>
      </c>
      <c r="H152" s="198">
        <f>IFERROR(VLOOKUP(G152,[8]TablaRetencion!C$1:D$159,2,FALSE),"")</f>
        <v>28</v>
      </c>
      <c r="I152" s="549" t="s">
        <v>959</v>
      </c>
      <c r="J152" s="548" t="s">
        <v>2033</v>
      </c>
      <c r="K152" s="557" t="s">
        <v>2089</v>
      </c>
      <c r="L152" s="508" t="s">
        <v>70</v>
      </c>
      <c r="M152" s="498" t="s">
        <v>151</v>
      </c>
      <c r="N152" s="498" t="s">
        <v>72</v>
      </c>
      <c r="O152" s="550" t="s">
        <v>205</v>
      </c>
      <c r="P152" s="550" t="s">
        <v>111</v>
      </c>
      <c r="Q152" s="498" t="s">
        <v>126</v>
      </c>
      <c r="R152" s="548" t="s">
        <v>83</v>
      </c>
      <c r="S152" s="550" t="s">
        <v>140</v>
      </c>
      <c r="T152" s="550" t="s">
        <v>79</v>
      </c>
      <c r="U152" s="550" t="s">
        <v>141</v>
      </c>
      <c r="V152" s="550" t="s">
        <v>2035</v>
      </c>
      <c r="W152" s="551">
        <f t="shared" si="10"/>
        <v>4</v>
      </c>
      <c r="X152" s="548" t="str">
        <f t="shared" si="7"/>
        <v>MEDIO</v>
      </c>
      <c r="Y152" s="556" t="s">
        <v>2036</v>
      </c>
      <c r="Z152" s="550" t="s">
        <v>223</v>
      </c>
      <c r="AA152" s="550" t="s">
        <v>201</v>
      </c>
      <c r="AB152" s="550" t="s">
        <v>201</v>
      </c>
      <c r="AC152" s="550" t="s">
        <v>223</v>
      </c>
      <c r="AD152" s="520">
        <v>43969</v>
      </c>
      <c r="AE152" s="548" t="s">
        <v>82</v>
      </c>
      <c r="AF152" s="550" t="s">
        <v>69</v>
      </c>
      <c r="AG152" s="550" t="s">
        <v>69</v>
      </c>
      <c r="AH152" s="550" t="s">
        <v>69</v>
      </c>
      <c r="AI152" s="550" t="s">
        <v>114</v>
      </c>
      <c r="AJ152" s="554" t="s">
        <v>69</v>
      </c>
      <c r="AK152" s="555" t="s">
        <v>457</v>
      </c>
      <c r="AL152" s="555" t="s">
        <v>457</v>
      </c>
      <c r="AM152" s="555" t="s">
        <v>69</v>
      </c>
      <c r="AN152" s="555" t="s">
        <v>457</v>
      </c>
      <c r="AO152" s="555" t="s">
        <v>69</v>
      </c>
      <c r="AP152" s="555" t="s">
        <v>457</v>
      </c>
      <c r="AQ152" s="555" t="s">
        <v>69</v>
      </c>
      <c r="AR152" s="551" t="s">
        <v>87</v>
      </c>
      <c r="AS152" s="551" t="s">
        <v>87</v>
      </c>
      <c r="AT152" s="555" t="s">
        <v>69</v>
      </c>
      <c r="AU152" s="555" t="s">
        <v>69</v>
      </c>
      <c r="AV152" s="555" t="s">
        <v>69</v>
      </c>
      <c r="AW152" s="550" t="s">
        <v>69</v>
      </c>
      <c r="AX152" s="550" t="s">
        <v>2037</v>
      </c>
    </row>
    <row r="153" spans="1:50" s="635" customFormat="1" ht="90">
      <c r="A153" s="548" t="s">
        <v>1778</v>
      </c>
      <c r="B153" s="498" t="s">
        <v>397</v>
      </c>
      <c r="C153" s="498" t="s">
        <v>283</v>
      </c>
      <c r="D153" s="498" t="s">
        <v>106</v>
      </c>
      <c r="E153" s="498" t="s">
        <v>448</v>
      </c>
      <c r="F153" s="198">
        <f>IFERROR(VLOOKUP(E153,[8]TablaRetencion!A$1:B$22,2,FALSE),"")</f>
        <v>240</v>
      </c>
      <c r="G153" s="548" t="s">
        <v>402</v>
      </c>
      <c r="H153" s="198">
        <f>IFERROR(VLOOKUP(G153,[8]TablaRetencion!C$1:D$159,2,FALSE),"")</f>
        <v>28</v>
      </c>
      <c r="I153" s="549" t="s">
        <v>959</v>
      </c>
      <c r="J153" s="548" t="s">
        <v>2033</v>
      </c>
      <c r="K153" s="557" t="s">
        <v>2089</v>
      </c>
      <c r="L153" s="508" t="s">
        <v>70</v>
      </c>
      <c r="M153" s="498" t="s">
        <v>151</v>
      </c>
      <c r="N153" s="498" t="s">
        <v>72</v>
      </c>
      <c r="O153" s="550" t="s">
        <v>205</v>
      </c>
      <c r="P153" s="550" t="s">
        <v>111</v>
      </c>
      <c r="Q153" s="498" t="s">
        <v>126</v>
      </c>
      <c r="R153" s="548" t="s">
        <v>83</v>
      </c>
      <c r="S153" s="550" t="s">
        <v>140</v>
      </c>
      <c r="T153" s="550" t="s">
        <v>79</v>
      </c>
      <c r="U153" s="550" t="s">
        <v>141</v>
      </c>
      <c r="V153" s="550" t="s">
        <v>2035</v>
      </c>
      <c r="W153" s="551">
        <f t="shared" si="10"/>
        <v>4</v>
      </c>
      <c r="X153" s="548" t="str">
        <f t="shared" si="7"/>
        <v>MEDIO</v>
      </c>
      <c r="Y153" s="556" t="s">
        <v>2036</v>
      </c>
      <c r="Z153" s="550" t="s">
        <v>223</v>
      </c>
      <c r="AA153" s="550" t="s">
        <v>201</v>
      </c>
      <c r="AB153" s="550" t="s">
        <v>201</v>
      </c>
      <c r="AC153" s="550" t="s">
        <v>223</v>
      </c>
      <c r="AD153" s="520">
        <v>43969</v>
      </c>
      <c r="AE153" s="548" t="s">
        <v>82</v>
      </c>
      <c r="AF153" s="550" t="s">
        <v>69</v>
      </c>
      <c r="AG153" s="550" t="s">
        <v>69</v>
      </c>
      <c r="AH153" s="550" t="s">
        <v>69</v>
      </c>
      <c r="AI153" s="550" t="s">
        <v>114</v>
      </c>
      <c r="AJ153" s="554" t="s">
        <v>69</v>
      </c>
      <c r="AK153" s="555" t="s">
        <v>457</v>
      </c>
      <c r="AL153" s="555" t="s">
        <v>457</v>
      </c>
      <c r="AM153" s="555" t="s">
        <v>69</v>
      </c>
      <c r="AN153" s="555" t="s">
        <v>457</v>
      </c>
      <c r="AO153" s="555" t="s">
        <v>69</v>
      </c>
      <c r="AP153" s="555" t="s">
        <v>457</v>
      </c>
      <c r="AQ153" s="555" t="s">
        <v>69</v>
      </c>
      <c r="AR153" s="551" t="s">
        <v>87</v>
      </c>
      <c r="AS153" s="551" t="s">
        <v>87</v>
      </c>
      <c r="AT153" s="555" t="s">
        <v>69</v>
      </c>
      <c r="AU153" s="555" t="s">
        <v>69</v>
      </c>
      <c r="AV153" s="555" t="s">
        <v>69</v>
      </c>
      <c r="AW153" s="550" t="s">
        <v>69</v>
      </c>
      <c r="AX153" s="550" t="s">
        <v>2037</v>
      </c>
    </row>
    <row r="154" spans="1:50" s="635" customFormat="1" ht="90">
      <c r="A154" s="548" t="s">
        <v>1778</v>
      </c>
      <c r="B154" s="498" t="s">
        <v>397</v>
      </c>
      <c r="C154" s="498" t="s">
        <v>283</v>
      </c>
      <c r="D154" s="498" t="s">
        <v>106</v>
      </c>
      <c r="E154" s="498" t="s">
        <v>448</v>
      </c>
      <c r="F154" s="198">
        <f>IFERROR(VLOOKUP(E154,[8]TablaRetencion!A$1:B$22,2,FALSE),"")</f>
        <v>240</v>
      </c>
      <c r="G154" s="548" t="s">
        <v>402</v>
      </c>
      <c r="H154" s="198">
        <f>IFERROR(VLOOKUP(G154,[8]TablaRetencion!C$1:D$159,2,FALSE),"")</f>
        <v>28</v>
      </c>
      <c r="I154" s="549" t="s">
        <v>959</v>
      </c>
      <c r="J154" s="548" t="s">
        <v>2033</v>
      </c>
      <c r="K154" s="557" t="s">
        <v>2090</v>
      </c>
      <c r="L154" s="508" t="s">
        <v>70</v>
      </c>
      <c r="M154" s="498" t="s">
        <v>151</v>
      </c>
      <c r="N154" s="498" t="s">
        <v>72</v>
      </c>
      <c r="O154" s="550" t="s">
        <v>205</v>
      </c>
      <c r="P154" s="550" t="s">
        <v>111</v>
      </c>
      <c r="Q154" s="498" t="s">
        <v>126</v>
      </c>
      <c r="R154" s="548" t="s">
        <v>83</v>
      </c>
      <c r="S154" s="550" t="s">
        <v>140</v>
      </c>
      <c r="T154" s="550" t="s">
        <v>79</v>
      </c>
      <c r="U154" s="550" t="s">
        <v>141</v>
      </c>
      <c r="V154" s="550" t="s">
        <v>2035</v>
      </c>
      <c r="W154" s="551">
        <f t="shared" si="10"/>
        <v>4</v>
      </c>
      <c r="X154" s="548" t="str">
        <f t="shared" si="7"/>
        <v>MEDIO</v>
      </c>
      <c r="Y154" s="556" t="s">
        <v>2036</v>
      </c>
      <c r="Z154" s="550" t="s">
        <v>223</v>
      </c>
      <c r="AA154" s="550" t="s">
        <v>201</v>
      </c>
      <c r="AB154" s="550" t="s">
        <v>201</v>
      </c>
      <c r="AC154" s="550" t="s">
        <v>223</v>
      </c>
      <c r="AD154" s="520">
        <v>43969</v>
      </c>
      <c r="AE154" s="548" t="s">
        <v>82</v>
      </c>
      <c r="AF154" s="550" t="s">
        <v>69</v>
      </c>
      <c r="AG154" s="550" t="s">
        <v>69</v>
      </c>
      <c r="AH154" s="550" t="s">
        <v>69</v>
      </c>
      <c r="AI154" s="550" t="s">
        <v>114</v>
      </c>
      <c r="AJ154" s="554" t="s">
        <v>69</v>
      </c>
      <c r="AK154" s="555" t="s">
        <v>457</v>
      </c>
      <c r="AL154" s="555" t="s">
        <v>457</v>
      </c>
      <c r="AM154" s="555" t="s">
        <v>69</v>
      </c>
      <c r="AN154" s="555" t="s">
        <v>457</v>
      </c>
      <c r="AO154" s="555" t="s">
        <v>69</v>
      </c>
      <c r="AP154" s="555" t="s">
        <v>457</v>
      </c>
      <c r="AQ154" s="555" t="s">
        <v>69</v>
      </c>
      <c r="AR154" s="551" t="s">
        <v>87</v>
      </c>
      <c r="AS154" s="551" t="s">
        <v>87</v>
      </c>
      <c r="AT154" s="555" t="s">
        <v>69</v>
      </c>
      <c r="AU154" s="555" t="s">
        <v>69</v>
      </c>
      <c r="AV154" s="555" t="s">
        <v>69</v>
      </c>
      <c r="AW154" s="550" t="s">
        <v>69</v>
      </c>
      <c r="AX154" s="550" t="s">
        <v>2037</v>
      </c>
    </row>
    <row r="155" spans="1:50" s="635" customFormat="1" ht="90">
      <c r="A155" s="548" t="s">
        <v>1778</v>
      </c>
      <c r="B155" s="498" t="s">
        <v>397</v>
      </c>
      <c r="C155" s="498" t="s">
        <v>283</v>
      </c>
      <c r="D155" s="498" t="s">
        <v>106</v>
      </c>
      <c r="E155" s="498" t="s">
        <v>448</v>
      </c>
      <c r="F155" s="198">
        <f>IFERROR(VLOOKUP(E155,[8]TablaRetencion!A$1:B$22,2,FALSE),"")</f>
        <v>240</v>
      </c>
      <c r="G155" s="548" t="s">
        <v>402</v>
      </c>
      <c r="H155" s="198">
        <f>IFERROR(VLOOKUP(G155,[8]TablaRetencion!C$1:D$159,2,FALSE),"")</f>
        <v>28</v>
      </c>
      <c r="I155" s="549" t="s">
        <v>959</v>
      </c>
      <c r="J155" s="548" t="s">
        <v>2033</v>
      </c>
      <c r="K155" s="557" t="s">
        <v>2090</v>
      </c>
      <c r="L155" s="508" t="s">
        <v>70</v>
      </c>
      <c r="M155" s="498" t="s">
        <v>151</v>
      </c>
      <c r="N155" s="498" t="s">
        <v>72</v>
      </c>
      <c r="O155" s="550" t="s">
        <v>205</v>
      </c>
      <c r="P155" s="550" t="s">
        <v>111</v>
      </c>
      <c r="Q155" s="498" t="s">
        <v>126</v>
      </c>
      <c r="R155" s="548" t="s">
        <v>83</v>
      </c>
      <c r="S155" s="550" t="s">
        <v>140</v>
      </c>
      <c r="T155" s="550" t="s">
        <v>79</v>
      </c>
      <c r="U155" s="550" t="s">
        <v>141</v>
      </c>
      <c r="V155" s="550" t="s">
        <v>2035</v>
      </c>
      <c r="W155" s="551">
        <f t="shared" si="10"/>
        <v>4</v>
      </c>
      <c r="X155" s="548" t="str">
        <f t="shared" si="7"/>
        <v>MEDIO</v>
      </c>
      <c r="Y155" s="556" t="s">
        <v>2036</v>
      </c>
      <c r="Z155" s="550" t="s">
        <v>223</v>
      </c>
      <c r="AA155" s="550" t="s">
        <v>201</v>
      </c>
      <c r="AB155" s="550" t="s">
        <v>201</v>
      </c>
      <c r="AC155" s="550" t="s">
        <v>223</v>
      </c>
      <c r="AD155" s="520">
        <v>43969</v>
      </c>
      <c r="AE155" s="548" t="s">
        <v>82</v>
      </c>
      <c r="AF155" s="550" t="s">
        <v>69</v>
      </c>
      <c r="AG155" s="550" t="s">
        <v>69</v>
      </c>
      <c r="AH155" s="550" t="s">
        <v>69</v>
      </c>
      <c r="AI155" s="550" t="s">
        <v>114</v>
      </c>
      <c r="AJ155" s="554" t="s">
        <v>69</v>
      </c>
      <c r="AK155" s="555" t="s">
        <v>457</v>
      </c>
      <c r="AL155" s="555" t="s">
        <v>457</v>
      </c>
      <c r="AM155" s="555" t="s">
        <v>69</v>
      </c>
      <c r="AN155" s="555" t="s">
        <v>457</v>
      </c>
      <c r="AO155" s="555" t="s">
        <v>69</v>
      </c>
      <c r="AP155" s="555" t="s">
        <v>457</v>
      </c>
      <c r="AQ155" s="555" t="s">
        <v>69</v>
      </c>
      <c r="AR155" s="551" t="s">
        <v>87</v>
      </c>
      <c r="AS155" s="551" t="s">
        <v>87</v>
      </c>
      <c r="AT155" s="555" t="s">
        <v>69</v>
      </c>
      <c r="AU155" s="555" t="s">
        <v>69</v>
      </c>
      <c r="AV155" s="555" t="s">
        <v>69</v>
      </c>
      <c r="AW155" s="550" t="s">
        <v>69</v>
      </c>
      <c r="AX155" s="550" t="s">
        <v>2037</v>
      </c>
    </row>
    <row r="156" spans="1:50" s="635" customFormat="1" ht="90">
      <c r="A156" s="548" t="s">
        <v>1778</v>
      </c>
      <c r="B156" s="498" t="s">
        <v>397</v>
      </c>
      <c r="C156" s="498" t="s">
        <v>283</v>
      </c>
      <c r="D156" s="498" t="s">
        <v>106</v>
      </c>
      <c r="E156" s="498" t="s">
        <v>448</v>
      </c>
      <c r="F156" s="198">
        <f>IFERROR(VLOOKUP(E156,[8]TablaRetencion!A$1:B$22,2,FALSE),"")</f>
        <v>240</v>
      </c>
      <c r="G156" s="548" t="s">
        <v>402</v>
      </c>
      <c r="H156" s="198">
        <f>IFERROR(VLOOKUP(G156,[8]TablaRetencion!C$1:D$159,2,FALSE),"")</f>
        <v>28</v>
      </c>
      <c r="I156" s="549" t="s">
        <v>959</v>
      </c>
      <c r="J156" s="548" t="s">
        <v>2033</v>
      </c>
      <c r="K156" s="557" t="s">
        <v>2090</v>
      </c>
      <c r="L156" s="508" t="s">
        <v>70</v>
      </c>
      <c r="M156" s="498" t="s">
        <v>151</v>
      </c>
      <c r="N156" s="498" t="s">
        <v>72</v>
      </c>
      <c r="O156" s="550" t="s">
        <v>205</v>
      </c>
      <c r="P156" s="550" t="s">
        <v>111</v>
      </c>
      <c r="Q156" s="498" t="s">
        <v>126</v>
      </c>
      <c r="R156" s="548" t="s">
        <v>83</v>
      </c>
      <c r="S156" s="550" t="s">
        <v>140</v>
      </c>
      <c r="T156" s="550" t="s">
        <v>79</v>
      </c>
      <c r="U156" s="550" t="s">
        <v>141</v>
      </c>
      <c r="V156" s="550" t="s">
        <v>2035</v>
      </c>
      <c r="W156" s="551">
        <f t="shared" si="10"/>
        <v>4</v>
      </c>
      <c r="X156" s="548" t="str">
        <f t="shared" si="7"/>
        <v>MEDIO</v>
      </c>
      <c r="Y156" s="556" t="s">
        <v>2036</v>
      </c>
      <c r="Z156" s="550" t="s">
        <v>223</v>
      </c>
      <c r="AA156" s="550" t="s">
        <v>201</v>
      </c>
      <c r="AB156" s="550" t="s">
        <v>201</v>
      </c>
      <c r="AC156" s="550" t="s">
        <v>223</v>
      </c>
      <c r="AD156" s="520">
        <v>43969</v>
      </c>
      <c r="AE156" s="548" t="s">
        <v>82</v>
      </c>
      <c r="AF156" s="550" t="s">
        <v>69</v>
      </c>
      <c r="AG156" s="550" t="s">
        <v>69</v>
      </c>
      <c r="AH156" s="550" t="s">
        <v>69</v>
      </c>
      <c r="AI156" s="550" t="s">
        <v>114</v>
      </c>
      <c r="AJ156" s="554" t="s">
        <v>69</v>
      </c>
      <c r="AK156" s="555" t="s">
        <v>457</v>
      </c>
      <c r="AL156" s="555" t="s">
        <v>457</v>
      </c>
      <c r="AM156" s="555" t="s">
        <v>69</v>
      </c>
      <c r="AN156" s="555" t="s">
        <v>457</v>
      </c>
      <c r="AO156" s="555" t="s">
        <v>69</v>
      </c>
      <c r="AP156" s="555" t="s">
        <v>457</v>
      </c>
      <c r="AQ156" s="555" t="s">
        <v>69</v>
      </c>
      <c r="AR156" s="551" t="s">
        <v>87</v>
      </c>
      <c r="AS156" s="551" t="s">
        <v>87</v>
      </c>
      <c r="AT156" s="555" t="s">
        <v>69</v>
      </c>
      <c r="AU156" s="555" t="s">
        <v>69</v>
      </c>
      <c r="AV156" s="555" t="s">
        <v>69</v>
      </c>
      <c r="AW156" s="550" t="s">
        <v>69</v>
      </c>
      <c r="AX156" s="550" t="s">
        <v>2037</v>
      </c>
    </row>
    <row r="157" spans="1:50" s="635" customFormat="1" ht="90">
      <c r="A157" s="548" t="s">
        <v>1778</v>
      </c>
      <c r="B157" s="498" t="s">
        <v>397</v>
      </c>
      <c r="C157" s="498" t="s">
        <v>283</v>
      </c>
      <c r="D157" s="498" t="s">
        <v>106</v>
      </c>
      <c r="E157" s="498" t="s">
        <v>448</v>
      </c>
      <c r="F157" s="198">
        <f>IFERROR(VLOOKUP(E157,[8]TablaRetencion!A$1:B$22,2,FALSE),"")</f>
        <v>240</v>
      </c>
      <c r="G157" s="548" t="s">
        <v>402</v>
      </c>
      <c r="H157" s="198">
        <f>IFERROR(VLOOKUP(G157,[8]TablaRetencion!C$1:D$159,2,FALSE),"")</f>
        <v>28</v>
      </c>
      <c r="I157" s="549" t="s">
        <v>959</v>
      </c>
      <c r="J157" s="548" t="s">
        <v>2033</v>
      </c>
      <c r="K157" s="557" t="s">
        <v>2090</v>
      </c>
      <c r="L157" s="508" t="s">
        <v>70</v>
      </c>
      <c r="M157" s="498" t="s">
        <v>151</v>
      </c>
      <c r="N157" s="498" t="s">
        <v>72</v>
      </c>
      <c r="O157" s="550" t="s">
        <v>205</v>
      </c>
      <c r="P157" s="550" t="s">
        <v>111</v>
      </c>
      <c r="Q157" s="498" t="s">
        <v>126</v>
      </c>
      <c r="R157" s="548" t="s">
        <v>83</v>
      </c>
      <c r="S157" s="550" t="s">
        <v>140</v>
      </c>
      <c r="T157" s="550" t="s">
        <v>79</v>
      </c>
      <c r="U157" s="550" t="s">
        <v>141</v>
      </c>
      <c r="V157" s="550" t="s">
        <v>2035</v>
      </c>
      <c r="W157" s="551">
        <f t="shared" si="10"/>
        <v>4</v>
      </c>
      <c r="X157" s="548" t="str">
        <f t="shared" si="7"/>
        <v>MEDIO</v>
      </c>
      <c r="Y157" s="556" t="s">
        <v>2036</v>
      </c>
      <c r="Z157" s="550" t="s">
        <v>223</v>
      </c>
      <c r="AA157" s="550" t="s">
        <v>201</v>
      </c>
      <c r="AB157" s="550" t="s">
        <v>201</v>
      </c>
      <c r="AC157" s="550" t="s">
        <v>223</v>
      </c>
      <c r="AD157" s="520">
        <v>43969</v>
      </c>
      <c r="AE157" s="548" t="s">
        <v>82</v>
      </c>
      <c r="AF157" s="550" t="s">
        <v>69</v>
      </c>
      <c r="AG157" s="550" t="s">
        <v>69</v>
      </c>
      <c r="AH157" s="550" t="s">
        <v>69</v>
      </c>
      <c r="AI157" s="550" t="s">
        <v>114</v>
      </c>
      <c r="AJ157" s="554" t="s">
        <v>69</v>
      </c>
      <c r="AK157" s="555" t="s">
        <v>457</v>
      </c>
      <c r="AL157" s="555" t="s">
        <v>457</v>
      </c>
      <c r="AM157" s="555" t="s">
        <v>69</v>
      </c>
      <c r="AN157" s="555" t="s">
        <v>457</v>
      </c>
      <c r="AO157" s="555" t="s">
        <v>69</v>
      </c>
      <c r="AP157" s="555" t="s">
        <v>457</v>
      </c>
      <c r="AQ157" s="555" t="s">
        <v>69</v>
      </c>
      <c r="AR157" s="551" t="s">
        <v>87</v>
      </c>
      <c r="AS157" s="551" t="s">
        <v>87</v>
      </c>
      <c r="AT157" s="555" t="s">
        <v>69</v>
      </c>
      <c r="AU157" s="555" t="s">
        <v>69</v>
      </c>
      <c r="AV157" s="555" t="s">
        <v>69</v>
      </c>
      <c r="AW157" s="550" t="s">
        <v>69</v>
      </c>
      <c r="AX157" s="550" t="s">
        <v>2037</v>
      </c>
    </row>
    <row r="158" spans="1:50" s="635" customFormat="1" ht="90">
      <c r="A158" s="548" t="s">
        <v>1778</v>
      </c>
      <c r="B158" s="498" t="s">
        <v>397</v>
      </c>
      <c r="C158" s="498" t="s">
        <v>283</v>
      </c>
      <c r="D158" s="498" t="s">
        <v>106</v>
      </c>
      <c r="E158" s="498" t="s">
        <v>448</v>
      </c>
      <c r="F158" s="198">
        <f>IFERROR(VLOOKUP(E158,[8]TablaRetencion!A$1:B$22,2,FALSE),"")</f>
        <v>240</v>
      </c>
      <c r="G158" s="548" t="s">
        <v>402</v>
      </c>
      <c r="H158" s="198">
        <f>IFERROR(VLOOKUP(G158,[8]TablaRetencion!C$1:D$159,2,FALSE),"")</f>
        <v>28</v>
      </c>
      <c r="I158" s="549" t="s">
        <v>959</v>
      </c>
      <c r="J158" s="548" t="s">
        <v>2033</v>
      </c>
      <c r="K158" s="557" t="s">
        <v>2091</v>
      </c>
      <c r="L158" s="508" t="s">
        <v>70</v>
      </c>
      <c r="M158" s="498" t="s">
        <v>151</v>
      </c>
      <c r="N158" s="498" t="s">
        <v>72</v>
      </c>
      <c r="O158" s="550" t="s">
        <v>205</v>
      </c>
      <c r="P158" s="550" t="s">
        <v>111</v>
      </c>
      <c r="Q158" s="498" t="s">
        <v>126</v>
      </c>
      <c r="R158" s="548" t="s">
        <v>83</v>
      </c>
      <c r="S158" s="550" t="s">
        <v>140</v>
      </c>
      <c r="T158" s="550" t="s">
        <v>79</v>
      </c>
      <c r="U158" s="550" t="s">
        <v>141</v>
      </c>
      <c r="V158" s="550" t="s">
        <v>2035</v>
      </c>
      <c r="W158" s="551">
        <f t="shared" si="10"/>
        <v>4</v>
      </c>
      <c r="X158" s="548" t="str">
        <f t="shared" si="7"/>
        <v>MEDIO</v>
      </c>
      <c r="Y158" s="556" t="s">
        <v>2036</v>
      </c>
      <c r="Z158" s="550" t="s">
        <v>223</v>
      </c>
      <c r="AA158" s="550" t="s">
        <v>201</v>
      </c>
      <c r="AB158" s="550" t="s">
        <v>201</v>
      </c>
      <c r="AC158" s="550" t="s">
        <v>223</v>
      </c>
      <c r="AD158" s="520">
        <v>43969</v>
      </c>
      <c r="AE158" s="548" t="s">
        <v>82</v>
      </c>
      <c r="AF158" s="550" t="s">
        <v>69</v>
      </c>
      <c r="AG158" s="550" t="s">
        <v>69</v>
      </c>
      <c r="AH158" s="550" t="s">
        <v>69</v>
      </c>
      <c r="AI158" s="550" t="s">
        <v>114</v>
      </c>
      <c r="AJ158" s="554" t="s">
        <v>69</v>
      </c>
      <c r="AK158" s="555" t="s">
        <v>457</v>
      </c>
      <c r="AL158" s="555" t="s">
        <v>457</v>
      </c>
      <c r="AM158" s="555" t="s">
        <v>69</v>
      </c>
      <c r="AN158" s="555" t="s">
        <v>457</v>
      </c>
      <c r="AO158" s="555" t="s">
        <v>69</v>
      </c>
      <c r="AP158" s="555" t="s">
        <v>457</v>
      </c>
      <c r="AQ158" s="555" t="s">
        <v>69</v>
      </c>
      <c r="AR158" s="551" t="s">
        <v>87</v>
      </c>
      <c r="AS158" s="551" t="s">
        <v>87</v>
      </c>
      <c r="AT158" s="555" t="s">
        <v>69</v>
      </c>
      <c r="AU158" s="555" t="s">
        <v>69</v>
      </c>
      <c r="AV158" s="555" t="s">
        <v>69</v>
      </c>
      <c r="AW158" s="550" t="s">
        <v>69</v>
      </c>
      <c r="AX158" s="550" t="s">
        <v>2037</v>
      </c>
    </row>
    <row r="159" spans="1:50" s="635" customFormat="1" ht="90">
      <c r="A159" s="548" t="s">
        <v>1778</v>
      </c>
      <c r="B159" s="498" t="s">
        <v>397</v>
      </c>
      <c r="C159" s="498" t="s">
        <v>283</v>
      </c>
      <c r="D159" s="498" t="s">
        <v>106</v>
      </c>
      <c r="E159" s="498" t="s">
        <v>448</v>
      </c>
      <c r="F159" s="198">
        <f>IFERROR(VLOOKUP(E159,[8]TablaRetencion!A$1:B$22,2,FALSE),"")</f>
        <v>240</v>
      </c>
      <c r="G159" s="548" t="s">
        <v>402</v>
      </c>
      <c r="H159" s="198">
        <f>IFERROR(VLOOKUP(G159,[8]TablaRetencion!C$1:D$159,2,FALSE),"")</f>
        <v>28</v>
      </c>
      <c r="I159" s="549" t="s">
        <v>959</v>
      </c>
      <c r="J159" s="548" t="s">
        <v>2033</v>
      </c>
      <c r="K159" s="557" t="s">
        <v>2092</v>
      </c>
      <c r="L159" s="508" t="s">
        <v>70</v>
      </c>
      <c r="M159" s="498" t="s">
        <v>151</v>
      </c>
      <c r="N159" s="498" t="s">
        <v>72</v>
      </c>
      <c r="O159" s="550" t="s">
        <v>205</v>
      </c>
      <c r="P159" s="550" t="s">
        <v>111</v>
      </c>
      <c r="Q159" s="498" t="s">
        <v>126</v>
      </c>
      <c r="R159" s="548" t="s">
        <v>83</v>
      </c>
      <c r="S159" s="550" t="s">
        <v>140</v>
      </c>
      <c r="T159" s="550" t="s">
        <v>79</v>
      </c>
      <c r="U159" s="550" t="s">
        <v>141</v>
      </c>
      <c r="V159" s="550" t="s">
        <v>2035</v>
      </c>
      <c r="W159" s="551">
        <f t="shared" si="10"/>
        <v>4</v>
      </c>
      <c r="X159" s="548" t="str">
        <f t="shared" si="7"/>
        <v>MEDIO</v>
      </c>
      <c r="Y159" s="556" t="s">
        <v>2036</v>
      </c>
      <c r="Z159" s="550" t="s">
        <v>223</v>
      </c>
      <c r="AA159" s="550" t="s">
        <v>201</v>
      </c>
      <c r="AB159" s="550" t="s">
        <v>201</v>
      </c>
      <c r="AC159" s="550" t="s">
        <v>223</v>
      </c>
      <c r="AD159" s="520">
        <v>43969</v>
      </c>
      <c r="AE159" s="548" t="s">
        <v>82</v>
      </c>
      <c r="AF159" s="550" t="s">
        <v>69</v>
      </c>
      <c r="AG159" s="550" t="s">
        <v>69</v>
      </c>
      <c r="AH159" s="550" t="s">
        <v>69</v>
      </c>
      <c r="AI159" s="550" t="s">
        <v>114</v>
      </c>
      <c r="AJ159" s="554" t="s">
        <v>69</v>
      </c>
      <c r="AK159" s="555" t="s">
        <v>457</v>
      </c>
      <c r="AL159" s="555" t="s">
        <v>457</v>
      </c>
      <c r="AM159" s="555" t="s">
        <v>69</v>
      </c>
      <c r="AN159" s="555" t="s">
        <v>457</v>
      </c>
      <c r="AO159" s="555" t="s">
        <v>69</v>
      </c>
      <c r="AP159" s="555" t="s">
        <v>457</v>
      </c>
      <c r="AQ159" s="555" t="s">
        <v>69</v>
      </c>
      <c r="AR159" s="551" t="s">
        <v>87</v>
      </c>
      <c r="AS159" s="551" t="s">
        <v>87</v>
      </c>
      <c r="AT159" s="555" t="s">
        <v>69</v>
      </c>
      <c r="AU159" s="555" t="s">
        <v>69</v>
      </c>
      <c r="AV159" s="555" t="s">
        <v>69</v>
      </c>
      <c r="AW159" s="550" t="s">
        <v>69</v>
      </c>
      <c r="AX159" s="550" t="s">
        <v>2037</v>
      </c>
    </row>
    <row r="160" spans="1:50" s="635" customFormat="1" ht="90">
      <c r="A160" s="548" t="s">
        <v>1778</v>
      </c>
      <c r="B160" s="498" t="s">
        <v>397</v>
      </c>
      <c r="C160" s="498" t="s">
        <v>283</v>
      </c>
      <c r="D160" s="498" t="s">
        <v>106</v>
      </c>
      <c r="E160" s="498" t="s">
        <v>448</v>
      </c>
      <c r="F160" s="198">
        <f>IFERROR(VLOOKUP(E160,[8]TablaRetencion!A$1:B$22,2,FALSE),"")</f>
        <v>240</v>
      </c>
      <c r="G160" s="548" t="s">
        <v>402</v>
      </c>
      <c r="H160" s="198">
        <f>IFERROR(VLOOKUP(G160,[8]TablaRetencion!C$1:D$159,2,FALSE),"")</f>
        <v>28</v>
      </c>
      <c r="I160" s="549" t="s">
        <v>959</v>
      </c>
      <c r="J160" s="548" t="s">
        <v>2033</v>
      </c>
      <c r="K160" s="557" t="s">
        <v>2093</v>
      </c>
      <c r="L160" s="508" t="s">
        <v>70</v>
      </c>
      <c r="M160" s="498" t="s">
        <v>151</v>
      </c>
      <c r="N160" s="498" t="s">
        <v>72</v>
      </c>
      <c r="O160" s="550" t="s">
        <v>205</v>
      </c>
      <c r="P160" s="550" t="s">
        <v>111</v>
      </c>
      <c r="Q160" s="498" t="s">
        <v>126</v>
      </c>
      <c r="R160" s="548" t="s">
        <v>83</v>
      </c>
      <c r="S160" s="550" t="s">
        <v>140</v>
      </c>
      <c r="T160" s="550" t="s">
        <v>79</v>
      </c>
      <c r="U160" s="550" t="s">
        <v>141</v>
      </c>
      <c r="V160" s="550" t="s">
        <v>2035</v>
      </c>
      <c r="W160" s="551">
        <f t="shared" si="10"/>
        <v>4</v>
      </c>
      <c r="X160" s="548" t="str">
        <f t="shared" si="7"/>
        <v>MEDIO</v>
      </c>
      <c r="Y160" s="556" t="s">
        <v>2036</v>
      </c>
      <c r="Z160" s="550" t="s">
        <v>223</v>
      </c>
      <c r="AA160" s="550" t="s">
        <v>201</v>
      </c>
      <c r="AB160" s="550" t="s">
        <v>201</v>
      </c>
      <c r="AC160" s="550" t="s">
        <v>223</v>
      </c>
      <c r="AD160" s="520">
        <v>43969</v>
      </c>
      <c r="AE160" s="548" t="s">
        <v>82</v>
      </c>
      <c r="AF160" s="550" t="s">
        <v>69</v>
      </c>
      <c r="AG160" s="550" t="s">
        <v>69</v>
      </c>
      <c r="AH160" s="550" t="s">
        <v>69</v>
      </c>
      <c r="AI160" s="550" t="s">
        <v>114</v>
      </c>
      <c r="AJ160" s="554" t="s">
        <v>69</v>
      </c>
      <c r="AK160" s="555" t="s">
        <v>457</v>
      </c>
      <c r="AL160" s="555" t="s">
        <v>457</v>
      </c>
      <c r="AM160" s="555" t="s">
        <v>69</v>
      </c>
      <c r="AN160" s="555" t="s">
        <v>457</v>
      </c>
      <c r="AO160" s="555" t="s">
        <v>69</v>
      </c>
      <c r="AP160" s="555" t="s">
        <v>457</v>
      </c>
      <c r="AQ160" s="555" t="s">
        <v>69</v>
      </c>
      <c r="AR160" s="551" t="s">
        <v>87</v>
      </c>
      <c r="AS160" s="551" t="s">
        <v>87</v>
      </c>
      <c r="AT160" s="555" t="s">
        <v>69</v>
      </c>
      <c r="AU160" s="555" t="s">
        <v>69</v>
      </c>
      <c r="AV160" s="555" t="s">
        <v>69</v>
      </c>
      <c r="AW160" s="550" t="s">
        <v>69</v>
      </c>
      <c r="AX160" s="550" t="s">
        <v>2037</v>
      </c>
    </row>
    <row r="161" spans="1:50" s="635" customFormat="1" ht="90">
      <c r="A161" s="548" t="s">
        <v>1778</v>
      </c>
      <c r="B161" s="498" t="s">
        <v>397</v>
      </c>
      <c r="C161" s="498" t="s">
        <v>283</v>
      </c>
      <c r="D161" s="498" t="s">
        <v>106</v>
      </c>
      <c r="E161" s="498" t="s">
        <v>448</v>
      </c>
      <c r="F161" s="198">
        <f>IFERROR(VLOOKUP(E161,[8]TablaRetencion!A$1:B$22,2,FALSE),"")</f>
        <v>240</v>
      </c>
      <c r="G161" s="548" t="s">
        <v>402</v>
      </c>
      <c r="H161" s="198">
        <f>IFERROR(VLOOKUP(G161,[8]TablaRetencion!C$1:D$159,2,FALSE),"")</f>
        <v>28</v>
      </c>
      <c r="I161" s="549" t="s">
        <v>959</v>
      </c>
      <c r="J161" s="548" t="s">
        <v>2033</v>
      </c>
      <c r="K161" s="557" t="s">
        <v>2094</v>
      </c>
      <c r="L161" s="508" t="s">
        <v>70</v>
      </c>
      <c r="M161" s="498" t="s">
        <v>151</v>
      </c>
      <c r="N161" s="498" t="s">
        <v>72</v>
      </c>
      <c r="O161" s="550" t="s">
        <v>205</v>
      </c>
      <c r="P161" s="550" t="s">
        <v>111</v>
      </c>
      <c r="Q161" s="498" t="s">
        <v>126</v>
      </c>
      <c r="R161" s="548" t="s">
        <v>83</v>
      </c>
      <c r="S161" s="550" t="s">
        <v>140</v>
      </c>
      <c r="T161" s="550" t="s">
        <v>79</v>
      </c>
      <c r="U161" s="550" t="s">
        <v>141</v>
      </c>
      <c r="V161" s="550" t="s">
        <v>2035</v>
      </c>
      <c r="W161" s="551">
        <f t="shared" si="10"/>
        <v>4</v>
      </c>
      <c r="X161" s="548" t="str">
        <f t="shared" si="7"/>
        <v>MEDIO</v>
      </c>
      <c r="Y161" s="556" t="s">
        <v>2036</v>
      </c>
      <c r="Z161" s="550" t="s">
        <v>223</v>
      </c>
      <c r="AA161" s="550" t="s">
        <v>201</v>
      </c>
      <c r="AB161" s="550" t="s">
        <v>201</v>
      </c>
      <c r="AC161" s="550" t="s">
        <v>223</v>
      </c>
      <c r="AD161" s="520">
        <v>43969</v>
      </c>
      <c r="AE161" s="548" t="s">
        <v>82</v>
      </c>
      <c r="AF161" s="550" t="s">
        <v>69</v>
      </c>
      <c r="AG161" s="550" t="s">
        <v>69</v>
      </c>
      <c r="AH161" s="550" t="s">
        <v>69</v>
      </c>
      <c r="AI161" s="550" t="s">
        <v>114</v>
      </c>
      <c r="AJ161" s="554" t="s">
        <v>69</v>
      </c>
      <c r="AK161" s="555" t="s">
        <v>457</v>
      </c>
      <c r="AL161" s="555" t="s">
        <v>457</v>
      </c>
      <c r="AM161" s="555" t="s">
        <v>69</v>
      </c>
      <c r="AN161" s="555" t="s">
        <v>457</v>
      </c>
      <c r="AO161" s="555" t="s">
        <v>69</v>
      </c>
      <c r="AP161" s="555" t="s">
        <v>457</v>
      </c>
      <c r="AQ161" s="555" t="s">
        <v>69</v>
      </c>
      <c r="AR161" s="551" t="s">
        <v>87</v>
      </c>
      <c r="AS161" s="551" t="s">
        <v>87</v>
      </c>
      <c r="AT161" s="555" t="s">
        <v>69</v>
      </c>
      <c r="AU161" s="555" t="s">
        <v>69</v>
      </c>
      <c r="AV161" s="555" t="s">
        <v>69</v>
      </c>
      <c r="AW161" s="550" t="s">
        <v>69</v>
      </c>
      <c r="AX161" s="550" t="s">
        <v>2037</v>
      </c>
    </row>
    <row r="162" spans="1:50" s="635" customFormat="1" ht="90">
      <c r="A162" s="548" t="s">
        <v>1778</v>
      </c>
      <c r="B162" s="498" t="s">
        <v>397</v>
      </c>
      <c r="C162" s="498" t="s">
        <v>283</v>
      </c>
      <c r="D162" s="498" t="s">
        <v>106</v>
      </c>
      <c r="E162" s="498" t="s">
        <v>448</v>
      </c>
      <c r="F162" s="198">
        <f>IFERROR(VLOOKUP(E162,[8]TablaRetencion!A$1:B$22,2,FALSE),"")</f>
        <v>240</v>
      </c>
      <c r="G162" s="548" t="s">
        <v>402</v>
      </c>
      <c r="H162" s="198">
        <f>IFERROR(VLOOKUP(G162,[8]TablaRetencion!C$1:D$159,2,FALSE),"")</f>
        <v>28</v>
      </c>
      <c r="I162" s="549" t="s">
        <v>959</v>
      </c>
      <c r="J162" s="548" t="s">
        <v>2033</v>
      </c>
      <c r="K162" s="557" t="s">
        <v>2095</v>
      </c>
      <c r="L162" s="508" t="s">
        <v>70</v>
      </c>
      <c r="M162" s="498" t="s">
        <v>151</v>
      </c>
      <c r="N162" s="498" t="s">
        <v>72</v>
      </c>
      <c r="O162" s="550" t="s">
        <v>205</v>
      </c>
      <c r="P162" s="550" t="s">
        <v>111</v>
      </c>
      <c r="Q162" s="498" t="s">
        <v>126</v>
      </c>
      <c r="R162" s="548" t="s">
        <v>83</v>
      </c>
      <c r="S162" s="550" t="s">
        <v>140</v>
      </c>
      <c r="T162" s="550" t="s">
        <v>79</v>
      </c>
      <c r="U162" s="550" t="s">
        <v>141</v>
      </c>
      <c r="V162" s="550" t="s">
        <v>2035</v>
      </c>
      <c r="W162" s="551">
        <f t="shared" si="10"/>
        <v>4</v>
      </c>
      <c r="X162" s="548" t="str">
        <f t="shared" si="7"/>
        <v>MEDIO</v>
      </c>
      <c r="Y162" s="556" t="s">
        <v>2036</v>
      </c>
      <c r="Z162" s="550" t="s">
        <v>223</v>
      </c>
      <c r="AA162" s="550" t="s">
        <v>201</v>
      </c>
      <c r="AB162" s="550" t="s">
        <v>201</v>
      </c>
      <c r="AC162" s="550" t="s">
        <v>223</v>
      </c>
      <c r="AD162" s="520">
        <v>43969</v>
      </c>
      <c r="AE162" s="548" t="s">
        <v>82</v>
      </c>
      <c r="AF162" s="550" t="s">
        <v>69</v>
      </c>
      <c r="AG162" s="550" t="s">
        <v>69</v>
      </c>
      <c r="AH162" s="550" t="s">
        <v>69</v>
      </c>
      <c r="AI162" s="550" t="s">
        <v>114</v>
      </c>
      <c r="AJ162" s="554" t="s">
        <v>69</v>
      </c>
      <c r="AK162" s="555" t="s">
        <v>457</v>
      </c>
      <c r="AL162" s="555" t="s">
        <v>457</v>
      </c>
      <c r="AM162" s="555" t="s">
        <v>69</v>
      </c>
      <c r="AN162" s="555" t="s">
        <v>457</v>
      </c>
      <c r="AO162" s="555" t="s">
        <v>69</v>
      </c>
      <c r="AP162" s="555" t="s">
        <v>457</v>
      </c>
      <c r="AQ162" s="555" t="s">
        <v>69</v>
      </c>
      <c r="AR162" s="551" t="s">
        <v>87</v>
      </c>
      <c r="AS162" s="551" t="s">
        <v>87</v>
      </c>
      <c r="AT162" s="555" t="s">
        <v>69</v>
      </c>
      <c r="AU162" s="555" t="s">
        <v>69</v>
      </c>
      <c r="AV162" s="555" t="s">
        <v>69</v>
      </c>
      <c r="AW162" s="550" t="s">
        <v>69</v>
      </c>
      <c r="AX162" s="550" t="s">
        <v>2037</v>
      </c>
    </row>
    <row r="163" spans="1:50" s="635" customFormat="1" ht="90">
      <c r="A163" s="548" t="s">
        <v>1778</v>
      </c>
      <c r="B163" s="498" t="s">
        <v>397</v>
      </c>
      <c r="C163" s="498" t="s">
        <v>283</v>
      </c>
      <c r="D163" s="498" t="s">
        <v>106</v>
      </c>
      <c r="E163" s="498" t="s">
        <v>448</v>
      </c>
      <c r="F163" s="198">
        <f>IFERROR(VLOOKUP(E163,[8]TablaRetencion!A$1:B$22,2,FALSE),"")</f>
        <v>240</v>
      </c>
      <c r="G163" s="548" t="s">
        <v>402</v>
      </c>
      <c r="H163" s="198">
        <f>IFERROR(VLOOKUP(G163,[8]TablaRetencion!C$1:D$159,2,FALSE),"")</f>
        <v>28</v>
      </c>
      <c r="I163" s="549" t="s">
        <v>959</v>
      </c>
      <c r="J163" s="548" t="s">
        <v>2033</v>
      </c>
      <c r="K163" s="557" t="s">
        <v>2096</v>
      </c>
      <c r="L163" s="508" t="s">
        <v>70</v>
      </c>
      <c r="M163" s="498" t="s">
        <v>151</v>
      </c>
      <c r="N163" s="498" t="s">
        <v>72</v>
      </c>
      <c r="O163" s="550" t="s">
        <v>205</v>
      </c>
      <c r="P163" s="550" t="s">
        <v>111</v>
      </c>
      <c r="Q163" s="498" t="s">
        <v>126</v>
      </c>
      <c r="R163" s="548" t="s">
        <v>83</v>
      </c>
      <c r="S163" s="550" t="s">
        <v>140</v>
      </c>
      <c r="T163" s="550" t="s">
        <v>79</v>
      </c>
      <c r="U163" s="550" t="s">
        <v>141</v>
      </c>
      <c r="V163" s="550" t="s">
        <v>2035</v>
      </c>
      <c r="W163" s="551">
        <f t="shared" si="10"/>
        <v>4</v>
      </c>
      <c r="X163" s="548" t="str">
        <f t="shared" si="7"/>
        <v>MEDIO</v>
      </c>
      <c r="Y163" s="556" t="s">
        <v>2036</v>
      </c>
      <c r="Z163" s="550" t="s">
        <v>223</v>
      </c>
      <c r="AA163" s="550" t="s">
        <v>201</v>
      </c>
      <c r="AB163" s="550" t="s">
        <v>201</v>
      </c>
      <c r="AC163" s="550" t="s">
        <v>223</v>
      </c>
      <c r="AD163" s="520">
        <v>43969</v>
      </c>
      <c r="AE163" s="548" t="s">
        <v>82</v>
      </c>
      <c r="AF163" s="550" t="s">
        <v>69</v>
      </c>
      <c r="AG163" s="550" t="s">
        <v>69</v>
      </c>
      <c r="AH163" s="550" t="s">
        <v>69</v>
      </c>
      <c r="AI163" s="550" t="s">
        <v>114</v>
      </c>
      <c r="AJ163" s="554" t="s">
        <v>69</v>
      </c>
      <c r="AK163" s="555" t="s">
        <v>457</v>
      </c>
      <c r="AL163" s="555" t="s">
        <v>457</v>
      </c>
      <c r="AM163" s="555" t="s">
        <v>69</v>
      </c>
      <c r="AN163" s="555" t="s">
        <v>457</v>
      </c>
      <c r="AO163" s="555" t="s">
        <v>69</v>
      </c>
      <c r="AP163" s="555" t="s">
        <v>457</v>
      </c>
      <c r="AQ163" s="555" t="s">
        <v>69</v>
      </c>
      <c r="AR163" s="551" t="s">
        <v>87</v>
      </c>
      <c r="AS163" s="551" t="s">
        <v>87</v>
      </c>
      <c r="AT163" s="555" t="s">
        <v>69</v>
      </c>
      <c r="AU163" s="555" t="s">
        <v>69</v>
      </c>
      <c r="AV163" s="555" t="s">
        <v>69</v>
      </c>
      <c r="AW163" s="550" t="s">
        <v>69</v>
      </c>
      <c r="AX163" s="550" t="s">
        <v>2037</v>
      </c>
    </row>
    <row r="164" spans="1:50" s="635" customFormat="1" ht="90">
      <c r="A164" s="548" t="s">
        <v>1778</v>
      </c>
      <c r="B164" s="498" t="s">
        <v>397</v>
      </c>
      <c r="C164" s="498" t="s">
        <v>283</v>
      </c>
      <c r="D164" s="498" t="s">
        <v>106</v>
      </c>
      <c r="E164" s="498" t="s">
        <v>448</v>
      </c>
      <c r="F164" s="198">
        <f>IFERROR(VLOOKUP(E164,[8]TablaRetencion!A$1:B$22,2,FALSE),"")</f>
        <v>240</v>
      </c>
      <c r="G164" s="548" t="s">
        <v>402</v>
      </c>
      <c r="H164" s="198">
        <f>IFERROR(VLOOKUP(G164,[8]TablaRetencion!C$1:D$159,2,FALSE),"")</f>
        <v>28</v>
      </c>
      <c r="I164" s="549" t="s">
        <v>959</v>
      </c>
      <c r="J164" s="548" t="s">
        <v>2033</v>
      </c>
      <c r="K164" s="557" t="s">
        <v>2096</v>
      </c>
      <c r="L164" s="508" t="s">
        <v>70</v>
      </c>
      <c r="M164" s="498" t="s">
        <v>151</v>
      </c>
      <c r="N164" s="498" t="s">
        <v>72</v>
      </c>
      <c r="O164" s="550" t="s">
        <v>205</v>
      </c>
      <c r="P164" s="550" t="s">
        <v>111</v>
      </c>
      <c r="Q164" s="498" t="s">
        <v>126</v>
      </c>
      <c r="R164" s="548" t="s">
        <v>83</v>
      </c>
      <c r="S164" s="550" t="s">
        <v>140</v>
      </c>
      <c r="T164" s="550" t="s">
        <v>79</v>
      </c>
      <c r="U164" s="550" t="s">
        <v>141</v>
      </c>
      <c r="V164" s="550" t="s">
        <v>2035</v>
      </c>
      <c r="W164" s="551">
        <f t="shared" si="10"/>
        <v>4</v>
      </c>
      <c r="X164" s="548" t="str">
        <f t="shared" si="7"/>
        <v>MEDIO</v>
      </c>
      <c r="Y164" s="556" t="s">
        <v>2036</v>
      </c>
      <c r="Z164" s="550" t="s">
        <v>223</v>
      </c>
      <c r="AA164" s="550" t="s">
        <v>201</v>
      </c>
      <c r="AB164" s="550" t="s">
        <v>201</v>
      </c>
      <c r="AC164" s="550" t="s">
        <v>223</v>
      </c>
      <c r="AD164" s="520">
        <v>43969</v>
      </c>
      <c r="AE164" s="548" t="s">
        <v>82</v>
      </c>
      <c r="AF164" s="550" t="s">
        <v>69</v>
      </c>
      <c r="AG164" s="550" t="s">
        <v>69</v>
      </c>
      <c r="AH164" s="550" t="s">
        <v>69</v>
      </c>
      <c r="AI164" s="550" t="s">
        <v>114</v>
      </c>
      <c r="AJ164" s="554" t="s">
        <v>69</v>
      </c>
      <c r="AK164" s="555" t="s">
        <v>457</v>
      </c>
      <c r="AL164" s="555" t="s">
        <v>457</v>
      </c>
      <c r="AM164" s="555" t="s">
        <v>69</v>
      </c>
      <c r="AN164" s="555" t="s">
        <v>457</v>
      </c>
      <c r="AO164" s="555" t="s">
        <v>69</v>
      </c>
      <c r="AP164" s="555" t="s">
        <v>457</v>
      </c>
      <c r="AQ164" s="555" t="s">
        <v>69</v>
      </c>
      <c r="AR164" s="551" t="s">
        <v>87</v>
      </c>
      <c r="AS164" s="551" t="s">
        <v>87</v>
      </c>
      <c r="AT164" s="555" t="s">
        <v>69</v>
      </c>
      <c r="AU164" s="555" t="s">
        <v>69</v>
      </c>
      <c r="AV164" s="555" t="s">
        <v>69</v>
      </c>
      <c r="AW164" s="550" t="s">
        <v>69</v>
      </c>
      <c r="AX164" s="550" t="s">
        <v>2037</v>
      </c>
    </row>
    <row r="165" spans="1:50" s="635" customFormat="1" ht="90">
      <c r="A165" s="548" t="s">
        <v>1778</v>
      </c>
      <c r="B165" s="498" t="s">
        <v>397</v>
      </c>
      <c r="C165" s="498" t="s">
        <v>283</v>
      </c>
      <c r="D165" s="498" t="s">
        <v>106</v>
      </c>
      <c r="E165" s="498" t="s">
        <v>448</v>
      </c>
      <c r="F165" s="198">
        <f>IFERROR(VLOOKUP(E165,[8]TablaRetencion!A$1:B$22,2,FALSE),"")</f>
        <v>240</v>
      </c>
      <c r="G165" s="548" t="s">
        <v>402</v>
      </c>
      <c r="H165" s="198">
        <f>IFERROR(VLOOKUP(G165,[8]TablaRetencion!C$1:D$159,2,FALSE),"")</f>
        <v>28</v>
      </c>
      <c r="I165" s="549" t="s">
        <v>959</v>
      </c>
      <c r="J165" s="548" t="s">
        <v>2033</v>
      </c>
      <c r="K165" s="557" t="s">
        <v>2097</v>
      </c>
      <c r="L165" s="508" t="s">
        <v>70</v>
      </c>
      <c r="M165" s="498" t="s">
        <v>151</v>
      </c>
      <c r="N165" s="498" t="s">
        <v>72</v>
      </c>
      <c r="O165" s="550" t="s">
        <v>205</v>
      </c>
      <c r="P165" s="550" t="s">
        <v>111</v>
      </c>
      <c r="Q165" s="498" t="s">
        <v>126</v>
      </c>
      <c r="R165" s="548" t="s">
        <v>83</v>
      </c>
      <c r="S165" s="550" t="s">
        <v>140</v>
      </c>
      <c r="T165" s="550" t="s">
        <v>79</v>
      </c>
      <c r="U165" s="550" t="s">
        <v>141</v>
      </c>
      <c r="V165" s="550" t="s">
        <v>2035</v>
      </c>
      <c r="W165" s="551">
        <f t="shared" si="10"/>
        <v>4</v>
      </c>
      <c r="X165" s="548" t="str">
        <f t="shared" ref="X165:X228" si="11">IF(AND(W165&gt;=7), "ALTA", IF(AND(W165&lt;7, W165&gt;3), "MEDIO", IF(AND(W165&lt;=3), "BAJA", " ")))</f>
        <v>MEDIO</v>
      </c>
      <c r="Y165" s="556" t="s">
        <v>2036</v>
      </c>
      <c r="Z165" s="550" t="s">
        <v>223</v>
      </c>
      <c r="AA165" s="550" t="s">
        <v>201</v>
      </c>
      <c r="AB165" s="550" t="s">
        <v>201</v>
      </c>
      <c r="AC165" s="550" t="s">
        <v>223</v>
      </c>
      <c r="AD165" s="520">
        <v>43969</v>
      </c>
      <c r="AE165" s="548" t="s">
        <v>82</v>
      </c>
      <c r="AF165" s="550" t="s">
        <v>69</v>
      </c>
      <c r="AG165" s="550" t="s">
        <v>69</v>
      </c>
      <c r="AH165" s="550" t="s">
        <v>69</v>
      </c>
      <c r="AI165" s="550" t="s">
        <v>114</v>
      </c>
      <c r="AJ165" s="554" t="s">
        <v>69</v>
      </c>
      <c r="AK165" s="555" t="s">
        <v>457</v>
      </c>
      <c r="AL165" s="555" t="s">
        <v>457</v>
      </c>
      <c r="AM165" s="555" t="s">
        <v>69</v>
      </c>
      <c r="AN165" s="555" t="s">
        <v>457</v>
      </c>
      <c r="AO165" s="555" t="s">
        <v>69</v>
      </c>
      <c r="AP165" s="555" t="s">
        <v>457</v>
      </c>
      <c r="AQ165" s="555" t="s">
        <v>69</v>
      </c>
      <c r="AR165" s="551" t="s">
        <v>87</v>
      </c>
      <c r="AS165" s="551" t="s">
        <v>87</v>
      </c>
      <c r="AT165" s="555" t="s">
        <v>69</v>
      </c>
      <c r="AU165" s="555" t="s">
        <v>69</v>
      </c>
      <c r="AV165" s="555" t="s">
        <v>69</v>
      </c>
      <c r="AW165" s="550" t="s">
        <v>69</v>
      </c>
      <c r="AX165" s="550" t="s">
        <v>2037</v>
      </c>
    </row>
    <row r="166" spans="1:50" s="635" customFormat="1" ht="90">
      <c r="A166" s="548" t="s">
        <v>1778</v>
      </c>
      <c r="B166" s="498" t="s">
        <v>397</v>
      </c>
      <c r="C166" s="498" t="s">
        <v>283</v>
      </c>
      <c r="D166" s="498" t="s">
        <v>106</v>
      </c>
      <c r="E166" s="498" t="s">
        <v>448</v>
      </c>
      <c r="F166" s="198">
        <f>IFERROR(VLOOKUP(E166,[8]TablaRetencion!A$1:B$22,2,FALSE),"")</f>
        <v>240</v>
      </c>
      <c r="G166" s="548" t="s">
        <v>402</v>
      </c>
      <c r="H166" s="198">
        <f>IFERROR(VLOOKUP(G166,[8]TablaRetencion!C$1:D$159,2,FALSE),"")</f>
        <v>28</v>
      </c>
      <c r="I166" s="549" t="s">
        <v>959</v>
      </c>
      <c r="J166" s="548" t="s">
        <v>2033</v>
      </c>
      <c r="K166" s="557" t="s">
        <v>2097</v>
      </c>
      <c r="L166" s="508" t="s">
        <v>70</v>
      </c>
      <c r="M166" s="498" t="s">
        <v>151</v>
      </c>
      <c r="N166" s="498" t="s">
        <v>72</v>
      </c>
      <c r="O166" s="550" t="s">
        <v>205</v>
      </c>
      <c r="P166" s="550" t="s">
        <v>111</v>
      </c>
      <c r="Q166" s="498" t="s">
        <v>126</v>
      </c>
      <c r="R166" s="548" t="s">
        <v>83</v>
      </c>
      <c r="S166" s="550" t="s">
        <v>140</v>
      </c>
      <c r="T166" s="550" t="s">
        <v>79</v>
      </c>
      <c r="U166" s="550" t="s">
        <v>141</v>
      </c>
      <c r="V166" s="550" t="s">
        <v>2035</v>
      </c>
      <c r="W166" s="551">
        <f t="shared" si="10"/>
        <v>4</v>
      </c>
      <c r="X166" s="548" t="str">
        <f t="shared" si="11"/>
        <v>MEDIO</v>
      </c>
      <c r="Y166" s="556" t="s">
        <v>2036</v>
      </c>
      <c r="Z166" s="550" t="s">
        <v>223</v>
      </c>
      <c r="AA166" s="550" t="s">
        <v>201</v>
      </c>
      <c r="AB166" s="550" t="s">
        <v>201</v>
      </c>
      <c r="AC166" s="550" t="s">
        <v>223</v>
      </c>
      <c r="AD166" s="520">
        <v>43969</v>
      </c>
      <c r="AE166" s="548" t="s">
        <v>82</v>
      </c>
      <c r="AF166" s="550" t="s">
        <v>69</v>
      </c>
      <c r="AG166" s="550" t="s">
        <v>69</v>
      </c>
      <c r="AH166" s="550" t="s">
        <v>69</v>
      </c>
      <c r="AI166" s="550" t="s">
        <v>114</v>
      </c>
      <c r="AJ166" s="554" t="s">
        <v>69</v>
      </c>
      <c r="AK166" s="555" t="s">
        <v>457</v>
      </c>
      <c r="AL166" s="555" t="s">
        <v>457</v>
      </c>
      <c r="AM166" s="555" t="s">
        <v>69</v>
      </c>
      <c r="AN166" s="555" t="s">
        <v>457</v>
      </c>
      <c r="AO166" s="555" t="s">
        <v>69</v>
      </c>
      <c r="AP166" s="555" t="s">
        <v>457</v>
      </c>
      <c r="AQ166" s="555" t="s">
        <v>69</v>
      </c>
      <c r="AR166" s="551" t="s">
        <v>87</v>
      </c>
      <c r="AS166" s="551" t="s">
        <v>87</v>
      </c>
      <c r="AT166" s="555" t="s">
        <v>69</v>
      </c>
      <c r="AU166" s="555" t="s">
        <v>69</v>
      </c>
      <c r="AV166" s="555" t="s">
        <v>69</v>
      </c>
      <c r="AW166" s="550" t="s">
        <v>69</v>
      </c>
      <c r="AX166" s="550" t="s">
        <v>2037</v>
      </c>
    </row>
    <row r="167" spans="1:50" s="635" customFormat="1" ht="90">
      <c r="A167" s="548" t="s">
        <v>1778</v>
      </c>
      <c r="B167" s="498" t="s">
        <v>397</v>
      </c>
      <c r="C167" s="498" t="s">
        <v>283</v>
      </c>
      <c r="D167" s="498" t="s">
        <v>106</v>
      </c>
      <c r="E167" s="498" t="s">
        <v>448</v>
      </c>
      <c r="F167" s="198">
        <f>IFERROR(VLOOKUP(E167,[8]TablaRetencion!A$1:B$22,2,FALSE),"")</f>
        <v>240</v>
      </c>
      <c r="G167" s="548" t="s">
        <v>402</v>
      </c>
      <c r="H167" s="198">
        <f>IFERROR(VLOOKUP(G167,[8]TablaRetencion!C$1:D$159,2,FALSE),"")</f>
        <v>28</v>
      </c>
      <c r="I167" s="549" t="s">
        <v>959</v>
      </c>
      <c r="J167" s="548" t="s">
        <v>2033</v>
      </c>
      <c r="K167" s="557" t="s">
        <v>2097</v>
      </c>
      <c r="L167" s="508" t="s">
        <v>70</v>
      </c>
      <c r="M167" s="498" t="s">
        <v>151</v>
      </c>
      <c r="N167" s="498" t="s">
        <v>72</v>
      </c>
      <c r="O167" s="550" t="s">
        <v>205</v>
      </c>
      <c r="P167" s="550" t="s">
        <v>111</v>
      </c>
      <c r="Q167" s="498" t="s">
        <v>126</v>
      </c>
      <c r="R167" s="548" t="s">
        <v>83</v>
      </c>
      <c r="S167" s="550" t="s">
        <v>140</v>
      </c>
      <c r="T167" s="550" t="s">
        <v>79</v>
      </c>
      <c r="U167" s="550" t="s">
        <v>141</v>
      </c>
      <c r="V167" s="550" t="s">
        <v>2035</v>
      </c>
      <c r="W167" s="551">
        <f t="shared" si="10"/>
        <v>4</v>
      </c>
      <c r="X167" s="548" t="str">
        <f t="shared" si="11"/>
        <v>MEDIO</v>
      </c>
      <c r="Y167" s="556" t="s">
        <v>2036</v>
      </c>
      <c r="Z167" s="550" t="s">
        <v>223</v>
      </c>
      <c r="AA167" s="550" t="s">
        <v>201</v>
      </c>
      <c r="AB167" s="550" t="s">
        <v>201</v>
      </c>
      <c r="AC167" s="550" t="s">
        <v>223</v>
      </c>
      <c r="AD167" s="520">
        <v>43969</v>
      </c>
      <c r="AE167" s="548" t="s">
        <v>82</v>
      </c>
      <c r="AF167" s="550" t="s">
        <v>69</v>
      </c>
      <c r="AG167" s="550" t="s">
        <v>69</v>
      </c>
      <c r="AH167" s="550" t="s">
        <v>69</v>
      </c>
      <c r="AI167" s="550" t="s">
        <v>114</v>
      </c>
      <c r="AJ167" s="554" t="s">
        <v>69</v>
      </c>
      <c r="AK167" s="555" t="s">
        <v>457</v>
      </c>
      <c r="AL167" s="555" t="s">
        <v>457</v>
      </c>
      <c r="AM167" s="555" t="s">
        <v>69</v>
      </c>
      <c r="AN167" s="555" t="s">
        <v>457</v>
      </c>
      <c r="AO167" s="555" t="s">
        <v>69</v>
      </c>
      <c r="AP167" s="555" t="s">
        <v>457</v>
      </c>
      <c r="AQ167" s="555" t="s">
        <v>69</v>
      </c>
      <c r="AR167" s="551" t="s">
        <v>87</v>
      </c>
      <c r="AS167" s="551" t="s">
        <v>87</v>
      </c>
      <c r="AT167" s="555" t="s">
        <v>69</v>
      </c>
      <c r="AU167" s="555" t="s">
        <v>69</v>
      </c>
      <c r="AV167" s="555" t="s">
        <v>69</v>
      </c>
      <c r="AW167" s="550" t="s">
        <v>69</v>
      </c>
      <c r="AX167" s="550" t="s">
        <v>2037</v>
      </c>
    </row>
    <row r="168" spans="1:50" s="635" customFormat="1" ht="90">
      <c r="A168" s="548" t="s">
        <v>1778</v>
      </c>
      <c r="B168" s="498" t="s">
        <v>397</v>
      </c>
      <c r="C168" s="498" t="s">
        <v>283</v>
      </c>
      <c r="D168" s="498" t="s">
        <v>106</v>
      </c>
      <c r="E168" s="498" t="s">
        <v>448</v>
      </c>
      <c r="F168" s="198">
        <f>IFERROR(VLOOKUP(E168,[8]TablaRetencion!A$1:B$22,2,FALSE),"")</f>
        <v>240</v>
      </c>
      <c r="G168" s="548" t="s">
        <v>402</v>
      </c>
      <c r="H168" s="198">
        <f>IFERROR(VLOOKUP(G168,[8]TablaRetencion!C$1:D$159,2,FALSE),"")</f>
        <v>28</v>
      </c>
      <c r="I168" s="549" t="s">
        <v>959</v>
      </c>
      <c r="J168" s="548" t="s">
        <v>2033</v>
      </c>
      <c r="K168" s="557" t="s">
        <v>2097</v>
      </c>
      <c r="L168" s="508" t="s">
        <v>70</v>
      </c>
      <c r="M168" s="498" t="s">
        <v>151</v>
      </c>
      <c r="N168" s="498" t="s">
        <v>72</v>
      </c>
      <c r="O168" s="550" t="s">
        <v>205</v>
      </c>
      <c r="P168" s="550" t="s">
        <v>111</v>
      </c>
      <c r="Q168" s="498" t="s">
        <v>126</v>
      </c>
      <c r="R168" s="548" t="s">
        <v>83</v>
      </c>
      <c r="S168" s="550" t="s">
        <v>140</v>
      </c>
      <c r="T168" s="550" t="s">
        <v>79</v>
      </c>
      <c r="U168" s="550" t="s">
        <v>141</v>
      </c>
      <c r="V168" s="550" t="s">
        <v>2035</v>
      </c>
      <c r="W168" s="551">
        <f t="shared" si="10"/>
        <v>4</v>
      </c>
      <c r="X168" s="548" t="str">
        <f t="shared" si="11"/>
        <v>MEDIO</v>
      </c>
      <c r="Y168" s="556" t="s">
        <v>2036</v>
      </c>
      <c r="Z168" s="550" t="s">
        <v>223</v>
      </c>
      <c r="AA168" s="550" t="s">
        <v>201</v>
      </c>
      <c r="AB168" s="550" t="s">
        <v>201</v>
      </c>
      <c r="AC168" s="550" t="s">
        <v>223</v>
      </c>
      <c r="AD168" s="520">
        <v>43969</v>
      </c>
      <c r="AE168" s="548" t="s">
        <v>82</v>
      </c>
      <c r="AF168" s="550" t="s">
        <v>69</v>
      </c>
      <c r="AG168" s="550" t="s">
        <v>69</v>
      </c>
      <c r="AH168" s="550" t="s">
        <v>69</v>
      </c>
      <c r="AI168" s="550" t="s">
        <v>114</v>
      </c>
      <c r="AJ168" s="554" t="s">
        <v>69</v>
      </c>
      <c r="AK168" s="555" t="s">
        <v>457</v>
      </c>
      <c r="AL168" s="555" t="s">
        <v>457</v>
      </c>
      <c r="AM168" s="555" t="s">
        <v>69</v>
      </c>
      <c r="AN168" s="555" t="s">
        <v>457</v>
      </c>
      <c r="AO168" s="555" t="s">
        <v>69</v>
      </c>
      <c r="AP168" s="555" t="s">
        <v>457</v>
      </c>
      <c r="AQ168" s="555" t="s">
        <v>69</v>
      </c>
      <c r="AR168" s="551" t="s">
        <v>87</v>
      </c>
      <c r="AS168" s="551" t="s">
        <v>87</v>
      </c>
      <c r="AT168" s="555" t="s">
        <v>69</v>
      </c>
      <c r="AU168" s="555" t="s">
        <v>69</v>
      </c>
      <c r="AV168" s="555" t="s">
        <v>69</v>
      </c>
      <c r="AW168" s="550" t="s">
        <v>69</v>
      </c>
      <c r="AX168" s="550" t="s">
        <v>2037</v>
      </c>
    </row>
    <row r="169" spans="1:50" s="635" customFormat="1" ht="90">
      <c r="A169" s="548" t="s">
        <v>1778</v>
      </c>
      <c r="B169" s="498" t="s">
        <v>397</v>
      </c>
      <c r="C169" s="498" t="s">
        <v>283</v>
      </c>
      <c r="D169" s="498" t="s">
        <v>106</v>
      </c>
      <c r="E169" s="498" t="s">
        <v>448</v>
      </c>
      <c r="F169" s="198">
        <f>IFERROR(VLOOKUP(E169,[8]TablaRetencion!A$1:B$22,2,FALSE),"")</f>
        <v>240</v>
      </c>
      <c r="G169" s="548" t="s">
        <v>402</v>
      </c>
      <c r="H169" s="198">
        <f>IFERROR(VLOOKUP(G169,[8]TablaRetencion!C$1:D$159,2,FALSE),"")</f>
        <v>28</v>
      </c>
      <c r="I169" s="549" t="s">
        <v>959</v>
      </c>
      <c r="J169" s="548" t="s">
        <v>2033</v>
      </c>
      <c r="K169" s="557" t="s">
        <v>2098</v>
      </c>
      <c r="L169" s="508" t="s">
        <v>70</v>
      </c>
      <c r="M169" s="498" t="s">
        <v>151</v>
      </c>
      <c r="N169" s="498" t="s">
        <v>72</v>
      </c>
      <c r="O169" s="550" t="s">
        <v>205</v>
      </c>
      <c r="P169" s="550" t="s">
        <v>111</v>
      </c>
      <c r="Q169" s="498" t="s">
        <v>126</v>
      </c>
      <c r="R169" s="548" t="s">
        <v>83</v>
      </c>
      <c r="S169" s="550" t="s">
        <v>140</v>
      </c>
      <c r="T169" s="550" t="s">
        <v>79</v>
      </c>
      <c r="U169" s="550" t="s">
        <v>141</v>
      </c>
      <c r="V169" s="550" t="s">
        <v>2035</v>
      </c>
      <c r="W169" s="551">
        <f t="shared" si="10"/>
        <v>4</v>
      </c>
      <c r="X169" s="548" t="str">
        <f t="shared" si="11"/>
        <v>MEDIO</v>
      </c>
      <c r="Y169" s="556" t="s">
        <v>2036</v>
      </c>
      <c r="Z169" s="550" t="s">
        <v>223</v>
      </c>
      <c r="AA169" s="550" t="s">
        <v>201</v>
      </c>
      <c r="AB169" s="550" t="s">
        <v>201</v>
      </c>
      <c r="AC169" s="550" t="s">
        <v>223</v>
      </c>
      <c r="AD169" s="520">
        <v>43969</v>
      </c>
      <c r="AE169" s="548" t="s">
        <v>82</v>
      </c>
      <c r="AF169" s="550" t="s">
        <v>69</v>
      </c>
      <c r="AG169" s="550" t="s">
        <v>69</v>
      </c>
      <c r="AH169" s="550" t="s">
        <v>69</v>
      </c>
      <c r="AI169" s="550" t="s">
        <v>114</v>
      </c>
      <c r="AJ169" s="554" t="s">
        <v>69</v>
      </c>
      <c r="AK169" s="555" t="s">
        <v>457</v>
      </c>
      <c r="AL169" s="555" t="s">
        <v>457</v>
      </c>
      <c r="AM169" s="555" t="s">
        <v>69</v>
      </c>
      <c r="AN169" s="555" t="s">
        <v>457</v>
      </c>
      <c r="AO169" s="555" t="s">
        <v>69</v>
      </c>
      <c r="AP169" s="555" t="s">
        <v>457</v>
      </c>
      <c r="AQ169" s="555" t="s">
        <v>69</v>
      </c>
      <c r="AR169" s="551" t="s">
        <v>87</v>
      </c>
      <c r="AS169" s="551" t="s">
        <v>87</v>
      </c>
      <c r="AT169" s="555" t="s">
        <v>69</v>
      </c>
      <c r="AU169" s="555" t="s">
        <v>69</v>
      </c>
      <c r="AV169" s="555" t="s">
        <v>69</v>
      </c>
      <c r="AW169" s="550" t="s">
        <v>69</v>
      </c>
      <c r="AX169" s="550" t="s">
        <v>2037</v>
      </c>
    </row>
    <row r="170" spans="1:50" s="635" customFormat="1" ht="90">
      <c r="A170" s="548" t="s">
        <v>1778</v>
      </c>
      <c r="B170" s="498" t="s">
        <v>397</v>
      </c>
      <c r="C170" s="498" t="s">
        <v>283</v>
      </c>
      <c r="D170" s="498" t="s">
        <v>106</v>
      </c>
      <c r="E170" s="498" t="s">
        <v>448</v>
      </c>
      <c r="F170" s="198">
        <f>IFERROR(VLOOKUP(E170,[8]TablaRetencion!A$1:B$22,2,FALSE),"")</f>
        <v>240</v>
      </c>
      <c r="G170" s="551" t="s">
        <v>400</v>
      </c>
      <c r="H170" s="198">
        <f>IFERROR(VLOOKUP(G170,[8]TablaRetencion!C$1:D$159,2,FALSE),"")</f>
        <v>2</v>
      </c>
      <c r="I170" s="549" t="s">
        <v>956</v>
      </c>
      <c r="J170" s="548" t="s">
        <v>1157</v>
      </c>
      <c r="K170" s="533" t="s">
        <v>2099</v>
      </c>
      <c r="L170" s="508" t="s">
        <v>70</v>
      </c>
      <c r="M170" s="498" t="s">
        <v>151</v>
      </c>
      <c r="N170" s="498" t="s">
        <v>72</v>
      </c>
      <c r="O170" s="550" t="s">
        <v>205</v>
      </c>
      <c r="P170" s="550" t="s">
        <v>111</v>
      </c>
      <c r="Q170" s="498" t="s">
        <v>75</v>
      </c>
      <c r="R170" s="548" t="s">
        <v>83</v>
      </c>
      <c r="S170" s="550" t="s">
        <v>140</v>
      </c>
      <c r="T170" s="550" t="s">
        <v>79</v>
      </c>
      <c r="U170" s="550" t="s">
        <v>141</v>
      </c>
      <c r="V170" s="550" t="s">
        <v>2035</v>
      </c>
      <c r="W170" s="548">
        <f t="shared" si="10"/>
        <v>4</v>
      </c>
      <c r="X170" s="548" t="str">
        <f t="shared" si="11"/>
        <v>MEDIO</v>
      </c>
      <c r="Y170" s="548" t="s">
        <v>2066</v>
      </c>
      <c r="Z170" s="550" t="s">
        <v>2083</v>
      </c>
      <c r="AA170" s="550" t="s">
        <v>186</v>
      </c>
      <c r="AB170" s="550" t="s">
        <v>201</v>
      </c>
      <c r="AC170" s="550" t="s">
        <v>223</v>
      </c>
      <c r="AD170" s="520">
        <v>43969</v>
      </c>
      <c r="AE170" s="548" t="s">
        <v>82</v>
      </c>
      <c r="AF170" s="550" t="s">
        <v>69</v>
      </c>
      <c r="AG170" s="550" t="s">
        <v>69</v>
      </c>
      <c r="AH170" s="550" t="s">
        <v>69</v>
      </c>
      <c r="AI170" s="550" t="s">
        <v>114</v>
      </c>
      <c r="AJ170" s="553">
        <v>43453</v>
      </c>
      <c r="AK170" s="550" t="s">
        <v>391</v>
      </c>
      <c r="AL170" s="550" t="s">
        <v>457</v>
      </c>
      <c r="AM170" s="550" t="s">
        <v>69</v>
      </c>
      <c r="AN170" s="550" t="s">
        <v>457</v>
      </c>
      <c r="AO170" s="550" t="s">
        <v>69</v>
      </c>
      <c r="AP170" s="550" t="s">
        <v>457</v>
      </c>
      <c r="AQ170" s="550" t="s">
        <v>69</v>
      </c>
      <c r="AR170" s="551" t="s">
        <v>87</v>
      </c>
      <c r="AS170" s="551" t="s">
        <v>87</v>
      </c>
      <c r="AT170" s="555" t="s">
        <v>69</v>
      </c>
      <c r="AU170" s="555" t="s">
        <v>69</v>
      </c>
      <c r="AV170" s="555" t="s">
        <v>69</v>
      </c>
      <c r="AW170" s="550" t="s">
        <v>69</v>
      </c>
      <c r="AX170" s="550" t="s">
        <v>2037</v>
      </c>
    </row>
    <row r="171" spans="1:50" s="635" customFormat="1" ht="90">
      <c r="A171" s="548" t="s">
        <v>1778</v>
      </c>
      <c r="B171" s="498" t="s">
        <v>397</v>
      </c>
      <c r="C171" s="498" t="s">
        <v>283</v>
      </c>
      <c r="D171" s="498" t="s">
        <v>106</v>
      </c>
      <c r="E171" s="498" t="s">
        <v>448</v>
      </c>
      <c r="F171" s="198">
        <f>IFERROR(VLOOKUP(E171,[8]TablaRetencion!A$1:B$22,2,FALSE),"")</f>
        <v>240</v>
      </c>
      <c r="G171" s="548" t="s">
        <v>402</v>
      </c>
      <c r="H171" s="198">
        <f>IFERROR(VLOOKUP(G171,[8]TablaRetencion!C$1:D$159,2,FALSE),"")</f>
        <v>28</v>
      </c>
      <c r="I171" s="549" t="s">
        <v>957</v>
      </c>
      <c r="J171" s="548" t="s">
        <v>2038</v>
      </c>
      <c r="K171" s="557" t="s">
        <v>2100</v>
      </c>
      <c r="L171" s="508" t="s">
        <v>70</v>
      </c>
      <c r="M171" s="498" t="s">
        <v>151</v>
      </c>
      <c r="N171" s="498" t="s">
        <v>72</v>
      </c>
      <c r="O171" s="550" t="s">
        <v>205</v>
      </c>
      <c r="P171" s="550" t="s">
        <v>111</v>
      </c>
      <c r="Q171" s="498" t="s">
        <v>126</v>
      </c>
      <c r="R171" s="548" t="s">
        <v>83</v>
      </c>
      <c r="S171" s="550" t="s">
        <v>140</v>
      </c>
      <c r="T171" s="550" t="s">
        <v>79</v>
      </c>
      <c r="U171" s="550" t="s">
        <v>141</v>
      </c>
      <c r="V171" s="550" t="s">
        <v>2035</v>
      </c>
      <c r="W171" s="551">
        <f t="shared" si="10"/>
        <v>4</v>
      </c>
      <c r="X171" s="548" t="str">
        <f t="shared" si="11"/>
        <v>MEDIO</v>
      </c>
      <c r="Y171" s="556" t="s">
        <v>2047</v>
      </c>
      <c r="Z171" s="550" t="s">
        <v>223</v>
      </c>
      <c r="AA171" s="550" t="s">
        <v>154</v>
      </c>
      <c r="AB171" s="550" t="s">
        <v>154</v>
      </c>
      <c r="AC171" s="550" t="s">
        <v>223</v>
      </c>
      <c r="AD171" s="520">
        <v>43969</v>
      </c>
      <c r="AE171" s="548" t="s">
        <v>82</v>
      </c>
      <c r="AF171" s="550" t="s">
        <v>69</v>
      </c>
      <c r="AG171" s="550" t="s">
        <v>69</v>
      </c>
      <c r="AH171" s="550" t="s">
        <v>69</v>
      </c>
      <c r="AI171" s="550" t="s">
        <v>114</v>
      </c>
      <c r="AJ171" s="554" t="s">
        <v>69</v>
      </c>
      <c r="AK171" s="555" t="s">
        <v>457</v>
      </c>
      <c r="AL171" s="555" t="s">
        <v>457</v>
      </c>
      <c r="AM171" s="555" t="s">
        <v>69</v>
      </c>
      <c r="AN171" s="555" t="s">
        <v>457</v>
      </c>
      <c r="AO171" s="555" t="s">
        <v>69</v>
      </c>
      <c r="AP171" s="555" t="s">
        <v>457</v>
      </c>
      <c r="AQ171" s="555" t="s">
        <v>69</v>
      </c>
      <c r="AR171" s="551" t="s">
        <v>87</v>
      </c>
      <c r="AS171" s="551" t="s">
        <v>87</v>
      </c>
      <c r="AT171" s="555" t="s">
        <v>69</v>
      </c>
      <c r="AU171" s="555" t="s">
        <v>69</v>
      </c>
      <c r="AV171" s="555" t="s">
        <v>69</v>
      </c>
      <c r="AW171" s="550" t="s">
        <v>69</v>
      </c>
      <c r="AX171" s="550" t="s">
        <v>2037</v>
      </c>
    </row>
    <row r="172" spans="1:50" s="635" customFormat="1" ht="90">
      <c r="A172" s="548" t="s">
        <v>1778</v>
      </c>
      <c r="B172" s="498" t="s">
        <v>397</v>
      </c>
      <c r="C172" s="498" t="s">
        <v>283</v>
      </c>
      <c r="D172" s="498" t="s">
        <v>106</v>
      </c>
      <c r="E172" s="498" t="s">
        <v>448</v>
      </c>
      <c r="F172" s="198">
        <f>IFERROR(VLOOKUP(E172,[8]TablaRetencion!A$1:B$22,2,FALSE),"")</f>
        <v>240</v>
      </c>
      <c r="G172" s="548" t="s">
        <v>402</v>
      </c>
      <c r="H172" s="198">
        <f>IFERROR(VLOOKUP(G172,[8]TablaRetencion!C$1:D$159,2,FALSE),"")</f>
        <v>28</v>
      </c>
      <c r="I172" s="549" t="s">
        <v>959</v>
      </c>
      <c r="J172" s="548" t="s">
        <v>2038</v>
      </c>
      <c r="K172" s="557" t="s">
        <v>2101</v>
      </c>
      <c r="L172" s="508" t="s">
        <v>70</v>
      </c>
      <c r="M172" s="498" t="s">
        <v>151</v>
      </c>
      <c r="N172" s="498" t="s">
        <v>72</v>
      </c>
      <c r="O172" s="550" t="s">
        <v>205</v>
      </c>
      <c r="P172" s="550" t="s">
        <v>111</v>
      </c>
      <c r="Q172" s="498" t="s">
        <v>75</v>
      </c>
      <c r="R172" s="548" t="s">
        <v>83</v>
      </c>
      <c r="S172" s="550" t="s">
        <v>140</v>
      </c>
      <c r="T172" s="550" t="s">
        <v>79</v>
      </c>
      <c r="U172" s="550" t="s">
        <v>141</v>
      </c>
      <c r="V172" s="550" t="s">
        <v>2035</v>
      </c>
      <c r="W172" s="551">
        <f t="shared" si="10"/>
        <v>4</v>
      </c>
      <c r="X172" s="548" t="str">
        <f t="shared" si="11"/>
        <v>MEDIO</v>
      </c>
      <c r="Y172" s="548" t="s">
        <v>2066</v>
      </c>
      <c r="Z172" s="550" t="s">
        <v>223</v>
      </c>
      <c r="AA172" s="550" t="s">
        <v>201</v>
      </c>
      <c r="AB172" s="550" t="s">
        <v>201</v>
      </c>
      <c r="AC172" s="550" t="s">
        <v>223</v>
      </c>
      <c r="AD172" s="520">
        <v>43969</v>
      </c>
      <c r="AE172" s="548" t="s">
        <v>82</v>
      </c>
      <c r="AF172" s="550" t="s">
        <v>69</v>
      </c>
      <c r="AG172" s="550" t="s">
        <v>69</v>
      </c>
      <c r="AH172" s="550" t="s">
        <v>69</v>
      </c>
      <c r="AI172" s="550" t="s">
        <v>114</v>
      </c>
      <c r="AJ172" s="554" t="s">
        <v>69</v>
      </c>
      <c r="AK172" s="555" t="s">
        <v>457</v>
      </c>
      <c r="AL172" s="555" t="s">
        <v>457</v>
      </c>
      <c r="AM172" s="555" t="s">
        <v>69</v>
      </c>
      <c r="AN172" s="555" t="s">
        <v>457</v>
      </c>
      <c r="AO172" s="555" t="s">
        <v>69</v>
      </c>
      <c r="AP172" s="555" t="s">
        <v>457</v>
      </c>
      <c r="AQ172" s="555" t="s">
        <v>69</v>
      </c>
      <c r="AR172" s="551" t="s">
        <v>87</v>
      </c>
      <c r="AS172" s="551" t="s">
        <v>87</v>
      </c>
      <c r="AT172" s="555" t="s">
        <v>69</v>
      </c>
      <c r="AU172" s="555" t="s">
        <v>69</v>
      </c>
      <c r="AV172" s="555" t="s">
        <v>69</v>
      </c>
      <c r="AW172" s="550" t="s">
        <v>69</v>
      </c>
      <c r="AX172" s="550" t="s">
        <v>2037</v>
      </c>
    </row>
    <row r="173" spans="1:50" s="635" customFormat="1" ht="90">
      <c r="A173" s="548" t="s">
        <v>1778</v>
      </c>
      <c r="B173" s="498" t="s">
        <v>397</v>
      </c>
      <c r="C173" s="498" t="s">
        <v>283</v>
      </c>
      <c r="D173" s="498" t="s">
        <v>106</v>
      </c>
      <c r="E173" s="498" t="s">
        <v>448</v>
      </c>
      <c r="F173" s="198">
        <f>IFERROR(VLOOKUP(E173,[8]TablaRetencion!A$1:B$22,2,FALSE),"")</f>
        <v>240</v>
      </c>
      <c r="G173" s="548" t="s">
        <v>402</v>
      </c>
      <c r="H173" s="198">
        <f>IFERROR(VLOOKUP(G173,[8]TablaRetencion!C$1:D$159,2,FALSE),"")</f>
        <v>28</v>
      </c>
      <c r="I173" s="549" t="s">
        <v>959</v>
      </c>
      <c r="J173" s="548" t="s">
        <v>2038</v>
      </c>
      <c r="K173" s="557" t="s">
        <v>2102</v>
      </c>
      <c r="L173" s="508" t="s">
        <v>70</v>
      </c>
      <c r="M173" s="498" t="s">
        <v>151</v>
      </c>
      <c r="N173" s="498" t="s">
        <v>72</v>
      </c>
      <c r="O173" s="550" t="s">
        <v>205</v>
      </c>
      <c r="P173" s="550" t="s">
        <v>111</v>
      </c>
      <c r="Q173" s="498" t="s">
        <v>126</v>
      </c>
      <c r="R173" s="548" t="s">
        <v>83</v>
      </c>
      <c r="S173" s="550" t="s">
        <v>140</v>
      </c>
      <c r="T173" s="550" t="s">
        <v>79</v>
      </c>
      <c r="U173" s="550" t="s">
        <v>141</v>
      </c>
      <c r="V173" s="550" t="s">
        <v>2035</v>
      </c>
      <c r="W173" s="551">
        <f t="shared" si="10"/>
        <v>4</v>
      </c>
      <c r="X173" s="548" t="str">
        <f t="shared" si="11"/>
        <v>MEDIO</v>
      </c>
      <c r="Y173" s="556" t="s">
        <v>2036</v>
      </c>
      <c r="Z173" s="550" t="s">
        <v>223</v>
      </c>
      <c r="AA173" s="550" t="s">
        <v>201</v>
      </c>
      <c r="AB173" s="550" t="s">
        <v>201</v>
      </c>
      <c r="AC173" s="550" t="s">
        <v>223</v>
      </c>
      <c r="AD173" s="520">
        <v>43969</v>
      </c>
      <c r="AE173" s="548" t="s">
        <v>82</v>
      </c>
      <c r="AF173" s="550" t="s">
        <v>69</v>
      </c>
      <c r="AG173" s="550" t="s">
        <v>69</v>
      </c>
      <c r="AH173" s="550" t="s">
        <v>69</v>
      </c>
      <c r="AI173" s="550" t="s">
        <v>114</v>
      </c>
      <c r="AJ173" s="554" t="s">
        <v>69</v>
      </c>
      <c r="AK173" s="555" t="s">
        <v>457</v>
      </c>
      <c r="AL173" s="555" t="s">
        <v>457</v>
      </c>
      <c r="AM173" s="555" t="s">
        <v>69</v>
      </c>
      <c r="AN173" s="555" t="s">
        <v>457</v>
      </c>
      <c r="AO173" s="555" t="s">
        <v>69</v>
      </c>
      <c r="AP173" s="555" t="s">
        <v>457</v>
      </c>
      <c r="AQ173" s="555" t="s">
        <v>69</v>
      </c>
      <c r="AR173" s="551" t="s">
        <v>87</v>
      </c>
      <c r="AS173" s="551" t="s">
        <v>87</v>
      </c>
      <c r="AT173" s="555" t="s">
        <v>69</v>
      </c>
      <c r="AU173" s="555" t="s">
        <v>69</v>
      </c>
      <c r="AV173" s="555" t="s">
        <v>69</v>
      </c>
      <c r="AW173" s="550" t="s">
        <v>69</v>
      </c>
      <c r="AX173" s="550" t="s">
        <v>2037</v>
      </c>
    </row>
    <row r="174" spans="1:50" s="635" customFormat="1" ht="90">
      <c r="A174" s="548" t="s">
        <v>1778</v>
      </c>
      <c r="B174" s="498" t="s">
        <v>397</v>
      </c>
      <c r="C174" s="498" t="s">
        <v>283</v>
      </c>
      <c r="D174" s="498" t="s">
        <v>106</v>
      </c>
      <c r="E174" s="498" t="s">
        <v>448</v>
      </c>
      <c r="F174" s="198">
        <f>IFERROR(VLOOKUP(E174,[8]TablaRetencion!A$1:B$22,2,FALSE),"")</f>
        <v>240</v>
      </c>
      <c r="G174" s="548" t="s">
        <v>402</v>
      </c>
      <c r="H174" s="198">
        <f>IFERROR(VLOOKUP(G174,[8]TablaRetencion!C$1:D$159,2,FALSE),"")</f>
        <v>28</v>
      </c>
      <c r="I174" s="549" t="s">
        <v>959</v>
      </c>
      <c r="J174" s="548" t="s">
        <v>2038</v>
      </c>
      <c r="K174" s="557" t="s">
        <v>2103</v>
      </c>
      <c r="L174" s="508" t="s">
        <v>70</v>
      </c>
      <c r="M174" s="498" t="s">
        <v>151</v>
      </c>
      <c r="N174" s="498" t="s">
        <v>72</v>
      </c>
      <c r="O174" s="550" t="s">
        <v>205</v>
      </c>
      <c r="P174" s="550" t="s">
        <v>111</v>
      </c>
      <c r="Q174" s="498" t="s">
        <v>75</v>
      </c>
      <c r="R174" s="548" t="s">
        <v>83</v>
      </c>
      <c r="S174" s="550" t="s">
        <v>140</v>
      </c>
      <c r="T174" s="550" t="s">
        <v>79</v>
      </c>
      <c r="U174" s="550" t="s">
        <v>141</v>
      </c>
      <c r="V174" s="550" t="s">
        <v>2035</v>
      </c>
      <c r="W174" s="551">
        <f t="shared" si="10"/>
        <v>4</v>
      </c>
      <c r="X174" s="548" t="str">
        <f t="shared" si="11"/>
        <v>MEDIO</v>
      </c>
      <c r="Y174" s="548" t="s">
        <v>2066</v>
      </c>
      <c r="Z174" s="550" t="s">
        <v>223</v>
      </c>
      <c r="AA174" s="550" t="s">
        <v>186</v>
      </c>
      <c r="AB174" s="550" t="s">
        <v>201</v>
      </c>
      <c r="AC174" s="550" t="s">
        <v>223</v>
      </c>
      <c r="AD174" s="520">
        <v>43969</v>
      </c>
      <c r="AE174" s="548" t="s">
        <v>82</v>
      </c>
      <c r="AF174" s="550" t="s">
        <v>69</v>
      </c>
      <c r="AG174" s="550" t="s">
        <v>69</v>
      </c>
      <c r="AH174" s="550" t="s">
        <v>69</v>
      </c>
      <c r="AI174" s="550" t="s">
        <v>114</v>
      </c>
      <c r="AJ174" s="554" t="s">
        <v>69</v>
      </c>
      <c r="AK174" s="555" t="s">
        <v>457</v>
      </c>
      <c r="AL174" s="555" t="s">
        <v>457</v>
      </c>
      <c r="AM174" s="555" t="s">
        <v>69</v>
      </c>
      <c r="AN174" s="555" t="s">
        <v>457</v>
      </c>
      <c r="AO174" s="555" t="s">
        <v>69</v>
      </c>
      <c r="AP174" s="555" t="s">
        <v>457</v>
      </c>
      <c r="AQ174" s="555" t="s">
        <v>69</v>
      </c>
      <c r="AR174" s="551" t="s">
        <v>87</v>
      </c>
      <c r="AS174" s="551" t="s">
        <v>87</v>
      </c>
      <c r="AT174" s="555" t="s">
        <v>69</v>
      </c>
      <c r="AU174" s="555" t="s">
        <v>69</v>
      </c>
      <c r="AV174" s="555" t="s">
        <v>69</v>
      </c>
      <c r="AW174" s="550" t="s">
        <v>69</v>
      </c>
      <c r="AX174" s="550" t="s">
        <v>2037</v>
      </c>
    </row>
    <row r="175" spans="1:50" s="635" customFormat="1" ht="90">
      <c r="A175" s="548" t="s">
        <v>1778</v>
      </c>
      <c r="B175" s="498" t="s">
        <v>397</v>
      </c>
      <c r="C175" s="498" t="s">
        <v>283</v>
      </c>
      <c r="D175" s="498" t="s">
        <v>106</v>
      </c>
      <c r="E175" s="498" t="s">
        <v>448</v>
      </c>
      <c r="F175" s="198">
        <f>IFERROR(VLOOKUP(E175,[8]TablaRetencion!A$1:B$22,2,FALSE),"")</f>
        <v>240</v>
      </c>
      <c r="G175" s="548" t="s">
        <v>402</v>
      </c>
      <c r="H175" s="198">
        <f>IFERROR(VLOOKUP(G175,[8]TablaRetencion!C$1:D$159,2,FALSE),"")</f>
        <v>28</v>
      </c>
      <c r="I175" s="549" t="s">
        <v>960</v>
      </c>
      <c r="J175" s="548" t="s">
        <v>2038</v>
      </c>
      <c r="K175" s="533" t="s">
        <v>2080</v>
      </c>
      <c r="L175" s="508" t="s">
        <v>70</v>
      </c>
      <c r="M175" s="498" t="s">
        <v>151</v>
      </c>
      <c r="N175" s="498" t="s">
        <v>72</v>
      </c>
      <c r="O175" s="550" t="s">
        <v>205</v>
      </c>
      <c r="P175" s="550" t="s">
        <v>111</v>
      </c>
      <c r="Q175" s="498" t="s">
        <v>75</v>
      </c>
      <c r="R175" s="548" t="s">
        <v>83</v>
      </c>
      <c r="S175" s="550" t="s">
        <v>140</v>
      </c>
      <c r="T175" s="550" t="s">
        <v>79</v>
      </c>
      <c r="U175" s="550" t="s">
        <v>141</v>
      </c>
      <c r="V175" s="550" t="s">
        <v>2035</v>
      </c>
      <c r="W175" s="551">
        <f t="shared" si="10"/>
        <v>4</v>
      </c>
      <c r="X175" s="548" t="str">
        <f t="shared" si="11"/>
        <v>MEDIO</v>
      </c>
      <c r="Y175" s="548" t="s">
        <v>2066</v>
      </c>
      <c r="Z175" s="550" t="s">
        <v>223</v>
      </c>
      <c r="AA175" s="550" t="s">
        <v>201</v>
      </c>
      <c r="AB175" s="550" t="s">
        <v>201</v>
      </c>
      <c r="AC175" s="550" t="s">
        <v>223</v>
      </c>
      <c r="AD175" s="520">
        <v>43969</v>
      </c>
      <c r="AE175" s="548" t="s">
        <v>82</v>
      </c>
      <c r="AF175" s="550" t="s">
        <v>69</v>
      </c>
      <c r="AG175" s="550" t="s">
        <v>69</v>
      </c>
      <c r="AH175" s="550" t="s">
        <v>69</v>
      </c>
      <c r="AI175" s="550" t="s">
        <v>114</v>
      </c>
      <c r="AJ175" s="554" t="s">
        <v>69</v>
      </c>
      <c r="AK175" s="555" t="s">
        <v>457</v>
      </c>
      <c r="AL175" s="555" t="s">
        <v>457</v>
      </c>
      <c r="AM175" s="555" t="s">
        <v>69</v>
      </c>
      <c r="AN175" s="555" t="s">
        <v>457</v>
      </c>
      <c r="AO175" s="555" t="s">
        <v>69</v>
      </c>
      <c r="AP175" s="555" t="s">
        <v>457</v>
      </c>
      <c r="AQ175" s="555" t="s">
        <v>69</v>
      </c>
      <c r="AR175" s="551" t="s">
        <v>87</v>
      </c>
      <c r="AS175" s="551" t="s">
        <v>87</v>
      </c>
      <c r="AT175" s="555" t="s">
        <v>69</v>
      </c>
      <c r="AU175" s="555" t="s">
        <v>69</v>
      </c>
      <c r="AV175" s="555" t="s">
        <v>69</v>
      </c>
      <c r="AW175" s="550" t="s">
        <v>69</v>
      </c>
      <c r="AX175" s="550" t="s">
        <v>2037</v>
      </c>
    </row>
    <row r="176" spans="1:50" s="635" customFormat="1" ht="90">
      <c r="A176" s="548" t="s">
        <v>1778</v>
      </c>
      <c r="B176" s="498" t="s">
        <v>397</v>
      </c>
      <c r="C176" s="498" t="s">
        <v>283</v>
      </c>
      <c r="D176" s="498" t="s">
        <v>106</v>
      </c>
      <c r="E176" s="498" t="s">
        <v>448</v>
      </c>
      <c r="F176" s="198">
        <f>IFERROR(VLOOKUP(E176,[8]TablaRetencion!A$1:B$22,2,FALSE),"")</f>
        <v>240</v>
      </c>
      <c r="G176" s="548" t="s">
        <v>402</v>
      </c>
      <c r="H176" s="198">
        <f>IFERROR(VLOOKUP(G176,[8]TablaRetencion!C$1:D$159,2,FALSE),"")</f>
        <v>28</v>
      </c>
      <c r="I176" s="549" t="s">
        <v>957</v>
      </c>
      <c r="J176" s="548" t="s">
        <v>2038</v>
      </c>
      <c r="K176" s="533" t="s">
        <v>2104</v>
      </c>
      <c r="L176" s="508" t="s">
        <v>70</v>
      </c>
      <c r="M176" s="498" t="s">
        <v>151</v>
      </c>
      <c r="N176" s="498" t="s">
        <v>72</v>
      </c>
      <c r="O176" s="550" t="s">
        <v>205</v>
      </c>
      <c r="P176" s="550" t="s">
        <v>111</v>
      </c>
      <c r="Q176" s="498" t="s">
        <v>75</v>
      </c>
      <c r="R176" s="548" t="s">
        <v>83</v>
      </c>
      <c r="S176" s="550" t="s">
        <v>140</v>
      </c>
      <c r="T176" s="550" t="s">
        <v>79</v>
      </c>
      <c r="U176" s="550" t="s">
        <v>141</v>
      </c>
      <c r="V176" s="550" t="s">
        <v>2035</v>
      </c>
      <c r="W176" s="551">
        <f t="shared" ref="W176:W187" si="12">VLOOKUP(S176,Confidencialidad,2,0)+VLOOKUP(T176,Integridad,2,0)+VLOOKUP(U176,Disponibilidad,2,0)</f>
        <v>4</v>
      </c>
      <c r="X176" s="548" t="str">
        <f t="shared" si="11"/>
        <v>MEDIO</v>
      </c>
      <c r="Y176" s="548" t="s">
        <v>2066</v>
      </c>
      <c r="Z176" s="550" t="s">
        <v>223</v>
      </c>
      <c r="AA176" s="550" t="s">
        <v>201</v>
      </c>
      <c r="AB176" s="550" t="s">
        <v>201</v>
      </c>
      <c r="AC176" s="550" t="s">
        <v>223</v>
      </c>
      <c r="AD176" s="520">
        <v>43969</v>
      </c>
      <c r="AE176" s="548" t="s">
        <v>82</v>
      </c>
      <c r="AF176" s="550" t="s">
        <v>69</v>
      </c>
      <c r="AG176" s="550" t="s">
        <v>69</v>
      </c>
      <c r="AH176" s="550" t="s">
        <v>69</v>
      </c>
      <c r="AI176" s="550" t="s">
        <v>114</v>
      </c>
      <c r="AJ176" s="554" t="s">
        <v>69</v>
      </c>
      <c r="AK176" s="555" t="s">
        <v>457</v>
      </c>
      <c r="AL176" s="555" t="s">
        <v>457</v>
      </c>
      <c r="AM176" s="555" t="s">
        <v>69</v>
      </c>
      <c r="AN176" s="555" t="s">
        <v>457</v>
      </c>
      <c r="AO176" s="555" t="s">
        <v>69</v>
      </c>
      <c r="AP176" s="555" t="s">
        <v>457</v>
      </c>
      <c r="AQ176" s="555" t="s">
        <v>69</v>
      </c>
      <c r="AR176" s="551" t="s">
        <v>87</v>
      </c>
      <c r="AS176" s="551" t="s">
        <v>87</v>
      </c>
      <c r="AT176" s="555" t="s">
        <v>69</v>
      </c>
      <c r="AU176" s="555" t="s">
        <v>69</v>
      </c>
      <c r="AV176" s="555" t="s">
        <v>69</v>
      </c>
      <c r="AW176" s="550" t="s">
        <v>69</v>
      </c>
      <c r="AX176" s="550" t="s">
        <v>2037</v>
      </c>
    </row>
    <row r="177" spans="1:50" s="635" customFormat="1" ht="90">
      <c r="A177" s="548" t="s">
        <v>1778</v>
      </c>
      <c r="B177" s="498" t="s">
        <v>397</v>
      </c>
      <c r="C177" s="498" t="s">
        <v>283</v>
      </c>
      <c r="D177" s="498" t="s">
        <v>106</v>
      </c>
      <c r="E177" s="498" t="s">
        <v>448</v>
      </c>
      <c r="F177" s="198">
        <f>IFERROR(VLOOKUP(E177,[8]TablaRetencion!A$1:B$22,2,FALSE),"")</f>
        <v>240</v>
      </c>
      <c r="G177" s="548" t="s">
        <v>402</v>
      </c>
      <c r="H177" s="198">
        <f>IFERROR(VLOOKUP(G177,[8]TablaRetencion!C$1:D$159,2,FALSE),"")</f>
        <v>28</v>
      </c>
      <c r="I177" s="549" t="s">
        <v>958</v>
      </c>
      <c r="J177" s="548" t="s">
        <v>2038</v>
      </c>
      <c r="K177" s="533" t="s">
        <v>2105</v>
      </c>
      <c r="L177" s="508" t="s">
        <v>70</v>
      </c>
      <c r="M177" s="498" t="s">
        <v>151</v>
      </c>
      <c r="N177" s="498" t="s">
        <v>72</v>
      </c>
      <c r="O177" s="550" t="s">
        <v>205</v>
      </c>
      <c r="P177" s="550" t="s">
        <v>111</v>
      </c>
      <c r="Q177" s="498" t="s">
        <v>75</v>
      </c>
      <c r="R177" s="548" t="s">
        <v>83</v>
      </c>
      <c r="S177" s="550" t="s">
        <v>140</v>
      </c>
      <c r="T177" s="550" t="s">
        <v>79</v>
      </c>
      <c r="U177" s="550" t="s">
        <v>141</v>
      </c>
      <c r="V177" s="550" t="s">
        <v>2035</v>
      </c>
      <c r="W177" s="551">
        <f t="shared" si="12"/>
        <v>4</v>
      </c>
      <c r="X177" s="548" t="str">
        <f t="shared" si="11"/>
        <v>MEDIO</v>
      </c>
      <c r="Y177" s="548" t="s">
        <v>2066</v>
      </c>
      <c r="Z177" s="550" t="s">
        <v>223</v>
      </c>
      <c r="AA177" s="550" t="s">
        <v>201</v>
      </c>
      <c r="AB177" s="550" t="s">
        <v>201</v>
      </c>
      <c r="AC177" s="550" t="s">
        <v>223</v>
      </c>
      <c r="AD177" s="520">
        <v>43969</v>
      </c>
      <c r="AE177" s="548" t="s">
        <v>82</v>
      </c>
      <c r="AF177" s="550" t="s">
        <v>69</v>
      </c>
      <c r="AG177" s="550" t="s">
        <v>69</v>
      </c>
      <c r="AH177" s="550" t="s">
        <v>69</v>
      </c>
      <c r="AI177" s="550" t="s">
        <v>114</v>
      </c>
      <c r="AJ177" s="554" t="s">
        <v>69</v>
      </c>
      <c r="AK177" s="555" t="s">
        <v>457</v>
      </c>
      <c r="AL177" s="555" t="s">
        <v>457</v>
      </c>
      <c r="AM177" s="555" t="s">
        <v>69</v>
      </c>
      <c r="AN177" s="555" t="s">
        <v>457</v>
      </c>
      <c r="AO177" s="555" t="s">
        <v>69</v>
      </c>
      <c r="AP177" s="555" t="s">
        <v>457</v>
      </c>
      <c r="AQ177" s="555" t="s">
        <v>69</v>
      </c>
      <c r="AR177" s="551" t="s">
        <v>87</v>
      </c>
      <c r="AS177" s="551" t="s">
        <v>87</v>
      </c>
      <c r="AT177" s="555" t="s">
        <v>69</v>
      </c>
      <c r="AU177" s="555" t="s">
        <v>69</v>
      </c>
      <c r="AV177" s="555" t="s">
        <v>69</v>
      </c>
      <c r="AW177" s="550" t="s">
        <v>69</v>
      </c>
      <c r="AX177" s="550" t="s">
        <v>2037</v>
      </c>
    </row>
    <row r="178" spans="1:50" s="635" customFormat="1" ht="90">
      <c r="A178" s="548" t="s">
        <v>1778</v>
      </c>
      <c r="B178" s="498" t="s">
        <v>397</v>
      </c>
      <c r="C178" s="498" t="s">
        <v>283</v>
      </c>
      <c r="D178" s="498" t="s">
        <v>106</v>
      </c>
      <c r="E178" s="498" t="s">
        <v>448</v>
      </c>
      <c r="F178" s="198">
        <f>IFERROR(VLOOKUP(E178,[8]TablaRetencion!A$1:B$22,2,FALSE),"")</f>
        <v>240</v>
      </c>
      <c r="G178" s="548" t="s">
        <v>402</v>
      </c>
      <c r="H178" s="198">
        <f>IFERROR(VLOOKUP(G178,[8]TablaRetencion!C$1:D$159,2,FALSE),"")</f>
        <v>28</v>
      </c>
      <c r="I178" s="549" t="s">
        <v>959</v>
      </c>
      <c r="J178" s="548" t="s">
        <v>2038</v>
      </c>
      <c r="K178" s="533" t="s">
        <v>2106</v>
      </c>
      <c r="L178" s="508" t="s">
        <v>70</v>
      </c>
      <c r="M178" s="498" t="s">
        <v>151</v>
      </c>
      <c r="N178" s="498" t="s">
        <v>72</v>
      </c>
      <c r="O178" s="550" t="s">
        <v>205</v>
      </c>
      <c r="P178" s="550" t="s">
        <v>111</v>
      </c>
      <c r="Q178" s="498" t="s">
        <v>75</v>
      </c>
      <c r="R178" s="548" t="s">
        <v>83</v>
      </c>
      <c r="S178" s="550" t="s">
        <v>140</v>
      </c>
      <c r="T178" s="550" t="s">
        <v>79</v>
      </c>
      <c r="U178" s="550" t="s">
        <v>141</v>
      </c>
      <c r="V178" s="550" t="s">
        <v>2035</v>
      </c>
      <c r="W178" s="551">
        <f t="shared" si="12"/>
        <v>4</v>
      </c>
      <c r="X178" s="548" t="str">
        <f t="shared" si="11"/>
        <v>MEDIO</v>
      </c>
      <c r="Y178" s="548" t="s">
        <v>2066</v>
      </c>
      <c r="Z178" s="550" t="s">
        <v>223</v>
      </c>
      <c r="AA178" s="550" t="s">
        <v>201</v>
      </c>
      <c r="AB178" s="550" t="s">
        <v>201</v>
      </c>
      <c r="AC178" s="550" t="s">
        <v>223</v>
      </c>
      <c r="AD178" s="520">
        <v>43969</v>
      </c>
      <c r="AE178" s="548" t="s">
        <v>82</v>
      </c>
      <c r="AF178" s="550" t="s">
        <v>69</v>
      </c>
      <c r="AG178" s="550" t="s">
        <v>69</v>
      </c>
      <c r="AH178" s="550" t="s">
        <v>69</v>
      </c>
      <c r="AI178" s="550" t="s">
        <v>114</v>
      </c>
      <c r="AJ178" s="554" t="s">
        <v>69</v>
      </c>
      <c r="AK178" s="555" t="s">
        <v>457</v>
      </c>
      <c r="AL178" s="555" t="s">
        <v>457</v>
      </c>
      <c r="AM178" s="555" t="s">
        <v>69</v>
      </c>
      <c r="AN178" s="555" t="s">
        <v>457</v>
      </c>
      <c r="AO178" s="555" t="s">
        <v>69</v>
      </c>
      <c r="AP178" s="555" t="s">
        <v>457</v>
      </c>
      <c r="AQ178" s="555" t="s">
        <v>69</v>
      </c>
      <c r="AR178" s="551" t="s">
        <v>87</v>
      </c>
      <c r="AS178" s="551" t="s">
        <v>87</v>
      </c>
      <c r="AT178" s="555" t="s">
        <v>69</v>
      </c>
      <c r="AU178" s="555" t="s">
        <v>69</v>
      </c>
      <c r="AV178" s="555" t="s">
        <v>69</v>
      </c>
      <c r="AW178" s="550" t="s">
        <v>69</v>
      </c>
      <c r="AX178" s="550" t="s">
        <v>2037</v>
      </c>
    </row>
    <row r="179" spans="1:50" s="635" customFormat="1" ht="90">
      <c r="A179" s="548" t="s">
        <v>1778</v>
      </c>
      <c r="B179" s="498" t="s">
        <v>397</v>
      </c>
      <c r="C179" s="498" t="s">
        <v>283</v>
      </c>
      <c r="D179" s="498" t="s">
        <v>106</v>
      </c>
      <c r="E179" s="498" t="s">
        <v>448</v>
      </c>
      <c r="F179" s="198">
        <f>IFERROR(VLOOKUP(E179,[8]TablaRetencion!A$1:B$22,2,FALSE),"")</f>
        <v>240</v>
      </c>
      <c r="G179" s="548" t="s">
        <v>402</v>
      </c>
      <c r="H179" s="198">
        <f>IFERROR(VLOOKUP(G179,[8]TablaRetencion!C$1:D$159,2,FALSE),"")</f>
        <v>28</v>
      </c>
      <c r="I179" s="549" t="s">
        <v>960</v>
      </c>
      <c r="J179" s="548" t="s">
        <v>2038</v>
      </c>
      <c r="K179" s="533" t="s">
        <v>2107</v>
      </c>
      <c r="L179" s="508" t="s">
        <v>70</v>
      </c>
      <c r="M179" s="498" t="s">
        <v>151</v>
      </c>
      <c r="N179" s="498" t="s">
        <v>72</v>
      </c>
      <c r="O179" s="550" t="s">
        <v>205</v>
      </c>
      <c r="P179" s="550" t="s">
        <v>111</v>
      </c>
      <c r="Q179" s="498" t="s">
        <v>75</v>
      </c>
      <c r="R179" s="548" t="s">
        <v>83</v>
      </c>
      <c r="S179" s="550" t="s">
        <v>140</v>
      </c>
      <c r="T179" s="550" t="s">
        <v>79</v>
      </c>
      <c r="U179" s="550" t="s">
        <v>141</v>
      </c>
      <c r="V179" s="550" t="s">
        <v>2035</v>
      </c>
      <c r="W179" s="551">
        <f t="shared" si="12"/>
        <v>4</v>
      </c>
      <c r="X179" s="548" t="str">
        <f t="shared" si="11"/>
        <v>MEDIO</v>
      </c>
      <c r="Y179" s="548" t="s">
        <v>2066</v>
      </c>
      <c r="Z179" s="550" t="s">
        <v>223</v>
      </c>
      <c r="AA179" s="550" t="s">
        <v>201</v>
      </c>
      <c r="AB179" s="550" t="s">
        <v>113</v>
      </c>
      <c r="AC179" s="550" t="s">
        <v>223</v>
      </c>
      <c r="AD179" s="520">
        <v>43969</v>
      </c>
      <c r="AE179" s="548" t="s">
        <v>82</v>
      </c>
      <c r="AF179" s="550" t="s">
        <v>69</v>
      </c>
      <c r="AG179" s="550" t="s">
        <v>69</v>
      </c>
      <c r="AH179" s="550" t="s">
        <v>69</v>
      </c>
      <c r="AI179" s="550" t="s">
        <v>114</v>
      </c>
      <c r="AJ179" s="554" t="s">
        <v>69</v>
      </c>
      <c r="AK179" s="555" t="s">
        <v>457</v>
      </c>
      <c r="AL179" s="555" t="s">
        <v>457</v>
      </c>
      <c r="AM179" s="555" t="s">
        <v>69</v>
      </c>
      <c r="AN179" s="555" t="s">
        <v>457</v>
      </c>
      <c r="AO179" s="555" t="s">
        <v>69</v>
      </c>
      <c r="AP179" s="555" t="s">
        <v>457</v>
      </c>
      <c r="AQ179" s="555" t="s">
        <v>69</v>
      </c>
      <c r="AR179" s="551" t="s">
        <v>87</v>
      </c>
      <c r="AS179" s="551" t="s">
        <v>87</v>
      </c>
      <c r="AT179" s="555" t="s">
        <v>69</v>
      </c>
      <c r="AU179" s="555" t="s">
        <v>69</v>
      </c>
      <c r="AV179" s="555" t="s">
        <v>69</v>
      </c>
      <c r="AW179" s="550" t="s">
        <v>69</v>
      </c>
      <c r="AX179" s="550" t="s">
        <v>2037</v>
      </c>
    </row>
    <row r="180" spans="1:50" s="635" customFormat="1" ht="90">
      <c r="A180" s="548" t="s">
        <v>1778</v>
      </c>
      <c r="B180" s="498" t="s">
        <v>397</v>
      </c>
      <c r="C180" s="498" t="s">
        <v>283</v>
      </c>
      <c r="D180" s="498" t="s">
        <v>106</v>
      </c>
      <c r="E180" s="498" t="s">
        <v>448</v>
      </c>
      <c r="F180" s="198">
        <f>IFERROR(VLOOKUP(E180,[8]TablaRetencion!A$1:B$22,2,FALSE),"")</f>
        <v>240</v>
      </c>
      <c r="G180" s="548" t="s">
        <v>402</v>
      </c>
      <c r="H180" s="198">
        <f>IFERROR(VLOOKUP(G180,[8]TablaRetencion!C$1:D$159,2,FALSE),"")</f>
        <v>28</v>
      </c>
      <c r="I180" s="549" t="s">
        <v>959</v>
      </c>
      <c r="J180" s="548" t="s">
        <v>2038</v>
      </c>
      <c r="K180" s="533" t="s">
        <v>2108</v>
      </c>
      <c r="L180" s="508" t="s">
        <v>70</v>
      </c>
      <c r="M180" s="498" t="s">
        <v>151</v>
      </c>
      <c r="N180" s="498" t="s">
        <v>72</v>
      </c>
      <c r="O180" s="550" t="s">
        <v>205</v>
      </c>
      <c r="P180" s="550" t="s">
        <v>111</v>
      </c>
      <c r="Q180" s="498" t="s">
        <v>126</v>
      </c>
      <c r="R180" s="548" t="s">
        <v>83</v>
      </c>
      <c r="S180" s="550" t="s">
        <v>140</v>
      </c>
      <c r="T180" s="550" t="s">
        <v>79</v>
      </c>
      <c r="U180" s="550" t="s">
        <v>141</v>
      </c>
      <c r="V180" s="550" t="s">
        <v>2035</v>
      </c>
      <c r="W180" s="551">
        <f t="shared" si="12"/>
        <v>4</v>
      </c>
      <c r="X180" s="548" t="str">
        <f t="shared" si="11"/>
        <v>MEDIO</v>
      </c>
      <c r="Y180" s="556" t="s">
        <v>2036</v>
      </c>
      <c r="Z180" s="550" t="s">
        <v>223</v>
      </c>
      <c r="AA180" s="550" t="s">
        <v>201</v>
      </c>
      <c r="AB180" s="550" t="s">
        <v>201</v>
      </c>
      <c r="AC180" s="550" t="s">
        <v>223</v>
      </c>
      <c r="AD180" s="520">
        <v>43969</v>
      </c>
      <c r="AE180" s="548" t="s">
        <v>82</v>
      </c>
      <c r="AF180" s="550" t="s">
        <v>69</v>
      </c>
      <c r="AG180" s="550" t="s">
        <v>69</v>
      </c>
      <c r="AH180" s="550" t="s">
        <v>69</v>
      </c>
      <c r="AI180" s="550" t="s">
        <v>114</v>
      </c>
      <c r="AJ180" s="554" t="s">
        <v>69</v>
      </c>
      <c r="AK180" s="555" t="s">
        <v>457</v>
      </c>
      <c r="AL180" s="555" t="s">
        <v>457</v>
      </c>
      <c r="AM180" s="555" t="s">
        <v>69</v>
      </c>
      <c r="AN180" s="555" t="s">
        <v>457</v>
      </c>
      <c r="AO180" s="555" t="s">
        <v>69</v>
      </c>
      <c r="AP180" s="555" t="s">
        <v>457</v>
      </c>
      <c r="AQ180" s="555" t="s">
        <v>69</v>
      </c>
      <c r="AR180" s="551" t="s">
        <v>87</v>
      </c>
      <c r="AS180" s="551" t="s">
        <v>87</v>
      </c>
      <c r="AT180" s="555" t="s">
        <v>69</v>
      </c>
      <c r="AU180" s="555" t="s">
        <v>69</v>
      </c>
      <c r="AV180" s="555" t="s">
        <v>69</v>
      </c>
      <c r="AW180" s="550" t="s">
        <v>69</v>
      </c>
      <c r="AX180" s="550" t="s">
        <v>2037</v>
      </c>
    </row>
    <row r="181" spans="1:50" s="635" customFormat="1" ht="90">
      <c r="A181" s="548" t="s">
        <v>1778</v>
      </c>
      <c r="B181" s="498" t="s">
        <v>397</v>
      </c>
      <c r="C181" s="498" t="s">
        <v>283</v>
      </c>
      <c r="D181" s="498" t="s">
        <v>106</v>
      </c>
      <c r="E181" s="498" t="s">
        <v>448</v>
      </c>
      <c r="F181" s="198">
        <f>IFERROR(VLOOKUP(E181,[8]TablaRetencion!A$1:B$22,2,FALSE),"")</f>
        <v>240</v>
      </c>
      <c r="G181" s="548" t="s">
        <v>402</v>
      </c>
      <c r="H181" s="198">
        <f>IFERROR(VLOOKUP(G181,[8]TablaRetencion!C$1:D$159,2,FALSE),"")</f>
        <v>28</v>
      </c>
      <c r="I181" s="549" t="s">
        <v>959</v>
      </c>
      <c r="J181" s="548" t="s">
        <v>2038</v>
      </c>
      <c r="K181" s="533" t="s">
        <v>2109</v>
      </c>
      <c r="L181" s="508" t="s">
        <v>70</v>
      </c>
      <c r="M181" s="498" t="s">
        <v>151</v>
      </c>
      <c r="N181" s="498" t="s">
        <v>72</v>
      </c>
      <c r="O181" s="550" t="s">
        <v>205</v>
      </c>
      <c r="P181" s="550" t="s">
        <v>111</v>
      </c>
      <c r="Q181" s="498" t="s">
        <v>126</v>
      </c>
      <c r="R181" s="548" t="s">
        <v>83</v>
      </c>
      <c r="S181" s="550" t="s">
        <v>140</v>
      </c>
      <c r="T181" s="550" t="s">
        <v>79</v>
      </c>
      <c r="U181" s="550" t="s">
        <v>141</v>
      </c>
      <c r="V181" s="550" t="s">
        <v>2035</v>
      </c>
      <c r="W181" s="551">
        <f t="shared" si="12"/>
        <v>4</v>
      </c>
      <c r="X181" s="548" t="str">
        <f t="shared" si="11"/>
        <v>MEDIO</v>
      </c>
      <c r="Y181" s="556" t="s">
        <v>2036</v>
      </c>
      <c r="Z181" s="550" t="s">
        <v>223</v>
      </c>
      <c r="AA181" s="550" t="s">
        <v>201</v>
      </c>
      <c r="AB181" s="550" t="s">
        <v>201</v>
      </c>
      <c r="AC181" s="550" t="s">
        <v>223</v>
      </c>
      <c r="AD181" s="520">
        <v>43969</v>
      </c>
      <c r="AE181" s="548" t="s">
        <v>82</v>
      </c>
      <c r="AF181" s="550" t="s">
        <v>69</v>
      </c>
      <c r="AG181" s="550" t="s">
        <v>69</v>
      </c>
      <c r="AH181" s="550" t="s">
        <v>69</v>
      </c>
      <c r="AI181" s="550" t="s">
        <v>114</v>
      </c>
      <c r="AJ181" s="554" t="s">
        <v>69</v>
      </c>
      <c r="AK181" s="555" t="s">
        <v>457</v>
      </c>
      <c r="AL181" s="555" t="s">
        <v>457</v>
      </c>
      <c r="AM181" s="555" t="s">
        <v>69</v>
      </c>
      <c r="AN181" s="555" t="s">
        <v>457</v>
      </c>
      <c r="AO181" s="555" t="s">
        <v>69</v>
      </c>
      <c r="AP181" s="555" t="s">
        <v>457</v>
      </c>
      <c r="AQ181" s="555" t="s">
        <v>69</v>
      </c>
      <c r="AR181" s="551" t="s">
        <v>87</v>
      </c>
      <c r="AS181" s="551" t="s">
        <v>87</v>
      </c>
      <c r="AT181" s="555" t="s">
        <v>69</v>
      </c>
      <c r="AU181" s="555" t="s">
        <v>69</v>
      </c>
      <c r="AV181" s="555" t="s">
        <v>69</v>
      </c>
      <c r="AW181" s="550" t="s">
        <v>69</v>
      </c>
      <c r="AX181" s="550" t="s">
        <v>2037</v>
      </c>
    </row>
    <row r="182" spans="1:50" s="635" customFormat="1" ht="90">
      <c r="A182" s="548" t="s">
        <v>1778</v>
      </c>
      <c r="B182" s="498" t="s">
        <v>397</v>
      </c>
      <c r="C182" s="498" t="s">
        <v>283</v>
      </c>
      <c r="D182" s="498" t="s">
        <v>106</v>
      </c>
      <c r="E182" s="498" t="s">
        <v>448</v>
      </c>
      <c r="F182" s="198">
        <f>IFERROR(VLOOKUP(E182,[8]TablaRetencion!A$1:B$22,2,FALSE),"")</f>
        <v>240</v>
      </c>
      <c r="G182" s="548" t="s">
        <v>402</v>
      </c>
      <c r="H182" s="198">
        <f>IFERROR(VLOOKUP(G182,[8]TablaRetencion!C$1:D$159,2,FALSE),"")</f>
        <v>28</v>
      </c>
      <c r="I182" s="549" t="s">
        <v>959</v>
      </c>
      <c r="J182" s="548" t="s">
        <v>2038</v>
      </c>
      <c r="K182" s="533" t="s">
        <v>2110</v>
      </c>
      <c r="L182" s="508" t="s">
        <v>70</v>
      </c>
      <c r="M182" s="498" t="s">
        <v>151</v>
      </c>
      <c r="N182" s="498" t="s">
        <v>72</v>
      </c>
      <c r="O182" s="550" t="s">
        <v>205</v>
      </c>
      <c r="P182" s="550" t="s">
        <v>111</v>
      </c>
      <c r="Q182" s="498" t="s">
        <v>126</v>
      </c>
      <c r="R182" s="548" t="s">
        <v>83</v>
      </c>
      <c r="S182" s="550" t="s">
        <v>140</v>
      </c>
      <c r="T182" s="550" t="s">
        <v>79</v>
      </c>
      <c r="U182" s="550" t="s">
        <v>141</v>
      </c>
      <c r="V182" s="550" t="s">
        <v>2035</v>
      </c>
      <c r="W182" s="551">
        <f t="shared" si="12"/>
        <v>4</v>
      </c>
      <c r="X182" s="548" t="str">
        <f t="shared" si="11"/>
        <v>MEDIO</v>
      </c>
      <c r="Y182" s="556" t="s">
        <v>2036</v>
      </c>
      <c r="Z182" s="550" t="s">
        <v>223</v>
      </c>
      <c r="AA182" s="550" t="s">
        <v>201</v>
      </c>
      <c r="AB182" s="550" t="s">
        <v>201</v>
      </c>
      <c r="AC182" s="550" t="s">
        <v>223</v>
      </c>
      <c r="AD182" s="520">
        <v>43969</v>
      </c>
      <c r="AE182" s="548" t="s">
        <v>82</v>
      </c>
      <c r="AF182" s="550" t="s">
        <v>69</v>
      </c>
      <c r="AG182" s="550" t="s">
        <v>69</v>
      </c>
      <c r="AH182" s="550" t="s">
        <v>69</v>
      </c>
      <c r="AI182" s="550" t="s">
        <v>114</v>
      </c>
      <c r="AJ182" s="554" t="s">
        <v>69</v>
      </c>
      <c r="AK182" s="555" t="s">
        <v>457</v>
      </c>
      <c r="AL182" s="555" t="s">
        <v>457</v>
      </c>
      <c r="AM182" s="555" t="s">
        <v>69</v>
      </c>
      <c r="AN182" s="555" t="s">
        <v>457</v>
      </c>
      <c r="AO182" s="555" t="s">
        <v>69</v>
      </c>
      <c r="AP182" s="555" t="s">
        <v>457</v>
      </c>
      <c r="AQ182" s="555" t="s">
        <v>69</v>
      </c>
      <c r="AR182" s="551" t="s">
        <v>87</v>
      </c>
      <c r="AS182" s="551" t="s">
        <v>87</v>
      </c>
      <c r="AT182" s="555" t="s">
        <v>69</v>
      </c>
      <c r="AU182" s="555" t="s">
        <v>69</v>
      </c>
      <c r="AV182" s="555" t="s">
        <v>69</v>
      </c>
      <c r="AW182" s="550" t="s">
        <v>69</v>
      </c>
      <c r="AX182" s="550" t="s">
        <v>2037</v>
      </c>
    </row>
    <row r="183" spans="1:50" s="635" customFormat="1" ht="90">
      <c r="A183" s="548" t="s">
        <v>1778</v>
      </c>
      <c r="B183" s="498" t="s">
        <v>397</v>
      </c>
      <c r="C183" s="498" t="s">
        <v>283</v>
      </c>
      <c r="D183" s="498" t="s">
        <v>106</v>
      </c>
      <c r="E183" s="498" t="s">
        <v>448</v>
      </c>
      <c r="F183" s="198">
        <f>IFERROR(VLOOKUP(E183,[8]TablaRetencion!A$1:B$22,2,FALSE),"")</f>
        <v>240</v>
      </c>
      <c r="G183" s="548" t="s">
        <v>402</v>
      </c>
      <c r="H183" s="198">
        <f>IFERROR(VLOOKUP(G183,[8]TablaRetencion!C$1:D$159,2,FALSE),"")</f>
        <v>28</v>
      </c>
      <c r="I183" s="549" t="s">
        <v>957</v>
      </c>
      <c r="J183" s="548" t="s">
        <v>2038</v>
      </c>
      <c r="K183" s="533" t="s">
        <v>2111</v>
      </c>
      <c r="L183" s="508" t="s">
        <v>70</v>
      </c>
      <c r="M183" s="498" t="s">
        <v>151</v>
      </c>
      <c r="N183" s="498" t="s">
        <v>72</v>
      </c>
      <c r="O183" s="550" t="s">
        <v>205</v>
      </c>
      <c r="P183" s="550" t="s">
        <v>111</v>
      </c>
      <c r="Q183" s="498" t="s">
        <v>126</v>
      </c>
      <c r="R183" s="548" t="s">
        <v>83</v>
      </c>
      <c r="S183" s="550" t="s">
        <v>140</v>
      </c>
      <c r="T183" s="550" t="s">
        <v>79</v>
      </c>
      <c r="U183" s="550" t="s">
        <v>141</v>
      </c>
      <c r="V183" s="550" t="s">
        <v>2035</v>
      </c>
      <c r="W183" s="551">
        <f t="shared" si="12"/>
        <v>4</v>
      </c>
      <c r="X183" s="548" t="str">
        <f t="shared" si="11"/>
        <v>MEDIO</v>
      </c>
      <c r="Y183" s="556" t="s">
        <v>2036</v>
      </c>
      <c r="Z183" s="550" t="s">
        <v>223</v>
      </c>
      <c r="AA183" s="550" t="s">
        <v>186</v>
      </c>
      <c r="AB183" s="550" t="s">
        <v>201</v>
      </c>
      <c r="AC183" s="550" t="s">
        <v>223</v>
      </c>
      <c r="AD183" s="520">
        <v>43969</v>
      </c>
      <c r="AE183" s="548" t="s">
        <v>82</v>
      </c>
      <c r="AF183" s="550" t="s">
        <v>69</v>
      </c>
      <c r="AG183" s="550" t="s">
        <v>69</v>
      </c>
      <c r="AH183" s="550" t="s">
        <v>69</v>
      </c>
      <c r="AI183" s="550" t="s">
        <v>114</v>
      </c>
      <c r="AJ183" s="554" t="s">
        <v>69</v>
      </c>
      <c r="AK183" s="555" t="s">
        <v>457</v>
      </c>
      <c r="AL183" s="555" t="s">
        <v>457</v>
      </c>
      <c r="AM183" s="555" t="s">
        <v>69</v>
      </c>
      <c r="AN183" s="555" t="s">
        <v>457</v>
      </c>
      <c r="AO183" s="555" t="s">
        <v>69</v>
      </c>
      <c r="AP183" s="555" t="s">
        <v>457</v>
      </c>
      <c r="AQ183" s="555" t="s">
        <v>69</v>
      </c>
      <c r="AR183" s="551" t="s">
        <v>87</v>
      </c>
      <c r="AS183" s="551" t="s">
        <v>87</v>
      </c>
      <c r="AT183" s="555" t="s">
        <v>69</v>
      </c>
      <c r="AU183" s="555" t="s">
        <v>69</v>
      </c>
      <c r="AV183" s="555" t="s">
        <v>69</v>
      </c>
      <c r="AW183" s="550" t="s">
        <v>69</v>
      </c>
      <c r="AX183" s="550" t="s">
        <v>2037</v>
      </c>
    </row>
    <row r="184" spans="1:50" s="635" customFormat="1" ht="90">
      <c r="A184" s="548" t="s">
        <v>1778</v>
      </c>
      <c r="B184" s="498" t="s">
        <v>397</v>
      </c>
      <c r="C184" s="498" t="s">
        <v>283</v>
      </c>
      <c r="D184" s="498" t="s">
        <v>106</v>
      </c>
      <c r="E184" s="498" t="s">
        <v>448</v>
      </c>
      <c r="F184" s="198">
        <f>IFERROR(VLOOKUP(E184,[8]TablaRetencion!A$1:B$22,2,FALSE),"")</f>
        <v>240</v>
      </c>
      <c r="G184" s="548" t="s">
        <v>402</v>
      </c>
      <c r="H184" s="198">
        <f>IFERROR(VLOOKUP(G184,[8]TablaRetencion!C$1:D$159,2,FALSE),"")</f>
        <v>28</v>
      </c>
      <c r="I184" s="549" t="s">
        <v>960</v>
      </c>
      <c r="J184" s="548" t="s">
        <v>2038</v>
      </c>
      <c r="K184" s="533" t="s">
        <v>2112</v>
      </c>
      <c r="L184" s="508" t="s">
        <v>70</v>
      </c>
      <c r="M184" s="498" t="s">
        <v>151</v>
      </c>
      <c r="N184" s="498" t="s">
        <v>72</v>
      </c>
      <c r="O184" s="550" t="s">
        <v>205</v>
      </c>
      <c r="P184" s="550" t="s">
        <v>111</v>
      </c>
      <c r="Q184" s="498" t="s">
        <v>75</v>
      </c>
      <c r="R184" s="548" t="s">
        <v>83</v>
      </c>
      <c r="S184" s="550" t="s">
        <v>140</v>
      </c>
      <c r="T184" s="550" t="s">
        <v>79</v>
      </c>
      <c r="U184" s="550" t="s">
        <v>141</v>
      </c>
      <c r="V184" s="550" t="s">
        <v>2035</v>
      </c>
      <c r="W184" s="551">
        <f t="shared" si="12"/>
        <v>4</v>
      </c>
      <c r="X184" s="548" t="str">
        <f t="shared" si="11"/>
        <v>MEDIO</v>
      </c>
      <c r="Y184" s="548" t="s">
        <v>2066</v>
      </c>
      <c r="Z184" s="550" t="s">
        <v>223</v>
      </c>
      <c r="AA184" s="550" t="s">
        <v>201</v>
      </c>
      <c r="AB184" s="550" t="s">
        <v>201</v>
      </c>
      <c r="AC184" s="550" t="s">
        <v>223</v>
      </c>
      <c r="AD184" s="520">
        <v>43969</v>
      </c>
      <c r="AE184" s="548" t="s">
        <v>82</v>
      </c>
      <c r="AF184" s="550" t="s">
        <v>69</v>
      </c>
      <c r="AG184" s="550" t="s">
        <v>69</v>
      </c>
      <c r="AH184" s="550" t="s">
        <v>69</v>
      </c>
      <c r="AI184" s="550" t="s">
        <v>114</v>
      </c>
      <c r="AJ184" s="554" t="s">
        <v>69</v>
      </c>
      <c r="AK184" s="555" t="s">
        <v>457</v>
      </c>
      <c r="AL184" s="555" t="s">
        <v>457</v>
      </c>
      <c r="AM184" s="555" t="s">
        <v>69</v>
      </c>
      <c r="AN184" s="555" t="s">
        <v>457</v>
      </c>
      <c r="AO184" s="555" t="s">
        <v>69</v>
      </c>
      <c r="AP184" s="555" t="s">
        <v>457</v>
      </c>
      <c r="AQ184" s="555" t="s">
        <v>69</v>
      </c>
      <c r="AR184" s="551" t="s">
        <v>87</v>
      </c>
      <c r="AS184" s="551" t="s">
        <v>87</v>
      </c>
      <c r="AT184" s="555" t="s">
        <v>69</v>
      </c>
      <c r="AU184" s="555" t="s">
        <v>69</v>
      </c>
      <c r="AV184" s="555" t="s">
        <v>69</v>
      </c>
      <c r="AW184" s="550" t="s">
        <v>69</v>
      </c>
      <c r="AX184" s="550" t="s">
        <v>2037</v>
      </c>
    </row>
    <row r="185" spans="1:50" s="635" customFormat="1" ht="90">
      <c r="A185" s="548" t="s">
        <v>1778</v>
      </c>
      <c r="B185" s="498" t="s">
        <v>397</v>
      </c>
      <c r="C185" s="498" t="s">
        <v>283</v>
      </c>
      <c r="D185" s="498" t="s">
        <v>106</v>
      </c>
      <c r="E185" s="498" t="s">
        <v>448</v>
      </c>
      <c r="F185" s="198">
        <f>IFERROR(VLOOKUP(E185,[8]TablaRetencion!A$1:B$22,2,FALSE),"")</f>
        <v>240</v>
      </c>
      <c r="G185" s="551" t="s">
        <v>402</v>
      </c>
      <c r="H185" s="198">
        <f>IFERROR(VLOOKUP(G185,[8]TablaRetencion!C$1:D$159,2,FALSE),"")</f>
        <v>28</v>
      </c>
      <c r="I185" s="549" t="s">
        <v>959</v>
      </c>
      <c r="J185" s="548" t="s">
        <v>2064</v>
      </c>
      <c r="K185" s="533" t="s">
        <v>2113</v>
      </c>
      <c r="L185" s="508" t="s">
        <v>70</v>
      </c>
      <c r="M185" s="498" t="s">
        <v>151</v>
      </c>
      <c r="N185" s="498" t="s">
        <v>72</v>
      </c>
      <c r="O185" s="550" t="s">
        <v>205</v>
      </c>
      <c r="P185" s="550" t="s">
        <v>111</v>
      </c>
      <c r="Q185" s="498" t="s">
        <v>75</v>
      </c>
      <c r="R185" s="548" t="s">
        <v>83</v>
      </c>
      <c r="S185" s="550" t="s">
        <v>140</v>
      </c>
      <c r="T185" s="550" t="s">
        <v>79</v>
      </c>
      <c r="U185" s="550" t="s">
        <v>141</v>
      </c>
      <c r="V185" s="550" t="s">
        <v>2035</v>
      </c>
      <c r="W185" s="551">
        <f t="shared" si="12"/>
        <v>4</v>
      </c>
      <c r="X185" s="548" t="str">
        <f t="shared" si="11"/>
        <v>MEDIO</v>
      </c>
      <c r="Y185" s="548" t="s">
        <v>2066</v>
      </c>
      <c r="Z185" s="550" t="s">
        <v>223</v>
      </c>
      <c r="AA185" s="550" t="s">
        <v>201</v>
      </c>
      <c r="AB185" s="550" t="s">
        <v>201</v>
      </c>
      <c r="AC185" s="550" t="s">
        <v>223</v>
      </c>
      <c r="AD185" s="520">
        <v>43969</v>
      </c>
      <c r="AE185" s="548" t="s">
        <v>82</v>
      </c>
      <c r="AF185" s="550" t="s">
        <v>69</v>
      </c>
      <c r="AG185" s="550" t="s">
        <v>69</v>
      </c>
      <c r="AH185" s="550" t="s">
        <v>69</v>
      </c>
      <c r="AI185" s="550" t="s">
        <v>114</v>
      </c>
      <c r="AJ185" s="554" t="s">
        <v>69</v>
      </c>
      <c r="AK185" s="555" t="s">
        <v>457</v>
      </c>
      <c r="AL185" s="555" t="s">
        <v>457</v>
      </c>
      <c r="AM185" s="555" t="s">
        <v>69</v>
      </c>
      <c r="AN185" s="555" t="s">
        <v>457</v>
      </c>
      <c r="AO185" s="555" t="s">
        <v>69</v>
      </c>
      <c r="AP185" s="555" t="s">
        <v>457</v>
      </c>
      <c r="AQ185" s="555" t="s">
        <v>69</v>
      </c>
      <c r="AR185" s="551" t="s">
        <v>87</v>
      </c>
      <c r="AS185" s="551" t="s">
        <v>87</v>
      </c>
      <c r="AT185" s="555" t="s">
        <v>69</v>
      </c>
      <c r="AU185" s="555" t="s">
        <v>69</v>
      </c>
      <c r="AV185" s="555" t="s">
        <v>69</v>
      </c>
      <c r="AW185" s="550" t="s">
        <v>69</v>
      </c>
      <c r="AX185" s="550" t="s">
        <v>2037</v>
      </c>
    </row>
    <row r="186" spans="1:50" s="635" customFormat="1" ht="90">
      <c r="A186" s="548" t="s">
        <v>1778</v>
      </c>
      <c r="B186" s="498" t="s">
        <v>397</v>
      </c>
      <c r="C186" s="498" t="s">
        <v>283</v>
      </c>
      <c r="D186" s="498" t="s">
        <v>106</v>
      </c>
      <c r="E186" s="498" t="s">
        <v>448</v>
      </c>
      <c r="F186" s="198">
        <f>IFERROR(VLOOKUP(E186,[8]TablaRetencion!A$1:B$22,2,FALSE),"")</f>
        <v>240</v>
      </c>
      <c r="G186" s="548" t="s">
        <v>402</v>
      </c>
      <c r="H186" s="198">
        <f>IFERROR(VLOOKUP(G186,[8]TablaRetencion!C$1:D$159,2,FALSE),"")</f>
        <v>28</v>
      </c>
      <c r="I186" s="549" t="s">
        <v>959</v>
      </c>
      <c r="J186" s="548" t="s">
        <v>2038</v>
      </c>
      <c r="K186" s="533" t="s">
        <v>2114</v>
      </c>
      <c r="L186" s="508" t="s">
        <v>70</v>
      </c>
      <c r="M186" s="498" t="s">
        <v>151</v>
      </c>
      <c r="N186" s="498" t="s">
        <v>72</v>
      </c>
      <c r="O186" s="550" t="s">
        <v>205</v>
      </c>
      <c r="P186" s="550" t="s">
        <v>111</v>
      </c>
      <c r="Q186" s="498" t="s">
        <v>75</v>
      </c>
      <c r="R186" s="548" t="s">
        <v>83</v>
      </c>
      <c r="S186" s="550" t="s">
        <v>140</v>
      </c>
      <c r="T186" s="550" t="s">
        <v>79</v>
      </c>
      <c r="U186" s="550" t="s">
        <v>141</v>
      </c>
      <c r="V186" s="550" t="s">
        <v>2035</v>
      </c>
      <c r="W186" s="551">
        <f t="shared" si="12"/>
        <v>4</v>
      </c>
      <c r="X186" s="548" t="str">
        <f t="shared" si="11"/>
        <v>MEDIO</v>
      </c>
      <c r="Y186" s="548" t="s">
        <v>2066</v>
      </c>
      <c r="Z186" s="550" t="s">
        <v>223</v>
      </c>
      <c r="AA186" s="550" t="s">
        <v>201</v>
      </c>
      <c r="AB186" s="550" t="s">
        <v>201</v>
      </c>
      <c r="AC186" s="550" t="s">
        <v>223</v>
      </c>
      <c r="AD186" s="520">
        <v>43969</v>
      </c>
      <c r="AE186" s="548" t="s">
        <v>82</v>
      </c>
      <c r="AF186" s="550" t="s">
        <v>69</v>
      </c>
      <c r="AG186" s="550" t="s">
        <v>69</v>
      </c>
      <c r="AH186" s="550" t="s">
        <v>69</v>
      </c>
      <c r="AI186" s="550" t="s">
        <v>114</v>
      </c>
      <c r="AJ186" s="554" t="s">
        <v>69</v>
      </c>
      <c r="AK186" s="555" t="s">
        <v>457</v>
      </c>
      <c r="AL186" s="555" t="s">
        <v>457</v>
      </c>
      <c r="AM186" s="555" t="s">
        <v>69</v>
      </c>
      <c r="AN186" s="555" t="s">
        <v>457</v>
      </c>
      <c r="AO186" s="555" t="s">
        <v>69</v>
      </c>
      <c r="AP186" s="555" t="s">
        <v>457</v>
      </c>
      <c r="AQ186" s="555" t="s">
        <v>69</v>
      </c>
      <c r="AR186" s="551" t="s">
        <v>87</v>
      </c>
      <c r="AS186" s="551" t="s">
        <v>87</v>
      </c>
      <c r="AT186" s="555" t="s">
        <v>69</v>
      </c>
      <c r="AU186" s="555" t="s">
        <v>69</v>
      </c>
      <c r="AV186" s="555" t="s">
        <v>69</v>
      </c>
      <c r="AW186" s="550" t="s">
        <v>69</v>
      </c>
      <c r="AX186" s="550" t="s">
        <v>2037</v>
      </c>
    </row>
    <row r="187" spans="1:50" s="635" customFormat="1" ht="90">
      <c r="A187" s="548" t="s">
        <v>1778</v>
      </c>
      <c r="B187" s="498" t="s">
        <v>397</v>
      </c>
      <c r="C187" s="498" t="s">
        <v>283</v>
      </c>
      <c r="D187" s="498" t="s">
        <v>106</v>
      </c>
      <c r="E187" s="498" t="s">
        <v>448</v>
      </c>
      <c r="F187" s="198">
        <f>IFERROR(VLOOKUP(E187,[8]TablaRetencion!A$1:B$22,2,FALSE),"")</f>
        <v>240</v>
      </c>
      <c r="G187" s="548" t="s">
        <v>402</v>
      </c>
      <c r="H187" s="198">
        <f>IFERROR(VLOOKUP(G187,[8]TablaRetencion!C$1:D$159,2,FALSE),"")</f>
        <v>28</v>
      </c>
      <c r="I187" s="549" t="s">
        <v>959</v>
      </c>
      <c r="J187" s="548" t="s">
        <v>2038</v>
      </c>
      <c r="K187" s="533" t="s">
        <v>2115</v>
      </c>
      <c r="L187" s="508" t="s">
        <v>70</v>
      </c>
      <c r="M187" s="498" t="s">
        <v>151</v>
      </c>
      <c r="N187" s="498" t="s">
        <v>72</v>
      </c>
      <c r="O187" s="550" t="s">
        <v>205</v>
      </c>
      <c r="P187" s="550" t="s">
        <v>111</v>
      </c>
      <c r="Q187" s="498" t="s">
        <v>75</v>
      </c>
      <c r="R187" s="548" t="s">
        <v>83</v>
      </c>
      <c r="S187" s="550" t="s">
        <v>140</v>
      </c>
      <c r="T187" s="550" t="s">
        <v>79</v>
      </c>
      <c r="U187" s="550" t="s">
        <v>141</v>
      </c>
      <c r="V187" s="550" t="s">
        <v>2035</v>
      </c>
      <c r="W187" s="551">
        <f t="shared" si="12"/>
        <v>4</v>
      </c>
      <c r="X187" s="548" t="str">
        <f t="shared" si="11"/>
        <v>MEDIO</v>
      </c>
      <c r="Y187" s="548" t="s">
        <v>2066</v>
      </c>
      <c r="Z187" s="550" t="s">
        <v>223</v>
      </c>
      <c r="AA187" s="550" t="s">
        <v>201</v>
      </c>
      <c r="AB187" s="550" t="s">
        <v>201</v>
      </c>
      <c r="AC187" s="550" t="s">
        <v>223</v>
      </c>
      <c r="AD187" s="520">
        <v>43969</v>
      </c>
      <c r="AE187" s="548" t="s">
        <v>82</v>
      </c>
      <c r="AF187" s="550" t="s">
        <v>69</v>
      </c>
      <c r="AG187" s="550" t="s">
        <v>69</v>
      </c>
      <c r="AH187" s="550" t="s">
        <v>69</v>
      </c>
      <c r="AI187" s="550" t="s">
        <v>114</v>
      </c>
      <c r="AJ187" s="554" t="s">
        <v>69</v>
      </c>
      <c r="AK187" s="555" t="s">
        <v>457</v>
      </c>
      <c r="AL187" s="555" t="s">
        <v>457</v>
      </c>
      <c r="AM187" s="555" t="s">
        <v>69</v>
      </c>
      <c r="AN187" s="555" t="s">
        <v>457</v>
      </c>
      <c r="AO187" s="555" t="s">
        <v>69</v>
      </c>
      <c r="AP187" s="555" t="s">
        <v>457</v>
      </c>
      <c r="AQ187" s="555" t="s">
        <v>69</v>
      </c>
      <c r="AR187" s="551" t="s">
        <v>87</v>
      </c>
      <c r="AS187" s="551" t="s">
        <v>87</v>
      </c>
      <c r="AT187" s="555" t="s">
        <v>69</v>
      </c>
      <c r="AU187" s="555" t="s">
        <v>69</v>
      </c>
      <c r="AV187" s="555" t="s">
        <v>69</v>
      </c>
      <c r="AW187" s="550" t="s">
        <v>69</v>
      </c>
      <c r="AX187" s="550" t="s">
        <v>2037</v>
      </c>
    </row>
    <row r="188" spans="1:50" s="635" customFormat="1" ht="90">
      <c r="A188" s="548" t="s">
        <v>1778</v>
      </c>
      <c r="B188" s="498" t="s">
        <v>397</v>
      </c>
      <c r="C188" s="498" t="s">
        <v>283</v>
      </c>
      <c r="D188" s="498" t="s">
        <v>106</v>
      </c>
      <c r="E188" s="498" t="s">
        <v>448</v>
      </c>
      <c r="F188" s="198">
        <f>IFERROR(VLOOKUP(E188,[8]TablaRetencion!A$1:B$22,2,FALSE),"")</f>
        <v>240</v>
      </c>
      <c r="G188" s="551" t="s">
        <v>404</v>
      </c>
      <c r="H188" s="198">
        <f>IFERROR(VLOOKUP(G188,[8]TablaRetencion!C$1:D$159,2,FALSE),"")</f>
        <v>46</v>
      </c>
      <c r="I188" s="549" t="s">
        <v>962</v>
      </c>
      <c r="J188" s="548" t="s">
        <v>2072</v>
      </c>
      <c r="K188" s="557" t="s">
        <v>2116</v>
      </c>
      <c r="L188" s="508" t="s">
        <v>70</v>
      </c>
      <c r="M188" s="498" t="s">
        <v>151</v>
      </c>
      <c r="N188" s="498" t="s">
        <v>72</v>
      </c>
      <c r="O188" s="550" t="s">
        <v>205</v>
      </c>
      <c r="P188" s="550" t="s">
        <v>111</v>
      </c>
      <c r="Q188" s="498" t="s">
        <v>75</v>
      </c>
      <c r="R188" s="548" t="s">
        <v>83</v>
      </c>
      <c r="S188" s="550" t="s">
        <v>140</v>
      </c>
      <c r="T188" s="550" t="s">
        <v>79</v>
      </c>
      <c r="U188" s="550" t="s">
        <v>141</v>
      </c>
      <c r="V188" s="550" t="s">
        <v>2035</v>
      </c>
      <c r="W188" s="548">
        <f t="shared" ref="W188:W195" si="13">VLOOKUP(S188,Confidencialidad,2,0)+VLOOKUP(T188,Integridad,2,0)+VLOOKUP(U188,Disponibilidad,2,0)</f>
        <v>4</v>
      </c>
      <c r="X188" s="548" t="str">
        <f t="shared" si="11"/>
        <v>MEDIO</v>
      </c>
      <c r="Y188" s="548" t="s">
        <v>2066</v>
      </c>
      <c r="Z188" s="550" t="s">
        <v>2083</v>
      </c>
      <c r="AA188" s="550" t="s">
        <v>201</v>
      </c>
      <c r="AB188" s="550" t="s">
        <v>201</v>
      </c>
      <c r="AC188" s="550" t="s">
        <v>223</v>
      </c>
      <c r="AD188" s="520">
        <v>43969</v>
      </c>
      <c r="AE188" s="548" t="s">
        <v>82</v>
      </c>
      <c r="AF188" s="550" t="s">
        <v>69</v>
      </c>
      <c r="AG188" s="550" t="s">
        <v>69</v>
      </c>
      <c r="AH188" s="550" t="s">
        <v>69</v>
      </c>
      <c r="AI188" s="550" t="s">
        <v>114</v>
      </c>
      <c r="AJ188" s="553">
        <v>43453</v>
      </c>
      <c r="AK188" s="550" t="s">
        <v>391</v>
      </c>
      <c r="AL188" s="550" t="s">
        <v>457</v>
      </c>
      <c r="AM188" s="550" t="s">
        <v>69</v>
      </c>
      <c r="AN188" s="550" t="s">
        <v>457</v>
      </c>
      <c r="AO188" s="550" t="s">
        <v>69</v>
      </c>
      <c r="AP188" s="550" t="s">
        <v>457</v>
      </c>
      <c r="AQ188" s="550" t="s">
        <v>69</v>
      </c>
      <c r="AR188" s="551" t="s">
        <v>87</v>
      </c>
      <c r="AS188" s="551" t="s">
        <v>87</v>
      </c>
      <c r="AT188" s="555" t="s">
        <v>69</v>
      </c>
      <c r="AU188" s="555" t="s">
        <v>69</v>
      </c>
      <c r="AV188" s="555" t="s">
        <v>69</v>
      </c>
      <c r="AW188" s="550" t="s">
        <v>69</v>
      </c>
      <c r="AX188" s="550" t="s">
        <v>2037</v>
      </c>
    </row>
    <row r="189" spans="1:50" s="635" customFormat="1" ht="90">
      <c r="A189" s="548" t="s">
        <v>1778</v>
      </c>
      <c r="B189" s="498" t="s">
        <v>397</v>
      </c>
      <c r="C189" s="498" t="s">
        <v>283</v>
      </c>
      <c r="D189" s="498" t="s">
        <v>106</v>
      </c>
      <c r="E189" s="498" t="s">
        <v>448</v>
      </c>
      <c r="F189" s="198">
        <f>IFERROR(VLOOKUP(E189,[8]TablaRetencion!A$1:B$22,2,FALSE),"")</f>
        <v>240</v>
      </c>
      <c r="G189" s="548" t="s">
        <v>402</v>
      </c>
      <c r="H189" s="198">
        <f>IFERROR(VLOOKUP(G189,[8]TablaRetencion!C$1:D$159,2,FALSE),"")</f>
        <v>28</v>
      </c>
      <c r="I189" s="549" t="s">
        <v>957</v>
      </c>
      <c r="J189" s="548" t="s">
        <v>2038</v>
      </c>
      <c r="K189" s="533" t="s">
        <v>2117</v>
      </c>
      <c r="L189" s="508" t="s">
        <v>70</v>
      </c>
      <c r="M189" s="498" t="s">
        <v>151</v>
      </c>
      <c r="N189" s="498" t="s">
        <v>72</v>
      </c>
      <c r="O189" s="550" t="s">
        <v>73</v>
      </c>
      <c r="P189" s="550" t="s">
        <v>111</v>
      </c>
      <c r="Q189" s="498" t="s">
        <v>126</v>
      </c>
      <c r="R189" s="548" t="s">
        <v>83</v>
      </c>
      <c r="S189" s="550" t="s">
        <v>140</v>
      </c>
      <c r="T189" s="550" t="s">
        <v>79</v>
      </c>
      <c r="U189" s="550" t="s">
        <v>141</v>
      </c>
      <c r="V189" s="550" t="s">
        <v>2035</v>
      </c>
      <c r="W189" s="551">
        <f t="shared" si="13"/>
        <v>4</v>
      </c>
      <c r="X189" s="548" t="str">
        <f t="shared" si="11"/>
        <v>MEDIO</v>
      </c>
      <c r="Y189" s="556" t="s">
        <v>2036</v>
      </c>
      <c r="Z189" s="550" t="s">
        <v>223</v>
      </c>
      <c r="AA189" s="550" t="s">
        <v>201</v>
      </c>
      <c r="AB189" s="550" t="s">
        <v>201</v>
      </c>
      <c r="AC189" s="550" t="s">
        <v>223</v>
      </c>
      <c r="AD189" s="520">
        <v>43969</v>
      </c>
      <c r="AE189" s="548" t="s">
        <v>82</v>
      </c>
      <c r="AF189" s="550" t="s">
        <v>69</v>
      </c>
      <c r="AG189" s="550" t="s">
        <v>69</v>
      </c>
      <c r="AH189" s="550" t="s">
        <v>69</v>
      </c>
      <c r="AI189" s="550" t="s">
        <v>114</v>
      </c>
      <c r="AJ189" s="554" t="s">
        <v>69</v>
      </c>
      <c r="AK189" s="555" t="s">
        <v>457</v>
      </c>
      <c r="AL189" s="555" t="s">
        <v>457</v>
      </c>
      <c r="AM189" s="555" t="s">
        <v>69</v>
      </c>
      <c r="AN189" s="555" t="s">
        <v>457</v>
      </c>
      <c r="AO189" s="555" t="s">
        <v>69</v>
      </c>
      <c r="AP189" s="555" t="s">
        <v>457</v>
      </c>
      <c r="AQ189" s="555" t="s">
        <v>69</v>
      </c>
      <c r="AR189" s="551" t="s">
        <v>87</v>
      </c>
      <c r="AS189" s="551" t="s">
        <v>87</v>
      </c>
      <c r="AT189" s="555" t="s">
        <v>69</v>
      </c>
      <c r="AU189" s="555" t="s">
        <v>69</v>
      </c>
      <c r="AV189" s="555" t="s">
        <v>69</v>
      </c>
      <c r="AW189" s="550" t="s">
        <v>69</v>
      </c>
      <c r="AX189" s="550" t="s">
        <v>2037</v>
      </c>
    </row>
    <row r="190" spans="1:50" s="635" customFormat="1" ht="90">
      <c r="A190" s="548" t="s">
        <v>1778</v>
      </c>
      <c r="B190" s="498" t="s">
        <v>397</v>
      </c>
      <c r="C190" s="498" t="s">
        <v>283</v>
      </c>
      <c r="D190" s="498" t="s">
        <v>106</v>
      </c>
      <c r="E190" s="498" t="s">
        <v>448</v>
      </c>
      <c r="F190" s="198">
        <f>IFERROR(VLOOKUP(E190,[8]TablaRetencion!A$1:B$22,2,FALSE),"")</f>
        <v>240</v>
      </c>
      <c r="G190" s="548" t="s">
        <v>402</v>
      </c>
      <c r="H190" s="198">
        <f>IFERROR(VLOOKUP(G190,[8]TablaRetencion!C$1:D$159,2,FALSE),"")</f>
        <v>28</v>
      </c>
      <c r="I190" s="549" t="s">
        <v>959</v>
      </c>
      <c r="J190" s="548" t="s">
        <v>2033</v>
      </c>
      <c r="K190" s="533" t="s">
        <v>2118</v>
      </c>
      <c r="L190" s="508" t="s">
        <v>70</v>
      </c>
      <c r="M190" s="498" t="s">
        <v>151</v>
      </c>
      <c r="N190" s="498" t="s">
        <v>72</v>
      </c>
      <c r="O190" s="550" t="s">
        <v>205</v>
      </c>
      <c r="P190" s="550" t="s">
        <v>111</v>
      </c>
      <c r="Q190" s="498" t="s">
        <v>126</v>
      </c>
      <c r="R190" s="548" t="s">
        <v>83</v>
      </c>
      <c r="S190" s="550" t="s">
        <v>140</v>
      </c>
      <c r="T190" s="550" t="s">
        <v>79</v>
      </c>
      <c r="U190" s="550" t="s">
        <v>141</v>
      </c>
      <c r="V190" s="550" t="s">
        <v>2035</v>
      </c>
      <c r="W190" s="551">
        <f t="shared" si="13"/>
        <v>4</v>
      </c>
      <c r="X190" s="548" t="str">
        <f t="shared" si="11"/>
        <v>MEDIO</v>
      </c>
      <c r="Y190" s="556" t="s">
        <v>2036</v>
      </c>
      <c r="Z190" s="550" t="s">
        <v>223</v>
      </c>
      <c r="AA190" s="550" t="s">
        <v>201</v>
      </c>
      <c r="AB190" s="550" t="s">
        <v>201</v>
      </c>
      <c r="AC190" s="550" t="s">
        <v>223</v>
      </c>
      <c r="AD190" s="520">
        <v>43969</v>
      </c>
      <c r="AE190" s="548" t="s">
        <v>82</v>
      </c>
      <c r="AF190" s="550" t="s">
        <v>69</v>
      </c>
      <c r="AG190" s="550" t="s">
        <v>69</v>
      </c>
      <c r="AH190" s="550" t="s">
        <v>69</v>
      </c>
      <c r="AI190" s="550" t="s">
        <v>114</v>
      </c>
      <c r="AJ190" s="554" t="s">
        <v>69</v>
      </c>
      <c r="AK190" s="555" t="s">
        <v>457</v>
      </c>
      <c r="AL190" s="555" t="s">
        <v>457</v>
      </c>
      <c r="AM190" s="555" t="s">
        <v>69</v>
      </c>
      <c r="AN190" s="555" t="s">
        <v>457</v>
      </c>
      <c r="AO190" s="555" t="s">
        <v>69</v>
      </c>
      <c r="AP190" s="555" t="s">
        <v>457</v>
      </c>
      <c r="AQ190" s="555" t="s">
        <v>69</v>
      </c>
      <c r="AR190" s="551" t="s">
        <v>87</v>
      </c>
      <c r="AS190" s="551" t="s">
        <v>87</v>
      </c>
      <c r="AT190" s="555" t="s">
        <v>69</v>
      </c>
      <c r="AU190" s="555" t="s">
        <v>69</v>
      </c>
      <c r="AV190" s="555" t="s">
        <v>69</v>
      </c>
      <c r="AW190" s="550" t="s">
        <v>69</v>
      </c>
      <c r="AX190" s="550" t="s">
        <v>2037</v>
      </c>
    </row>
    <row r="191" spans="1:50" s="635" customFormat="1" ht="90">
      <c r="A191" s="548" t="s">
        <v>1778</v>
      </c>
      <c r="B191" s="498" t="s">
        <v>397</v>
      </c>
      <c r="C191" s="498" t="s">
        <v>283</v>
      </c>
      <c r="D191" s="498" t="s">
        <v>106</v>
      </c>
      <c r="E191" s="498" t="s">
        <v>448</v>
      </c>
      <c r="F191" s="198">
        <f>IFERROR(VLOOKUP(E191,[8]TablaRetencion!A$1:B$22,2,FALSE),"")</f>
        <v>240</v>
      </c>
      <c r="G191" s="548" t="s">
        <v>402</v>
      </c>
      <c r="H191" s="198">
        <f>IFERROR(VLOOKUP(G191,[8]TablaRetencion!C$1:D$159,2,FALSE),"")</f>
        <v>28</v>
      </c>
      <c r="I191" s="549" t="s">
        <v>959</v>
      </c>
      <c r="J191" s="548" t="s">
        <v>2033</v>
      </c>
      <c r="K191" s="533" t="s">
        <v>2119</v>
      </c>
      <c r="L191" s="508" t="s">
        <v>70</v>
      </c>
      <c r="M191" s="498" t="s">
        <v>151</v>
      </c>
      <c r="N191" s="498" t="s">
        <v>72</v>
      </c>
      <c r="O191" s="550" t="s">
        <v>205</v>
      </c>
      <c r="P191" s="550" t="s">
        <v>111</v>
      </c>
      <c r="Q191" s="498" t="s">
        <v>126</v>
      </c>
      <c r="R191" s="548" t="s">
        <v>83</v>
      </c>
      <c r="S191" s="550" t="s">
        <v>140</v>
      </c>
      <c r="T191" s="550" t="s">
        <v>79</v>
      </c>
      <c r="U191" s="550" t="s">
        <v>141</v>
      </c>
      <c r="V191" s="550" t="s">
        <v>2035</v>
      </c>
      <c r="W191" s="551">
        <f t="shared" si="13"/>
        <v>4</v>
      </c>
      <c r="X191" s="548" t="str">
        <f t="shared" si="11"/>
        <v>MEDIO</v>
      </c>
      <c r="Y191" s="556" t="s">
        <v>2036</v>
      </c>
      <c r="Z191" s="550" t="s">
        <v>223</v>
      </c>
      <c r="AA191" s="550" t="s">
        <v>201</v>
      </c>
      <c r="AB191" s="550" t="s">
        <v>201</v>
      </c>
      <c r="AC191" s="550" t="s">
        <v>223</v>
      </c>
      <c r="AD191" s="520">
        <v>43969</v>
      </c>
      <c r="AE191" s="548" t="s">
        <v>82</v>
      </c>
      <c r="AF191" s="550" t="s">
        <v>69</v>
      </c>
      <c r="AG191" s="550" t="s">
        <v>69</v>
      </c>
      <c r="AH191" s="550" t="s">
        <v>69</v>
      </c>
      <c r="AI191" s="550" t="s">
        <v>114</v>
      </c>
      <c r="AJ191" s="554" t="s">
        <v>69</v>
      </c>
      <c r="AK191" s="555" t="s">
        <v>457</v>
      </c>
      <c r="AL191" s="555" t="s">
        <v>457</v>
      </c>
      <c r="AM191" s="555" t="s">
        <v>69</v>
      </c>
      <c r="AN191" s="555" t="s">
        <v>457</v>
      </c>
      <c r="AO191" s="555" t="s">
        <v>69</v>
      </c>
      <c r="AP191" s="555" t="s">
        <v>457</v>
      </c>
      <c r="AQ191" s="555" t="s">
        <v>69</v>
      </c>
      <c r="AR191" s="551" t="s">
        <v>87</v>
      </c>
      <c r="AS191" s="551" t="s">
        <v>87</v>
      </c>
      <c r="AT191" s="555" t="s">
        <v>69</v>
      </c>
      <c r="AU191" s="555" t="s">
        <v>69</v>
      </c>
      <c r="AV191" s="555" t="s">
        <v>69</v>
      </c>
      <c r="AW191" s="550" t="s">
        <v>69</v>
      </c>
      <c r="AX191" s="550" t="s">
        <v>2037</v>
      </c>
    </row>
    <row r="192" spans="1:50" s="635" customFormat="1" ht="90">
      <c r="A192" s="548" t="s">
        <v>1778</v>
      </c>
      <c r="B192" s="498" t="s">
        <v>397</v>
      </c>
      <c r="C192" s="498" t="s">
        <v>283</v>
      </c>
      <c r="D192" s="498" t="s">
        <v>106</v>
      </c>
      <c r="E192" s="498" t="s">
        <v>448</v>
      </c>
      <c r="F192" s="198">
        <f>IFERROR(VLOOKUP(E192,[8]TablaRetencion!A$1:B$22,2,FALSE),"")</f>
        <v>240</v>
      </c>
      <c r="G192" s="548" t="s">
        <v>402</v>
      </c>
      <c r="H192" s="198">
        <f>IFERROR(VLOOKUP(G192,[8]TablaRetencion!C$1:D$159,2,FALSE),"")</f>
        <v>28</v>
      </c>
      <c r="I192" s="549" t="s">
        <v>957</v>
      </c>
      <c r="J192" s="548" t="s">
        <v>2038</v>
      </c>
      <c r="K192" s="533" t="s">
        <v>2120</v>
      </c>
      <c r="L192" s="508" t="s">
        <v>70</v>
      </c>
      <c r="M192" s="498" t="s">
        <v>151</v>
      </c>
      <c r="N192" s="498" t="s">
        <v>72</v>
      </c>
      <c r="O192" s="550" t="s">
        <v>205</v>
      </c>
      <c r="P192" s="550" t="s">
        <v>111</v>
      </c>
      <c r="Q192" s="498" t="s">
        <v>75</v>
      </c>
      <c r="R192" s="548" t="s">
        <v>83</v>
      </c>
      <c r="S192" s="550" t="s">
        <v>140</v>
      </c>
      <c r="T192" s="550" t="s">
        <v>79</v>
      </c>
      <c r="U192" s="550" t="s">
        <v>141</v>
      </c>
      <c r="V192" s="550" t="s">
        <v>2035</v>
      </c>
      <c r="W192" s="551">
        <f t="shared" si="13"/>
        <v>4</v>
      </c>
      <c r="X192" s="548" t="str">
        <f t="shared" si="11"/>
        <v>MEDIO</v>
      </c>
      <c r="Y192" s="548" t="s">
        <v>2066</v>
      </c>
      <c r="Z192" s="550" t="s">
        <v>223</v>
      </c>
      <c r="AA192" s="550" t="s">
        <v>201</v>
      </c>
      <c r="AB192" s="550" t="s">
        <v>201</v>
      </c>
      <c r="AC192" s="550" t="s">
        <v>223</v>
      </c>
      <c r="AD192" s="520">
        <v>43969</v>
      </c>
      <c r="AE192" s="548" t="s">
        <v>82</v>
      </c>
      <c r="AF192" s="550" t="s">
        <v>69</v>
      </c>
      <c r="AG192" s="550" t="s">
        <v>69</v>
      </c>
      <c r="AH192" s="550" t="s">
        <v>69</v>
      </c>
      <c r="AI192" s="550" t="s">
        <v>114</v>
      </c>
      <c r="AJ192" s="554" t="s">
        <v>69</v>
      </c>
      <c r="AK192" s="555" t="s">
        <v>457</v>
      </c>
      <c r="AL192" s="555" t="s">
        <v>457</v>
      </c>
      <c r="AM192" s="555" t="s">
        <v>69</v>
      </c>
      <c r="AN192" s="555" t="s">
        <v>457</v>
      </c>
      <c r="AO192" s="555" t="s">
        <v>69</v>
      </c>
      <c r="AP192" s="555" t="s">
        <v>457</v>
      </c>
      <c r="AQ192" s="555" t="s">
        <v>69</v>
      </c>
      <c r="AR192" s="551" t="s">
        <v>87</v>
      </c>
      <c r="AS192" s="551" t="s">
        <v>87</v>
      </c>
      <c r="AT192" s="555" t="s">
        <v>69</v>
      </c>
      <c r="AU192" s="555" t="s">
        <v>69</v>
      </c>
      <c r="AV192" s="555" t="s">
        <v>69</v>
      </c>
      <c r="AW192" s="550" t="s">
        <v>69</v>
      </c>
      <c r="AX192" s="550" t="s">
        <v>2037</v>
      </c>
    </row>
    <row r="193" spans="1:50" s="635" customFormat="1" ht="90">
      <c r="A193" s="548" t="s">
        <v>1778</v>
      </c>
      <c r="B193" s="498" t="s">
        <v>397</v>
      </c>
      <c r="C193" s="498" t="s">
        <v>283</v>
      </c>
      <c r="D193" s="498" t="s">
        <v>106</v>
      </c>
      <c r="E193" s="498" t="s">
        <v>448</v>
      </c>
      <c r="F193" s="198">
        <f>IFERROR(VLOOKUP(E193,[8]TablaRetencion!A$1:B$22,2,FALSE),"")</f>
        <v>240</v>
      </c>
      <c r="G193" s="548" t="s">
        <v>402</v>
      </c>
      <c r="H193" s="198">
        <f>IFERROR(VLOOKUP(G193,[8]TablaRetencion!C$1:D$159,2,FALSE),"")</f>
        <v>28</v>
      </c>
      <c r="I193" s="549" t="s">
        <v>959</v>
      </c>
      <c r="J193" s="548" t="s">
        <v>2033</v>
      </c>
      <c r="K193" s="533" t="s">
        <v>2121</v>
      </c>
      <c r="L193" s="508" t="s">
        <v>70</v>
      </c>
      <c r="M193" s="498" t="s">
        <v>151</v>
      </c>
      <c r="N193" s="498" t="s">
        <v>72</v>
      </c>
      <c r="O193" s="550" t="s">
        <v>205</v>
      </c>
      <c r="P193" s="550" t="s">
        <v>111</v>
      </c>
      <c r="Q193" s="498" t="s">
        <v>75</v>
      </c>
      <c r="R193" s="548" t="s">
        <v>83</v>
      </c>
      <c r="S193" s="550" t="s">
        <v>140</v>
      </c>
      <c r="T193" s="550" t="s">
        <v>79</v>
      </c>
      <c r="U193" s="550" t="s">
        <v>141</v>
      </c>
      <c r="V193" s="550" t="s">
        <v>2035</v>
      </c>
      <c r="W193" s="551">
        <f t="shared" si="13"/>
        <v>4</v>
      </c>
      <c r="X193" s="548" t="str">
        <f t="shared" si="11"/>
        <v>MEDIO</v>
      </c>
      <c r="Y193" s="548" t="s">
        <v>2066</v>
      </c>
      <c r="Z193" s="550" t="s">
        <v>223</v>
      </c>
      <c r="AA193" s="550" t="s">
        <v>201</v>
      </c>
      <c r="AB193" s="550" t="s">
        <v>201</v>
      </c>
      <c r="AC193" s="550" t="s">
        <v>223</v>
      </c>
      <c r="AD193" s="520">
        <v>43969</v>
      </c>
      <c r="AE193" s="548" t="s">
        <v>82</v>
      </c>
      <c r="AF193" s="550" t="s">
        <v>69</v>
      </c>
      <c r="AG193" s="550" t="s">
        <v>69</v>
      </c>
      <c r="AH193" s="550" t="s">
        <v>69</v>
      </c>
      <c r="AI193" s="550" t="s">
        <v>114</v>
      </c>
      <c r="AJ193" s="554" t="s">
        <v>69</v>
      </c>
      <c r="AK193" s="555" t="s">
        <v>457</v>
      </c>
      <c r="AL193" s="555" t="s">
        <v>457</v>
      </c>
      <c r="AM193" s="555" t="s">
        <v>69</v>
      </c>
      <c r="AN193" s="555" t="s">
        <v>457</v>
      </c>
      <c r="AO193" s="555" t="s">
        <v>69</v>
      </c>
      <c r="AP193" s="555" t="s">
        <v>457</v>
      </c>
      <c r="AQ193" s="555" t="s">
        <v>69</v>
      </c>
      <c r="AR193" s="551" t="s">
        <v>87</v>
      </c>
      <c r="AS193" s="551" t="s">
        <v>87</v>
      </c>
      <c r="AT193" s="555" t="s">
        <v>69</v>
      </c>
      <c r="AU193" s="555" t="s">
        <v>69</v>
      </c>
      <c r="AV193" s="555" t="s">
        <v>69</v>
      </c>
      <c r="AW193" s="550" t="s">
        <v>69</v>
      </c>
      <c r="AX193" s="550" t="s">
        <v>2037</v>
      </c>
    </row>
    <row r="194" spans="1:50" s="635" customFormat="1" ht="90">
      <c r="A194" s="548" t="s">
        <v>1778</v>
      </c>
      <c r="B194" s="498" t="s">
        <v>397</v>
      </c>
      <c r="C194" s="498" t="s">
        <v>283</v>
      </c>
      <c r="D194" s="498" t="s">
        <v>106</v>
      </c>
      <c r="E194" s="498" t="s">
        <v>448</v>
      </c>
      <c r="F194" s="198">
        <f>IFERROR(VLOOKUP(E194,[8]TablaRetencion!A$1:B$22,2,FALSE),"")</f>
        <v>240</v>
      </c>
      <c r="G194" s="548" t="s">
        <v>402</v>
      </c>
      <c r="H194" s="198">
        <f>IFERROR(VLOOKUP(G194,[8]TablaRetencion!C$1:D$159,2,FALSE),"")</f>
        <v>28</v>
      </c>
      <c r="I194" s="549" t="s">
        <v>957</v>
      </c>
      <c r="J194" s="548" t="s">
        <v>2038</v>
      </c>
      <c r="K194" s="533" t="s">
        <v>2122</v>
      </c>
      <c r="L194" s="508" t="s">
        <v>70</v>
      </c>
      <c r="M194" s="498" t="s">
        <v>151</v>
      </c>
      <c r="N194" s="498" t="s">
        <v>72</v>
      </c>
      <c r="O194" s="550" t="s">
        <v>205</v>
      </c>
      <c r="P194" s="550" t="s">
        <v>111</v>
      </c>
      <c r="Q194" s="498" t="s">
        <v>75</v>
      </c>
      <c r="R194" s="548" t="s">
        <v>83</v>
      </c>
      <c r="S194" s="550" t="s">
        <v>140</v>
      </c>
      <c r="T194" s="550" t="s">
        <v>79</v>
      </c>
      <c r="U194" s="550" t="s">
        <v>141</v>
      </c>
      <c r="V194" s="550" t="s">
        <v>2035</v>
      </c>
      <c r="W194" s="551">
        <f t="shared" si="13"/>
        <v>4</v>
      </c>
      <c r="X194" s="548" t="str">
        <f t="shared" si="11"/>
        <v>MEDIO</v>
      </c>
      <c r="Y194" s="548" t="s">
        <v>2066</v>
      </c>
      <c r="Z194" s="550" t="s">
        <v>223</v>
      </c>
      <c r="AA194" s="550" t="s">
        <v>201</v>
      </c>
      <c r="AB194" s="550" t="s">
        <v>201</v>
      </c>
      <c r="AC194" s="550" t="s">
        <v>223</v>
      </c>
      <c r="AD194" s="520">
        <v>43969</v>
      </c>
      <c r="AE194" s="548" t="s">
        <v>82</v>
      </c>
      <c r="AF194" s="550" t="s">
        <v>69</v>
      </c>
      <c r="AG194" s="550" t="s">
        <v>69</v>
      </c>
      <c r="AH194" s="550" t="s">
        <v>69</v>
      </c>
      <c r="AI194" s="550" t="s">
        <v>114</v>
      </c>
      <c r="AJ194" s="554" t="s">
        <v>69</v>
      </c>
      <c r="AK194" s="555" t="s">
        <v>457</v>
      </c>
      <c r="AL194" s="555" t="s">
        <v>457</v>
      </c>
      <c r="AM194" s="555" t="s">
        <v>69</v>
      </c>
      <c r="AN194" s="555" t="s">
        <v>457</v>
      </c>
      <c r="AO194" s="555" t="s">
        <v>69</v>
      </c>
      <c r="AP194" s="555" t="s">
        <v>457</v>
      </c>
      <c r="AQ194" s="555" t="s">
        <v>69</v>
      </c>
      <c r="AR194" s="551" t="s">
        <v>87</v>
      </c>
      <c r="AS194" s="551" t="s">
        <v>87</v>
      </c>
      <c r="AT194" s="555" t="s">
        <v>69</v>
      </c>
      <c r="AU194" s="555" t="s">
        <v>69</v>
      </c>
      <c r="AV194" s="555" t="s">
        <v>69</v>
      </c>
      <c r="AW194" s="550" t="s">
        <v>69</v>
      </c>
      <c r="AX194" s="550" t="s">
        <v>2037</v>
      </c>
    </row>
    <row r="195" spans="1:50" s="635" customFormat="1" ht="90">
      <c r="A195" s="548" t="s">
        <v>1778</v>
      </c>
      <c r="B195" s="498" t="s">
        <v>397</v>
      </c>
      <c r="C195" s="498" t="s">
        <v>283</v>
      </c>
      <c r="D195" s="498" t="s">
        <v>106</v>
      </c>
      <c r="E195" s="498" t="s">
        <v>448</v>
      </c>
      <c r="F195" s="198">
        <f>IFERROR(VLOOKUP(E195,[8]TablaRetencion!A$1:B$22,2,FALSE),"")</f>
        <v>240</v>
      </c>
      <c r="G195" s="551" t="s">
        <v>402</v>
      </c>
      <c r="H195" s="198">
        <f>IFERROR(VLOOKUP(G195,[8]TablaRetencion!C$1:D$159,2,FALSE),"")</f>
        <v>28</v>
      </c>
      <c r="I195" s="549" t="s">
        <v>959</v>
      </c>
      <c r="J195" s="548" t="s">
        <v>2064</v>
      </c>
      <c r="K195" s="533" t="s">
        <v>2123</v>
      </c>
      <c r="L195" s="508" t="s">
        <v>70</v>
      </c>
      <c r="M195" s="498" t="s">
        <v>151</v>
      </c>
      <c r="N195" s="498" t="s">
        <v>72</v>
      </c>
      <c r="O195" s="550" t="s">
        <v>205</v>
      </c>
      <c r="P195" s="550" t="s">
        <v>111</v>
      </c>
      <c r="Q195" s="498" t="s">
        <v>75</v>
      </c>
      <c r="R195" s="548" t="s">
        <v>83</v>
      </c>
      <c r="S195" s="550" t="s">
        <v>140</v>
      </c>
      <c r="T195" s="550" t="s">
        <v>79</v>
      </c>
      <c r="U195" s="550" t="s">
        <v>141</v>
      </c>
      <c r="V195" s="550" t="s">
        <v>2035</v>
      </c>
      <c r="W195" s="551">
        <f t="shared" si="13"/>
        <v>4</v>
      </c>
      <c r="X195" s="548" t="str">
        <f t="shared" si="11"/>
        <v>MEDIO</v>
      </c>
      <c r="Y195" s="548" t="s">
        <v>2066</v>
      </c>
      <c r="Z195" s="550" t="s">
        <v>223</v>
      </c>
      <c r="AA195" s="550" t="s">
        <v>2124</v>
      </c>
      <c r="AB195" s="550" t="s">
        <v>201</v>
      </c>
      <c r="AC195" s="550" t="s">
        <v>223</v>
      </c>
      <c r="AD195" s="520">
        <v>43969</v>
      </c>
      <c r="AE195" s="548" t="s">
        <v>82</v>
      </c>
      <c r="AF195" s="550" t="s">
        <v>69</v>
      </c>
      <c r="AG195" s="550" t="s">
        <v>69</v>
      </c>
      <c r="AH195" s="550" t="s">
        <v>69</v>
      </c>
      <c r="AI195" s="550" t="s">
        <v>114</v>
      </c>
      <c r="AJ195" s="554" t="s">
        <v>69</v>
      </c>
      <c r="AK195" s="555" t="s">
        <v>457</v>
      </c>
      <c r="AL195" s="555" t="s">
        <v>457</v>
      </c>
      <c r="AM195" s="555" t="s">
        <v>69</v>
      </c>
      <c r="AN195" s="555" t="s">
        <v>457</v>
      </c>
      <c r="AO195" s="555" t="s">
        <v>69</v>
      </c>
      <c r="AP195" s="555" t="s">
        <v>457</v>
      </c>
      <c r="AQ195" s="555" t="s">
        <v>69</v>
      </c>
      <c r="AR195" s="551" t="s">
        <v>87</v>
      </c>
      <c r="AS195" s="551" t="s">
        <v>87</v>
      </c>
      <c r="AT195" s="555" t="s">
        <v>69</v>
      </c>
      <c r="AU195" s="555" t="s">
        <v>69</v>
      </c>
      <c r="AV195" s="555" t="s">
        <v>69</v>
      </c>
      <c r="AW195" s="550" t="s">
        <v>69</v>
      </c>
      <c r="AX195" s="550" t="s">
        <v>2037</v>
      </c>
    </row>
    <row r="196" spans="1:50" s="635" customFormat="1" ht="90">
      <c r="A196" s="548" t="s">
        <v>1778</v>
      </c>
      <c r="B196" s="498" t="s">
        <v>397</v>
      </c>
      <c r="C196" s="498" t="s">
        <v>283</v>
      </c>
      <c r="D196" s="498" t="s">
        <v>106</v>
      </c>
      <c r="E196" s="498" t="s">
        <v>448</v>
      </c>
      <c r="F196" s="198">
        <f>IFERROR(VLOOKUP(E196,[8]TablaRetencion!A$1:B$22,2,FALSE),"")</f>
        <v>240</v>
      </c>
      <c r="G196" s="548" t="s">
        <v>402</v>
      </c>
      <c r="H196" s="198">
        <f>IFERROR(VLOOKUP(G196,[8]TablaRetencion!C$1:D$159,2,FALSE),"")</f>
        <v>28</v>
      </c>
      <c r="I196" s="549" t="s">
        <v>959</v>
      </c>
      <c r="J196" s="548" t="s">
        <v>2038</v>
      </c>
      <c r="K196" s="533" t="s">
        <v>2125</v>
      </c>
      <c r="L196" s="508" t="s">
        <v>70</v>
      </c>
      <c r="M196" s="498" t="s">
        <v>151</v>
      </c>
      <c r="N196" s="498" t="s">
        <v>72</v>
      </c>
      <c r="O196" s="550" t="s">
        <v>205</v>
      </c>
      <c r="P196" s="550" t="s">
        <v>111</v>
      </c>
      <c r="Q196" s="498" t="s">
        <v>75</v>
      </c>
      <c r="R196" s="548" t="s">
        <v>83</v>
      </c>
      <c r="S196" s="550" t="s">
        <v>140</v>
      </c>
      <c r="T196" s="550" t="s">
        <v>79</v>
      </c>
      <c r="U196" s="550" t="s">
        <v>141</v>
      </c>
      <c r="V196" s="550" t="s">
        <v>2035</v>
      </c>
      <c r="W196" s="551">
        <f t="shared" ref="W196:W199" si="14">VLOOKUP(S196,Confidencialidad,2,0)+VLOOKUP(T196,Integridad,2,0)+VLOOKUP(U196,Disponibilidad,2,0)</f>
        <v>4</v>
      </c>
      <c r="X196" s="548" t="str">
        <f t="shared" si="11"/>
        <v>MEDIO</v>
      </c>
      <c r="Y196" s="548" t="s">
        <v>2066</v>
      </c>
      <c r="Z196" s="550" t="s">
        <v>223</v>
      </c>
      <c r="AA196" s="550" t="s">
        <v>201</v>
      </c>
      <c r="AB196" s="550" t="s">
        <v>201</v>
      </c>
      <c r="AC196" s="550" t="s">
        <v>223</v>
      </c>
      <c r="AD196" s="520">
        <v>43969</v>
      </c>
      <c r="AE196" s="548" t="s">
        <v>82</v>
      </c>
      <c r="AF196" s="550" t="s">
        <v>69</v>
      </c>
      <c r="AG196" s="550" t="s">
        <v>69</v>
      </c>
      <c r="AH196" s="550" t="s">
        <v>69</v>
      </c>
      <c r="AI196" s="550" t="s">
        <v>114</v>
      </c>
      <c r="AJ196" s="554" t="s">
        <v>69</v>
      </c>
      <c r="AK196" s="555" t="s">
        <v>457</v>
      </c>
      <c r="AL196" s="555" t="s">
        <v>457</v>
      </c>
      <c r="AM196" s="555" t="s">
        <v>69</v>
      </c>
      <c r="AN196" s="555" t="s">
        <v>457</v>
      </c>
      <c r="AO196" s="555" t="s">
        <v>69</v>
      </c>
      <c r="AP196" s="555" t="s">
        <v>457</v>
      </c>
      <c r="AQ196" s="555" t="s">
        <v>69</v>
      </c>
      <c r="AR196" s="551" t="s">
        <v>87</v>
      </c>
      <c r="AS196" s="551" t="s">
        <v>87</v>
      </c>
      <c r="AT196" s="555" t="s">
        <v>69</v>
      </c>
      <c r="AU196" s="555" t="s">
        <v>69</v>
      </c>
      <c r="AV196" s="555" t="s">
        <v>69</v>
      </c>
      <c r="AW196" s="550" t="s">
        <v>69</v>
      </c>
      <c r="AX196" s="550" t="s">
        <v>2037</v>
      </c>
    </row>
    <row r="197" spans="1:50" s="635" customFormat="1" ht="90">
      <c r="A197" s="548" t="s">
        <v>1778</v>
      </c>
      <c r="B197" s="498" t="s">
        <v>397</v>
      </c>
      <c r="C197" s="498" t="s">
        <v>283</v>
      </c>
      <c r="D197" s="498" t="s">
        <v>106</v>
      </c>
      <c r="E197" s="498" t="s">
        <v>448</v>
      </c>
      <c r="F197" s="198">
        <f>IFERROR(VLOOKUP(E197,[8]TablaRetencion!A$1:B$22,2,FALSE),"")</f>
        <v>240</v>
      </c>
      <c r="G197" s="548" t="s">
        <v>402</v>
      </c>
      <c r="H197" s="198">
        <f>IFERROR(VLOOKUP(G197,[8]TablaRetencion!C$1:D$159,2,FALSE),"")</f>
        <v>28</v>
      </c>
      <c r="I197" s="549" t="s">
        <v>959</v>
      </c>
      <c r="J197" s="548" t="s">
        <v>2038</v>
      </c>
      <c r="K197" s="533" t="s">
        <v>2126</v>
      </c>
      <c r="L197" s="508" t="s">
        <v>70</v>
      </c>
      <c r="M197" s="498" t="s">
        <v>151</v>
      </c>
      <c r="N197" s="498" t="s">
        <v>72</v>
      </c>
      <c r="O197" s="550" t="s">
        <v>205</v>
      </c>
      <c r="P197" s="550" t="s">
        <v>111</v>
      </c>
      <c r="Q197" s="498" t="s">
        <v>75</v>
      </c>
      <c r="R197" s="548" t="s">
        <v>83</v>
      </c>
      <c r="S197" s="550" t="s">
        <v>140</v>
      </c>
      <c r="T197" s="550" t="s">
        <v>79</v>
      </c>
      <c r="U197" s="550" t="s">
        <v>141</v>
      </c>
      <c r="V197" s="550" t="s">
        <v>2035</v>
      </c>
      <c r="W197" s="551">
        <f t="shared" si="14"/>
        <v>4</v>
      </c>
      <c r="X197" s="548" t="str">
        <f t="shared" si="11"/>
        <v>MEDIO</v>
      </c>
      <c r="Y197" s="548" t="s">
        <v>2066</v>
      </c>
      <c r="Z197" s="550" t="s">
        <v>223</v>
      </c>
      <c r="AA197" s="550" t="s">
        <v>201</v>
      </c>
      <c r="AB197" s="550" t="s">
        <v>201</v>
      </c>
      <c r="AC197" s="550" t="s">
        <v>223</v>
      </c>
      <c r="AD197" s="520">
        <v>43969</v>
      </c>
      <c r="AE197" s="548" t="s">
        <v>82</v>
      </c>
      <c r="AF197" s="550" t="s">
        <v>69</v>
      </c>
      <c r="AG197" s="550" t="s">
        <v>69</v>
      </c>
      <c r="AH197" s="550" t="s">
        <v>69</v>
      </c>
      <c r="AI197" s="550" t="s">
        <v>114</v>
      </c>
      <c r="AJ197" s="554" t="s">
        <v>69</v>
      </c>
      <c r="AK197" s="555" t="s">
        <v>457</v>
      </c>
      <c r="AL197" s="555" t="s">
        <v>457</v>
      </c>
      <c r="AM197" s="555" t="s">
        <v>69</v>
      </c>
      <c r="AN197" s="555" t="s">
        <v>457</v>
      </c>
      <c r="AO197" s="555" t="s">
        <v>69</v>
      </c>
      <c r="AP197" s="555" t="s">
        <v>457</v>
      </c>
      <c r="AQ197" s="555" t="s">
        <v>69</v>
      </c>
      <c r="AR197" s="551" t="s">
        <v>87</v>
      </c>
      <c r="AS197" s="551" t="s">
        <v>87</v>
      </c>
      <c r="AT197" s="555" t="s">
        <v>69</v>
      </c>
      <c r="AU197" s="555" t="s">
        <v>69</v>
      </c>
      <c r="AV197" s="555" t="s">
        <v>69</v>
      </c>
      <c r="AW197" s="550" t="s">
        <v>69</v>
      </c>
      <c r="AX197" s="550" t="s">
        <v>2037</v>
      </c>
    </row>
    <row r="198" spans="1:50" s="635" customFormat="1" ht="90">
      <c r="A198" s="548" t="s">
        <v>1778</v>
      </c>
      <c r="B198" s="498" t="s">
        <v>397</v>
      </c>
      <c r="C198" s="498" t="s">
        <v>283</v>
      </c>
      <c r="D198" s="498" t="s">
        <v>106</v>
      </c>
      <c r="E198" s="498" t="s">
        <v>448</v>
      </c>
      <c r="F198" s="198">
        <f>IFERROR(VLOOKUP(E198,[8]TablaRetencion!A$1:B$22,2,FALSE),"")</f>
        <v>240</v>
      </c>
      <c r="G198" s="548" t="s">
        <v>402</v>
      </c>
      <c r="H198" s="198">
        <f>IFERROR(VLOOKUP(G198,[8]TablaRetencion!C$1:D$159,2,FALSE),"")</f>
        <v>28</v>
      </c>
      <c r="I198" s="549" t="s">
        <v>959</v>
      </c>
      <c r="J198" s="548" t="s">
        <v>2038</v>
      </c>
      <c r="K198" s="533" t="s">
        <v>2127</v>
      </c>
      <c r="L198" s="508" t="s">
        <v>70</v>
      </c>
      <c r="M198" s="498" t="s">
        <v>151</v>
      </c>
      <c r="N198" s="498" t="s">
        <v>72</v>
      </c>
      <c r="O198" s="550" t="s">
        <v>205</v>
      </c>
      <c r="P198" s="550" t="s">
        <v>111</v>
      </c>
      <c r="Q198" s="498" t="s">
        <v>75</v>
      </c>
      <c r="R198" s="548" t="s">
        <v>83</v>
      </c>
      <c r="S198" s="550" t="s">
        <v>140</v>
      </c>
      <c r="T198" s="550" t="s">
        <v>79</v>
      </c>
      <c r="U198" s="550" t="s">
        <v>141</v>
      </c>
      <c r="V198" s="550" t="s">
        <v>2035</v>
      </c>
      <c r="W198" s="551">
        <f t="shared" si="14"/>
        <v>4</v>
      </c>
      <c r="X198" s="548" t="str">
        <f t="shared" si="11"/>
        <v>MEDIO</v>
      </c>
      <c r="Y198" s="548" t="s">
        <v>2066</v>
      </c>
      <c r="Z198" s="550" t="s">
        <v>223</v>
      </c>
      <c r="AA198" s="550" t="s">
        <v>201</v>
      </c>
      <c r="AB198" s="550" t="s">
        <v>201</v>
      </c>
      <c r="AC198" s="550" t="s">
        <v>223</v>
      </c>
      <c r="AD198" s="520">
        <v>43969</v>
      </c>
      <c r="AE198" s="548" t="s">
        <v>82</v>
      </c>
      <c r="AF198" s="550" t="s">
        <v>69</v>
      </c>
      <c r="AG198" s="550" t="s">
        <v>69</v>
      </c>
      <c r="AH198" s="550" t="s">
        <v>69</v>
      </c>
      <c r="AI198" s="550" t="s">
        <v>114</v>
      </c>
      <c r="AJ198" s="554" t="s">
        <v>69</v>
      </c>
      <c r="AK198" s="555" t="s">
        <v>457</v>
      </c>
      <c r="AL198" s="555" t="s">
        <v>457</v>
      </c>
      <c r="AM198" s="555" t="s">
        <v>69</v>
      </c>
      <c r="AN198" s="555" t="s">
        <v>457</v>
      </c>
      <c r="AO198" s="555" t="s">
        <v>69</v>
      </c>
      <c r="AP198" s="555" t="s">
        <v>457</v>
      </c>
      <c r="AQ198" s="555" t="s">
        <v>69</v>
      </c>
      <c r="AR198" s="551" t="s">
        <v>87</v>
      </c>
      <c r="AS198" s="551" t="s">
        <v>87</v>
      </c>
      <c r="AT198" s="555" t="s">
        <v>69</v>
      </c>
      <c r="AU198" s="555" t="s">
        <v>69</v>
      </c>
      <c r="AV198" s="555" t="s">
        <v>69</v>
      </c>
      <c r="AW198" s="550" t="s">
        <v>69</v>
      </c>
      <c r="AX198" s="550" t="s">
        <v>2037</v>
      </c>
    </row>
    <row r="199" spans="1:50" s="635" customFormat="1" ht="90">
      <c r="A199" s="548" t="s">
        <v>1778</v>
      </c>
      <c r="B199" s="498" t="s">
        <v>397</v>
      </c>
      <c r="C199" s="498" t="s">
        <v>283</v>
      </c>
      <c r="D199" s="498" t="s">
        <v>106</v>
      </c>
      <c r="E199" s="498" t="s">
        <v>448</v>
      </c>
      <c r="F199" s="198">
        <f>IFERROR(VLOOKUP(E199,[8]TablaRetencion!A$1:B$22,2,FALSE),"")</f>
        <v>240</v>
      </c>
      <c r="G199" s="548" t="s">
        <v>402</v>
      </c>
      <c r="H199" s="198">
        <f>IFERROR(VLOOKUP(G199,[8]TablaRetencion!C$1:D$159,2,FALSE),"")</f>
        <v>28</v>
      </c>
      <c r="I199" s="549" t="s">
        <v>959</v>
      </c>
      <c r="J199" s="548" t="s">
        <v>2038</v>
      </c>
      <c r="K199" s="533" t="s">
        <v>2128</v>
      </c>
      <c r="L199" s="508" t="s">
        <v>70</v>
      </c>
      <c r="M199" s="498" t="s">
        <v>151</v>
      </c>
      <c r="N199" s="498" t="s">
        <v>72</v>
      </c>
      <c r="O199" s="550" t="s">
        <v>205</v>
      </c>
      <c r="P199" s="550" t="s">
        <v>111</v>
      </c>
      <c r="Q199" s="498" t="s">
        <v>126</v>
      </c>
      <c r="R199" s="548" t="s">
        <v>83</v>
      </c>
      <c r="S199" s="550" t="s">
        <v>140</v>
      </c>
      <c r="T199" s="550" t="s">
        <v>79</v>
      </c>
      <c r="U199" s="550" t="s">
        <v>141</v>
      </c>
      <c r="V199" s="550" t="s">
        <v>2035</v>
      </c>
      <c r="W199" s="551">
        <f t="shared" si="14"/>
        <v>4</v>
      </c>
      <c r="X199" s="548" t="str">
        <f t="shared" si="11"/>
        <v>MEDIO</v>
      </c>
      <c r="Y199" s="556" t="s">
        <v>2036</v>
      </c>
      <c r="Z199" s="550" t="s">
        <v>223</v>
      </c>
      <c r="AA199" s="550" t="s">
        <v>201</v>
      </c>
      <c r="AB199" s="550" t="s">
        <v>201</v>
      </c>
      <c r="AC199" s="550" t="s">
        <v>223</v>
      </c>
      <c r="AD199" s="520">
        <v>43969</v>
      </c>
      <c r="AE199" s="548" t="s">
        <v>82</v>
      </c>
      <c r="AF199" s="550" t="s">
        <v>69</v>
      </c>
      <c r="AG199" s="550" t="s">
        <v>69</v>
      </c>
      <c r="AH199" s="550" t="s">
        <v>69</v>
      </c>
      <c r="AI199" s="550" t="s">
        <v>114</v>
      </c>
      <c r="AJ199" s="554" t="s">
        <v>69</v>
      </c>
      <c r="AK199" s="555" t="s">
        <v>457</v>
      </c>
      <c r="AL199" s="555" t="s">
        <v>457</v>
      </c>
      <c r="AM199" s="555" t="s">
        <v>69</v>
      </c>
      <c r="AN199" s="555" t="s">
        <v>457</v>
      </c>
      <c r="AO199" s="555" t="s">
        <v>69</v>
      </c>
      <c r="AP199" s="555" t="s">
        <v>457</v>
      </c>
      <c r="AQ199" s="555" t="s">
        <v>69</v>
      </c>
      <c r="AR199" s="551" t="s">
        <v>87</v>
      </c>
      <c r="AS199" s="551" t="s">
        <v>87</v>
      </c>
      <c r="AT199" s="555" t="s">
        <v>69</v>
      </c>
      <c r="AU199" s="555" t="s">
        <v>69</v>
      </c>
      <c r="AV199" s="555" t="s">
        <v>69</v>
      </c>
      <c r="AW199" s="550" t="s">
        <v>69</v>
      </c>
      <c r="AX199" s="550" t="s">
        <v>2037</v>
      </c>
    </row>
    <row r="200" spans="1:50" s="635" customFormat="1" ht="90">
      <c r="A200" s="548" t="s">
        <v>1778</v>
      </c>
      <c r="B200" s="498" t="s">
        <v>397</v>
      </c>
      <c r="C200" s="498" t="s">
        <v>283</v>
      </c>
      <c r="D200" s="498" t="s">
        <v>106</v>
      </c>
      <c r="E200" s="498" t="s">
        <v>448</v>
      </c>
      <c r="F200" s="198">
        <f>IFERROR(VLOOKUP(E200,[8]TablaRetencion!A$1:B$22,2,FALSE),"")</f>
        <v>240</v>
      </c>
      <c r="G200" s="548" t="s">
        <v>402</v>
      </c>
      <c r="H200" s="198">
        <f>IFERROR(VLOOKUP(G200,[8]TablaRetencion!C$1:D$159,2,FALSE),"")</f>
        <v>28</v>
      </c>
      <c r="I200" s="549" t="s">
        <v>959</v>
      </c>
      <c r="J200" s="548" t="s">
        <v>2038</v>
      </c>
      <c r="K200" s="533" t="s">
        <v>2129</v>
      </c>
      <c r="L200" s="508" t="s">
        <v>70</v>
      </c>
      <c r="M200" s="498" t="s">
        <v>151</v>
      </c>
      <c r="N200" s="498" t="s">
        <v>72</v>
      </c>
      <c r="O200" s="550" t="s">
        <v>205</v>
      </c>
      <c r="P200" s="550" t="s">
        <v>111</v>
      </c>
      <c r="Q200" s="498" t="s">
        <v>75</v>
      </c>
      <c r="R200" s="548" t="s">
        <v>83</v>
      </c>
      <c r="S200" s="550" t="s">
        <v>140</v>
      </c>
      <c r="T200" s="550" t="s">
        <v>79</v>
      </c>
      <c r="U200" s="550" t="s">
        <v>141</v>
      </c>
      <c r="V200" s="550" t="s">
        <v>2035</v>
      </c>
      <c r="W200" s="551">
        <f t="shared" ref="W200:W234" si="15">VLOOKUP(S200,Confidencialidad,2,0)+VLOOKUP(T200,Integridad,2,0)+VLOOKUP(U200,Disponibilidad,2,0)</f>
        <v>4</v>
      </c>
      <c r="X200" s="548" t="str">
        <f t="shared" si="11"/>
        <v>MEDIO</v>
      </c>
      <c r="Y200" s="548" t="s">
        <v>2066</v>
      </c>
      <c r="Z200" s="550" t="s">
        <v>223</v>
      </c>
      <c r="AA200" s="550" t="s">
        <v>201</v>
      </c>
      <c r="AB200" s="550" t="s">
        <v>201</v>
      </c>
      <c r="AC200" s="550" t="s">
        <v>223</v>
      </c>
      <c r="AD200" s="520">
        <v>43969</v>
      </c>
      <c r="AE200" s="548" t="s">
        <v>82</v>
      </c>
      <c r="AF200" s="550" t="s">
        <v>69</v>
      </c>
      <c r="AG200" s="550" t="s">
        <v>69</v>
      </c>
      <c r="AH200" s="550" t="s">
        <v>69</v>
      </c>
      <c r="AI200" s="550" t="s">
        <v>114</v>
      </c>
      <c r="AJ200" s="554" t="s">
        <v>69</v>
      </c>
      <c r="AK200" s="555" t="s">
        <v>457</v>
      </c>
      <c r="AL200" s="555" t="s">
        <v>457</v>
      </c>
      <c r="AM200" s="555" t="s">
        <v>69</v>
      </c>
      <c r="AN200" s="555" t="s">
        <v>457</v>
      </c>
      <c r="AO200" s="555" t="s">
        <v>69</v>
      </c>
      <c r="AP200" s="555" t="s">
        <v>457</v>
      </c>
      <c r="AQ200" s="555" t="s">
        <v>69</v>
      </c>
      <c r="AR200" s="551" t="s">
        <v>87</v>
      </c>
      <c r="AS200" s="551" t="s">
        <v>87</v>
      </c>
      <c r="AT200" s="555" t="s">
        <v>69</v>
      </c>
      <c r="AU200" s="555" t="s">
        <v>69</v>
      </c>
      <c r="AV200" s="555" t="s">
        <v>69</v>
      </c>
      <c r="AW200" s="550" t="s">
        <v>69</v>
      </c>
      <c r="AX200" s="550" t="s">
        <v>2037</v>
      </c>
    </row>
    <row r="201" spans="1:50" s="635" customFormat="1" ht="90">
      <c r="A201" s="548" t="s">
        <v>1778</v>
      </c>
      <c r="B201" s="498" t="s">
        <v>397</v>
      </c>
      <c r="C201" s="498" t="s">
        <v>283</v>
      </c>
      <c r="D201" s="498" t="s">
        <v>106</v>
      </c>
      <c r="E201" s="498" t="s">
        <v>448</v>
      </c>
      <c r="F201" s="198">
        <f>IFERROR(VLOOKUP(E201,[8]TablaRetencion!A$1:B$22,2,FALSE),"")</f>
        <v>240</v>
      </c>
      <c r="G201" s="548" t="s">
        <v>402</v>
      </c>
      <c r="H201" s="198">
        <f>IFERROR(VLOOKUP(G201,[8]TablaRetencion!C$1:D$159,2,FALSE),"")</f>
        <v>28</v>
      </c>
      <c r="I201" s="549" t="s">
        <v>959</v>
      </c>
      <c r="J201" s="548" t="s">
        <v>2038</v>
      </c>
      <c r="K201" s="533" t="s">
        <v>2115</v>
      </c>
      <c r="L201" s="508" t="s">
        <v>70</v>
      </c>
      <c r="M201" s="498" t="s">
        <v>151</v>
      </c>
      <c r="N201" s="498" t="s">
        <v>72</v>
      </c>
      <c r="O201" s="550" t="s">
        <v>205</v>
      </c>
      <c r="P201" s="550" t="s">
        <v>111</v>
      </c>
      <c r="Q201" s="498" t="s">
        <v>126</v>
      </c>
      <c r="R201" s="548" t="s">
        <v>83</v>
      </c>
      <c r="S201" s="550" t="s">
        <v>140</v>
      </c>
      <c r="T201" s="550" t="s">
        <v>79</v>
      </c>
      <c r="U201" s="550" t="s">
        <v>141</v>
      </c>
      <c r="V201" s="550" t="s">
        <v>2035</v>
      </c>
      <c r="W201" s="551">
        <f t="shared" si="15"/>
        <v>4</v>
      </c>
      <c r="X201" s="548" t="str">
        <f t="shared" si="11"/>
        <v>MEDIO</v>
      </c>
      <c r="Y201" s="548" t="s">
        <v>2066</v>
      </c>
      <c r="Z201" s="550" t="s">
        <v>223</v>
      </c>
      <c r="AA201" s="550" t="s">
        <v>201</v>
      </c>
      <c r="AB201" s="550" t="s">
        <v>201</v>
      </c>
      <c r="AC201" s="550" t="s">
        <v>223</v>
      </c>
      <c r="AD201" s="520">
        <v>43969</v>
      </c>
      <c r="AE201" s="548" t="s">
        <v>82</v>
      </c>
      <c r="AF201" s="550" t="s">
        <v>69</v>
      </c>
      <c r="AG201" s="550" t="s">
        <v>69</v>
      </c>
      <c r="AH201" s="550" t="s">
        <v>69</v>
      </c>
      <c r="AI201" s="550" t="s">
        <v>114</v>
      </c>
      <c r="AJ201" s="554" t="s">
        <v>69</v>
      </c>
      <c r="AK201" s="555" t="s">
        <v>457</v>
      </c>
      <c r="AL201" s="555" t="s">
        <v>457</v>
      </c>
      <c r="AM201" s="555" t="s">
        <v>69</v>
      </c>
      <c r="AN201" s="555" t="s">
        <v>457</v>
      </c>
      <c r="AO201" s="555" t="s">
        <v>69</v>
      </c>
      <c r="AP201" s="555" t="s">
        <v>457</v>
      </c>
      <c r="AQ201" s="555" t="s">
        <v>69</v>
      </c>
      <c r="AR201" s="551" t="s">
        <v>87</v>
      </c>
      <c r="AS201" s="551" t="s">
        <v>87</v>
      </c>
      <c r="AT201" s="555" t="s">
        <v>69</v>
      </c>
      <c r="AU201" s="555" t="s">
        <v>69</v>
      </c>
      <c r="AV201" s="555" t="s">
        <v>69</v>
      </c>
      <c r="AW201" s="550" t="s">
        <v>69</v>
      </c>
      <c r="AX201" s="550" t="s">
        <v>2037</v>
      </c>
    </row>
    <row r="202" spans="1:50" s="635" customFormat="1" ht="90">
      <c r="A202" s="548" t="s">
        <v>1778</v>
      </c>
      <c r="B202" s="498" t="s">
        <v>397</v>
      </c>
      <c r="C202" s="498" t="s">
        <v>283</v>
      </c>
      <c r="D202" s="498" t="s">
        <v>106</v>
      </c>
      <c r="E202" s="498" t="s">
        <v>448</v>
      </c>
      <c r="F202" s="198">
        <f>IFERROR(VLOOKUP(E202,[8]TablaRetencion!A$1:B$22,2,FALSE),"")</f>
        <v>240</v>
      </c>
      <c r="G202" s="551" t="s">
        <v>402</v>
      </c>
      <c r="H202" s="198">
        <f>IFERROR(VLOOKUP(G202,[8]TablaRetencion!C$1:D$159,2,FALSE),"")</f>
        <v>28</v>
      </c>
      <c r="I202" s="549" t="s">
        <v>960</v>
      </c>
      <c r="J202" s="548" t="s">
        <v>2064</v>
      </c>
      <c r="K202" s="558" t="s">
        <v>2130</v>
      </c>
      <c r="L202" s="508" t="s">
        <v>70</v>
      </c>
      <c r="M202" s="498" t="s">
        <v>151</v>
      </c>
      <c r="N202" s="498" t="s">
        <v>72</v>
      </c>
      <c r="O202" s="550" t="s">
        <v>205</v>
      </c>
      <c r="P202" s="550" t="s">
        <v>111</v>
      </c>
      <c r="Q202" s="498" t="s">
        <v>75</v>
      </c>
      <c r="R202" s="548" t="s">
        <v>83</v>
      </c>
      <c r="S202" s="550" t="s">
        <v>140</v>
      </c>
      <c r="T202" s="550" t="s">
        <v>79</v>
      </c>
      <c r="U202" s="550" t="s">
        <v>141</v>
      </c>
      <c r="V202" s="550" t="s">
        <v>2035</v>
      </c>
      <c r="W202" s="551">
        <f t="shared" si="15"/>
        <v>4</v>
      </c>
      <c r="X202" s="548" t="str">
        <f t="shared" si="11"/>
        <v>MEDIO</v>
      </c>
      <c r="Y202" s="548" t="s">
        <v>2066</v>
      </c>
      <c r="Z202" s="550" t="s">
        <v>223</v>
      </c>
      <c r="AA202" s="550" t="s">
        <v>186</v>
      </c>
      <c r="AB202" s="550" t="s">
        <v>201</v>
      </c>
      <c r="AC202" s="550" t="s">
        <v>223</v>
      </c>
      <c r="AD202" s="520">
        <v>43969</v>
      </c>
      <c r="AE202" s="548" t="s">
        <v>82</v>
      </c>
      <c r="AF202" s="550" t="s">
        <v>69</v>
      </c>
      <c r="AG202" s="550" t="s">
        <v>69</v>
      </c>
      <c r="AH202" s="550" t="s">
        <v>69</v>
      </c>
      <c r="AI202" s="550" t="s">
        <v>114</v>
      </c>
      <c r="AJ202" s="554" t="s">
        <v>69</v>
      </c>
      <c r="AK202" s="555" t="s">
        <v>457</v>
      </c>
      <c r="AL202" s="555" t="s">
        <v>457</v>
      </c>
      <c r="AM202" s="555" t="s">
        <v>69</v>
      </c>
      <c r="AN202" s="555" t="s">
        <v>457</v>
      </c>
      <c r="AO202" s="555" t="s">
        <v>69</v>
      </c>
      <c r="AP202" s="555" t="s">
        <v>457</v>
      </c>
      <c r="AQ202" s="555" t="s">
        <v>69</v>
      </c>
      <c r="AR202" s="551" t="s">
        <v>87</v>
      </c>
      <c r="AS202" s="551" t="s">
        <v>87</v>
      </c>
      <c r="AT202" s="555" t="s">
        <v>69</v>
      </c>
      <c r="AU202" s="555" t="s">
        <v>69</v>
      </c>
      <c r="AV202" s="555" t="s">
        <v>69</v>
      </c>
      <c r="AW202" s="550" t="s">
        <v>69</v>
      </c>
      <c r="AX202" s="550" t="s">
        <v>2037</v>
      </c>
    </row>
    <row r="203" spans="1:50" s="635" customFormat="1" ht="90">
      <c r="A203" s="548" t="s">
        <v>1778</v>
      </c>
      <c r="B203" s="498" t="s">
        <v>397</v>
      </c>
      <c r="C203" s="498" t="s">
        <v>283</v>
      </c>
      <c r="D203" s="498" t="s">
        <v>106</v>
      </c>
      <c r="E203" s="498" t="s">
        <v>448</v>
      </c>
      <c r="F203" s="198">
        <f>IFERROR(VLOOKUP(E203,[8]TablaRetencion!A$1:B$22,2,FALSE),"")</f>
        <v>240</v>
      </c>
      <c r="G203" s="548" t="s">
        <v>402</v>
      </c>
      <c r="H203" s="198">
        <f>IFERROR(VLOOKUP(G203,[8]TablaRetencion!C$1:D$159,2,FALSE),"")</f>
        <v>28</v>
      </c>
      <c r="I203" s="549" t="s">
        <v>959</v>
      </c>
      <c r="J203" s="548" t="s">
        <v>2033</v>
      </c>
      <c r="K203" s="558" t="s">
        <v>2131</v>
      </c>
      <c r="L203" s="508" t="s">
        <v>70</v>
      </c>
      <c r="M203" s="498" t="s">
        <v>151</v>
      </c>
      <c r="N203" s="498" t="s">
        <v>72</v>
      </c>
      <c r="O203" s="550" t="s">
        <v>205</v>
      </c>
      <c r="P203" s="550" t="s">
        <v>111</v>
      </c>
      <c r="Q203" s="498" t="s">
        <v>126</v>
      </c>
      <c r="R203" s="548" t="s">
        <v>83</v>
      </c>
      <c r="S203" s="550" t="s">
        <v>140</v>
      </c>
      <c r="T203" s="550" t="s">
        <v>79</v>
      </c>
      <c r="U203" s="550" t="s">
        <v>141</v>
      </c>
      <c r="V203" s="550" t="s">
        <v>2035</v>
      </c>
      <c r="W203" s="551">
        <f t="shared" si="15"/>
        <v>4</v>
      </c>
      <c r="X203" s="548" t="str">
        <f t="shared" si="11"/>
        <v>MEDIO</v>
      </c>
      <c r="Y203" s="556" t="s">
        <v>2036</v>
      </c>
      <c r="Z203" s="550" t="s">
        <v>223</v>
      </c>
      <c r="AA203" s="550" t="s">
        <v>201</v>
      </c>
      <c r="AB203" s="550" t="s">
        <v>201</v>
      </c>
      <c r="AC203" s="550" t="s">
        <v>223</v>
      </c>
      <c r="AD203" s="520">
        <v>43969</v>
      </c>
      <c r="AE203" s="548" t="s">
        <v>82</v>
      </c>
      <c r="AF203" s="550" t="s">
        <v>69</v>
      </c>
      <c r="AG203" s="550" t="s">
        <v>69</v>
      </c>
      <c r="AH203" s="550" t="s">
        <v>69</v>
      </c>
      <c r="AI203" s="550" t="s">
        <v>114</v>
      </c>
      <c r="AJ203" s="554" t="s">
        <v>69</v>
      </c>
      <c r="AK203" s="555" t="s">
        <v>457</v>
      </c>
      <c r="AL203" s="555" t="s">
        <v>457</v>
      </c>
      <c r="AM203" s="555" t="s">
        <v>69</v>
      </c>
      <c r="AN203" s="555" t="s">
        <v>457</v>
      </c>
      <c r="AO203" s="555" t="s">
        <v>69</v>
      </c>
      <c r="AP203" s="555" t="s">
        <v>457</v>
      </c>
      <c r="AQ203" s="555" t="s">
        <v>69</v>
      </c>
      <c r="AR203" s="551" t="s">
        <v>87</v>
      </c>
      <c r="AS203" s="551" t="s">
        <v>87</v>
      </c>
      <c r="AT203" s="555" t="s">
        <v>69</v>
      </c>
      <c r="AU203" s="555" t="s">
        <v>69</v>
      </c>
      <c r="AV203" s="555" t="s">
        <v>69</v>
      </c>
      <c r="AW203" s="550" t="s">
        <v>69</v>
      </c>
      <c r="AX203" s="550" t="s">
        <v>2037</v>
      </c>
    </row>
    <row r="204" spans="1:50" s="635" customFormat="1" ht="90">
      <c r="A204" s="548" t="s">
        <v>1778</v>
      </c>
      <c r="B204" s="498" t="s">
        <v>397</v>
      </c>
      <c r="C204" s="498" t="s">
        <v>283</v>
      </c>
      <c r="D204" s="498" t="s">
        <v>106</v>
      </c>
      <c r="E204" s="498" t="s">
        <v>448</v>
      </c>
      <c r="F204" s="198">
        <f>IFERROR(VLOOKUP(E204,[8]TablaRetencion!A$1:B$22,2,FALSE),"")</f>
        <v>240</v>
      </c>
      <c r="G204" s="548" t="s">
        <v>402</v>
      </c>
      <c r="H204" s="198">
        <f>IFERROR(VLOOKUP(G204,[8]TablaRetencion!C$1:D$159,2,FALSE),"")</f>
        <v>28</v>
      </c>
      <c r="I204" s="549" t="s">
        <v>959</v>
      </c>
      <c r="J204" s="548" t="s">
        <v>2033</v>
      </c>
      <c r="K204" s="558" t="s">
        <v>2132</v>
      </c>
      <c r="L204" s="508" t="s">
        <v>70</v>
      </c>
      <c r="M204" s="498" t="s">
        <v>151</v>
      </c>
      <c r="N204" s="498" t="s">
        <v>72</v>
      </c>
      <c r="O204" s="550" t="s">
        <v>205</v>
      </c>
      <c r="P204" s="550" t="s">
        <v>111</v>
      </c>
      <c r="Q204" s="498" t="s">
        <v>126</v>
      </c>
      <c r="R204" s="548" t="s">
        <v>83</v>
      </c>
      <c r="S204" s="550" t="s">
        <v>140</v>
      </c>
      <c r="T204" s="550" t="s">
        <v>79</v>
      </c>
      <c r="U204" s="550" t="s">
        <v>141</v>
      </c>
      <c r="V204" s="550" t="s">
        <v>2035</v>
      </c>
      <c r="W204" s="551">
        <f t="shared" si="15"/>
        <v>4</v>
      </c>
      <c r="X204" s="548" t="str">
        <f t="shared" si="11"/>
        <v>MEDIO</v>
      </c>
      <c r="Y204" s="556" t="s">
        <v>2036</v>
      </c>
      <c r="Z204" s="550" t="s">
        <v>223</v>
      </c>
      <c r="AA204" s="550" t="s">
        <v>201</v>
      </c>
      <c r="AB204" s="550" t="s">
        <v>201</v>
      </c>
      <c r="AC204" s="550" t="s">
        <v>223</v>
      </c>
      <c r="AD204" s="520">
        <v>43969</v>
      </c>
      <c r="AE204" s="548" t="s">
        <v>82</v>
      </c>
      <c r="AF204" s="550" t="s">
        <v>69</v>
      </c>
      <c r="AG204" s="550" t="s">
        <v>69</v>
      </c>
      <c r="AH204" s="550" t="s">
        <v>69</v>
      </c>
      <c r="AI204" s="550" t="s">
        <v>114</v>
      </c>
      <c r="AJ204" s="554" t="s">
        <v>69</v>
      </c>
      <c r="AK204" s="555" t="s">
        <v>457</v>
      </c>
      <c r="AL204" s="555" t="s">
        <v>457</v>
      </c>
      <c r="AM204" s="555" t="s">
        <v>69</v>
      </c>
      <c r="AN204" s="555" t="s">
        <v>457</v>
      </c>
      <c r="AO204" s="555" t="s">
        <v>69</v>
      </c>
      <c r="AP204" s="555" t="s">
        <v>457</v>
      </c>
      <c r="AQ204" s="555" t="s">
        <v>69</v>
      </c>
      <c r="AR204" s="551" t="s">
        <v>87</v>
      </c>
      <c r="AS204" s="551" t="s">
        <v>87</v>
      </c>
      <c r="AT204" s="555" t="s">
        <v>69</v>
      </c>
      <c r="AU204" s="555" t="s">
        <v>69</v>
      </c>
      <c r="AV204" s="555" t="s">
        <v>69</v>
      </c>
      <c r="AW204" s="550" t="s">
        <v>69</v>
      </c>
      <c r="AX204" s="550" t="s">
        <v>2037</v>
      </c>
    </row>
    <row r="205" spans="1:50" s="635" customFormat="1" ht="90">
      <c r="A205" s="548" t="s">
        <v>1778</v>
      </c>
      <c r="B205" s="498" t="s">
        <v>397</v>
      </c>
      <c r="C205" s="498" t="s">
        <v>283</v>
      </c>
      <c r="D205" s="498" t="s">
        <v>106</v>
      </c>
      <c r="E205" s="498" t="s">
        <v>448</v>
      </c>
      <c r="F205" s="198">
        <f>IFERROR(VLOOKUP(E205,[8]TablaRetencion!A$1:B$22,2,FALSE),"")</f>
        <v>240</v>
      </c>
      <c r="G205" s="548" t="s">
        <v>402</v>
      </c>
      <c r="H205" s="198">
        <f>IFERROR(VLOOKUP(G205,[8]TablaRetencion!C$1:D$159,2,FALSE),"")</f>
        <v>28</v>
      </c>
      <c r="I205" s="549" t="s">
        <v>959</v>
      </c>
      <c r="J205" s="548" t="s">
        <v>2033</v>
      </c>
      <c r="K205" s="558" t="s">
        <v>2133</v>
      </c>
      <c r="L205" s="508" t="s">
        <v>70</v>
      </c>
      <c r="M205" s="498" t="s">
        <v>151</v>
      </c>
      <c r="N205" s="498" t="s">
        <v>72</v>
      </c>
      <c r="O205" s="550" t="s">
        <v>205</v>
      </c>
      <c r="P205" s="550" t="s">
        <v>111</v>
      </c>
      <c r="Q205" s="498" t="s">
        <v>126</v>
      </c>
      <c r="R205" s="548" t="s">
        <v>83</v>
      </c>
      <c r="S205" s="550" t="s">
        <v>140</v>
      </c>
      <c r="T205" s="550" t="s">
        <v>79</v>
      </c>
      <c r="U205" s="550" t="s">
        <v>141</v>
      </c>
      <c r="V205" s="550" t="s">
        <v>2035</v>
      </c>
      <c r="W205" s="551">
        <f t="shared" si="15"/>
        <v>4</v>
      </c>
      <c r="X205" s="548" t="str">
        <f t="shared" si="11"/>
        <v>MEDIO</v>
      </c>
      <c r="Y205" s="556" t="s">
        <v>2036</v>
      </c>
      <c r="Z205" s="550" t="s">
        <v>223</v>
      </c>
      <c r="AA205" s="550" t="s">
        <v>201</v>
      </c>
      <c r="AB205" s="550" t="s">
        <v>201</v>
      </c>
      <c r="AC205" s="550" t="s">
        <v>223</v>
      </c>
      <c r="AD205" s="520">
        <v>43969</v>
      </c>
      <c r="AE205" s="548" t="s">
        <v>82</v>
      </c>
      <c r="AF205" s="550" t="s">
        <v>69</v>
      </c>
      <c r="AG205" s="550" t="s">
        <v>69</v>
      </c>
      <c r="AH205" s="550" t="s">
        <v>69</v>
      </c>
      <c r="AI205" s="550" t="s">
        <v>114</v>
      </c>
      <c r="AJ205" s="554" t="s">
        <v>69</v>
      </c>
      <c r="AK205" s="555" t="s">
        <v>457</v>
      </c>
      <c r="AL205" s="555" t="s">
        <v>457</v>
      </c>
      <c r="AM205" s="555" t="s">
        <v>69</v>
      </c>
      <c r="AN205" s="555" t="s">
        <v>457</v>
      </c>
      <c r="AO205" s="555" t="s">
        <v>69</v>
      </c>
      <c r="AP205" s="555" t="s">
        <v>457</v>
      </c>
      <c r="AQ205" s="555" t="s">
        <v>69</v>
      </c>
      <c r="AR205" s="551" t="s">
        <v>87</v>
      </c>
      <c r="AS205" s="551" t="s">
        <v>87</v>
      </c>
      <c r="AT205" s="555" t="s">
        <v>69</v>
      </c>
      <c r="AU205" s="555" t="s">
        <v>69</v>
      </c>
      <c r="AV205" s="555" t="s">
        <v>69</v>
      </c>
      <c r="AW205" s="550" t="s">
        <v>69</v>
      </c>
      <c r="AX205" s="550" t="s">
        <v>2037</v>
      </c>
    </row>
    <row r="206" spans="1:50" s="635" customFormat="1" ht="90">
      <c r="A206" s="548" t="s">
        <v>1778</v>
      </c>
      <c r="B206" s="498" t="s">
        <v>397</v>
      </c>
      <c r="C206" s="498" t="s">
        <v>283</v>
      </c>
      <c r="D206" s="498" t="s">
        <v>106</v>
      </c>
      <c r="E206" s="498" t="s">
        <v>448</v>
      </c>
      <c r="F206" s="198">
        <f>IFERROR(VLOOKUP(E206,[8]TablaRetencion!A$1:B$22,2,FALSE),"")</f>
        <v>240</v>
      </c>
      <c r="G206" s="548" t="s">
        <v>402</v>
      </c>
      <c r="H206" s="198">
        <f>IFERROR(VLOOKUP(G206,[8]TablaRetencion!C$1:D$159,2,FALSE),"")</f>
        <v>28</v>
      </c>
      <c r="I206" s="549" t="s">
        <v>959</v>
      </c>
      <c r="J206" s="548" t="s">
        <v>2033</v>
      </c>
      <c r="K206" s="558" t="s">
        <v>2134</v>
      </c>
      <c r="L206" s="508" t="s">
        <v>70</v>
      </c>
      <c r="M206" s="498" t="s">
        <v>151</v>
      </c>
      <c r="N206" s="498" t="s">
        <v>72</v>
      </c>
      <c r="O206" s="550" t="s">
        <v>205</v>
      </c>
      <c r="P206" s="550" t="s">
        <v>111</v>
      </c>
      <c r="Q206" s="498" t="s">
        <v>126</v>
      </c>
      <c r="R206" s="548" t="s">
        <v>83</v>
      </c>
      <c r="S206" s="550" t="s">
        <v>140</v>
      </c>
      <c r="T206" s="550" t="s">
        <v>79</v>
      </c>
      <c r="U206" s="550" t="s">
        <v>141</v>
      </c>
      <c r="V206" s="550" t="s">
        <v>2035</v>
      </c>
      <c r="W206" s="551">
        <f t="shared" si="15"/>
        <v>4</v>
      </c>
      <c r="X206" s="548" t="str">
        <f t="shared" si="11"/>
        <v>MEDIO</v>
      </c>
      <c r="Y206" s="556" t="s">
        <v>2036</v>
      </c>
      <c r="Z206" s="550" t="s">
        <v>223</v>
      </c>
      <c r="AA206" s="550" t="s">
        <v>201</v>
      </c>
      <c r="AB206" s="550" t="s">
        <v>201</v>
      </c>
      <c r="AC206" s="550" t="s">
        <v>223</v>
      </c>
      <c r="AD206" s="520">
        <v>43969</v>
      </c>
      <c r="AE206" s="548" t="s">
        <v>82</v>
      </c>
      <c r="AF206" s="550" t="s">
        <v>69</v>
      </c>
      <c r="AG206" s="550" t="s">
        <v>69</v>
      </c>
      <c r="AH206" s="550" t="s">
        <v>69</v>
      </c>
      <c r="AI206" s="550" t="s">
        <v>114</v>
      </c>
      <c r="AJ206" s="554" t="s">
        <v>69</v>
      </c>
      <c r="AK206" s="555" t="s">
        <v>457</v>
      </c>
      <c r="AL206" s="555" t="s">
        <v>457</v>
      </c>
      <c r="AM206" s="555" t="s">
        <v>69</v>
      </c>
      <c r="AN206" s="555" t="s">
        <v>457</v>
      </c>
      <c r="AO206" s="555" t="s">
        <v>69</v>
      </c>
      <c r="AP206" s="555" t="s">
        <v>457</v>
      </c>
      <c r="AQ206" s="555" t="s">
        <v>69</v>
      </c>
      <c r="AR206" s="551" t="s">
        <v>87</v>
      </c>
      <c r="AS206" s="551" t="s">
        <v>87</v>
      </c>
      <c r="AT206" s="555" t="s">
        <v>69</v>
      </c>
      <c r="AU206" s="555" t="s">
        <v>69</v>
      </c>
      <c r="AV206" s="555" t="s">
        <v>69</v>
      </c>
      <c r="AW206" s="550" t="s">
        <v>69</v>
      </c>
      <c r="AX206" s="550" t="s">
        <v>2037</v>
      </c>
    </row>
    <row r="207" spans="1:50" s="635" customFormat="1" ht="90">
      <c r="A207" s="548" t="s">
        <v>1778</v>
      </c>
      <c r="B207" s="498" t="s">
        <v>397</v>
      </c>
      <c r="C207" s="498" t="s">
        <v>283</v>
      </c>
      <c r="D207" s="498" t="s">
        <v>106</v>
      </c>
      <c r="E207" s="498" t="s">
        <v>448</v>
      </c>
      <c r="F207" s="198">
        <f>IFERROR(VLOOKUP(E207,[8]TablaRetencion!A$1:B$22,2,FALSE),"")</f>
        <v>240</v>
      </c>
      <c r="G207" s="548" t="s">
        <v>402</v>
      </c>
      <c r="H207" s="198">
        <f>IFERROR(VLOOKUP(G207,[8]TablaRetencion!C$1:D$159,2,FALSE),"")</f>
        <v>28</v>
      </c>
      <c r="I207" s="549" t="s">
        <v>959</v>
      </c>
      <c r="J207" s="548" t="s">
        <v>2033</v>
      </c>
      <c r="K207" s="558" t="s">
        <v>2134</v>
      </c>
      <c r="L207" s="508" t="s">
        <v>70</v>
      </c>
      <c r="M207" s="498" t="s">
        <v>151</v>
      </c>
      <c r="N207" s="498" t="s">
        <v>72</v>
      </c>
      <c r="O207" s="550" t="s">
        <v>205</v>
      </c>
      <c r="P207" s="550" t="s">
        <v>111</v>
      </c>
      <c r="Q207" s="498" t="s">
        <v>126</v>
      </c>
      <c r="R207" s="548" t="s">
        <v>83</v>
      </c>
      <c r="S207" s="550" t="s">
        <v>140</v>
      </c>
      <c r="T207" s="550" t="s">
        <v>79</v>
      </c>
      <c r="U207" s="550" t="s">
        <v>141</v>
      </c>
      <c r="V207" s="550" t="s">
        <v>2035</v>
      </c>
      <c r="W207" s="551">
        <f t="shared" si="15"/>
        <v>4</v>
      </c>
      <c r="X207" s="548" t="str">
        <f t="shared" si="11"/>
        <v>MEDIO</v>
      </c>
      <c r="Y207" s="556" t="s">
        <v>2036</v>
      </c>
      <c r="Z207" s="550" t="s">
        <v>223</v>
      </c>
      <c r="AA207" s="550" t="s">
        <v>201</v>
      </c>
      <c r="AB207" s="550" t="s">
        <v>201</v>
      </c>
      <c r="AC207" s="550" t="s">
        <v>223</v>
      </c>
      <c r="AD207" s="520">
        <v>43969</v>
      </c>
      <c r="AE207" s="548" t="s">
        <v>82</v>
      </c>
      <c r="AF207" s="550" t="s">
        <v>69</v>
      </c>
      <c r="AG207" s="550" t="s">
        <v>69</v>
      </c>
      <c r="AH207" s="550" t="s">
        <v>69</v>
      </c>
      <c r="AI207" s="550" t="s">
        <v>114</v>
      </c>
      <c r="AJ207" s="554" t="s">
        <v>69</v>
      </c>
      <c r="AK207" s="555" t="s">
        <v>457</v>
      </c>
      <c r="AL207" s="555" t="s">
        <v>457</v>
      </c>
      <c r="AM207" s="555" t="s">
        <v>69</v>
      </c>
      <c r="AN207" s="555" t="s">
        <v>457</v>
      </c>
      <c r="AO207" s="555" t="s">
        <v>69</v>
      </c>
      <c r="AP207" s="555" t="s">
        <v>457</v>
      </c>
      <c r="AQ207" s="555" t="s">
        <v>69</v>
      </c>
      <c r="AR207" s="551" t="s">
        <v>87</v>
      </c>
      <c r="AS207" s="551" t="s">
        <v>87</v>
      </c>
      <c r="AT207" s="555" t="s">
        <v>69</v>
      </c>
      <c r="AU207" s="555" t="s">
        <v>69</v>
      </c>
      <c r="AV207" s="555" t="s">
        <v>69</v>
      </c>
      <c r="AW207" s="550" t="s">
        <v>69</v>
      </c>
      <c r="AX207" s="550" t="s">
        <v>2037</v>
      </c>
    </row>
    <row r="208" spans="1:50" s="635" customFormat="1" ht="90">
      <c r="A208" s="548" t="s">
        <v>1778</v>
      </c>
      <c r="B208" s="498" t="s">
        <v>397</v>
      </c>
      <c r="C208" s="498" t="s">
        <v>283</v>
      </c>
      <c r="D208" s="498" t="s">
        <v>106</v>
      </c>
      <c r="E208" s="498" t="s">
        <v>448</v>
      </c>
      <c r="F208" s="198">
        <f>IFERROR(VLOOKUP(E208,[8]TablaRetencion!A$1:B$22,2,FALSE),"")</f>
        <v>240</v>
      </c>
      <c r="G208" s="548" t="s">
        <v>402</v>
      </c>
      <c r="H208" s="198">
        <f>IFERROR(VLOOKUP(G208,[8]TablaRetencion!C$1:D$159,2,FALSE),"")</f>
        <v>28</v>
      </c>
      <c r="I208" s="549" t="s">
        <v>959</v>
      </c>
      <c r="J208" s="548" t="s">
        <v>2033</v>
      </c>
      <c r="K208" s="558" t="s">
        <v>2134</v>
      </c>
      <c r="L208" s="508" t="s">
        <v>70</v>
      </c>
      <c r="M208" s="498" t="s">
        <v>151</v>
      </c>
      <c r="N208" s="498" t="s">
        <v>72</v>
      </c>
      <c r="O208" s="550" t="s">
        <v>205</v>
      </c>
      <c r="P208" s="550" t="s">
        <v>111</v>
      </c>
      <c r="Q208" s="498" t="s">
        <v>126</v>
      </c>
      <c r="R208" s="548" t="s">
        <v>83</v>
      </c>
      <c r="S208" s="550" t="s">
        <v>140</v>
      </c>
      <c r="T208" s="550" t="s">
        <v>79</v>
      </c>
      <c r="U208" s="550" t="s">
        <v>141</v>
      </c>
      <c r="V208" s="550" t="s">
        <v>2035</v>
      </c>
      <c r="W208" s="551">
        <f t="shared" si="15"/>
        <v>4</v>
      </c>
      <c r="X208" s="548" t="str">
        <f t="shared" si="11"/>
        <v>MEDIO</v>
      </c>
      <c r="Y208" s="556" t="s">
        <v>2036</v>
      </c>
      <c r="Z208" s="550" t="s">
        <v>223</v>
      </c>
      <c r="AA208" s="550" t="s">
        <v>201</v>
      </c>
      <c r="AB208" s="550" t="s">
        <v>201</v>
      </c>
      <c r="AC208" s="550" t="s">
        <v>223</v>
      </c>
      <c r="AD208" s="520">
        <v>43969</v>
      </c>
      <c r="AE208" s="548" t="s">
        <v>82</v>
      </c>
      <c r="AF208" s="550" t="s">
        <v>69</v>
      </c>
      <c r="AG208" s="550" t="s">
        <v>69</v>
      </c>
      <c r="AH208" s="550" t="s">
        <v>69</v>
      </c>
      <c r="AI208" s="550" t="s">
        <v>114</v>
      </c>
      <c r="AJ208" s="554" t="s">
        <v>69</v>
      </c>
      <c r="AK208" s="555" t="s">
        <v>457</v>
      </c>
      <c r="AL208" s="555" t="s">
        <v>457</v>
      </c>
      <c r="AM208" s="555" t="s">
        <v>69</v>
      </c>
      <c r="AN208" s="555" t="s">
        <v>457</v>
      </c>
      <c r="AO208" s="555" t="s">
        <v>69</v>
      </c>
      <c r="AP208" s="555" t="s">
        <v>457</v>
      </c>
      <c r="AQ208" s="555" t="s">
        <v>69</v>
      </c>
      <c r="AR208" s="551" t="s">
        <v>87</v>
      </c>
      <c r="AS208" s="551" t="s">
        <v>87</v>
      </c>
      <c r="AT208" s="555" t="s">
        <v>69</v>
      </c>
      <c r="AU208" s="555" t="s">
        <v>69</v>
      </c>
      <c r="AV208" s="555" t="s">
        <v>69</v>
      </c>
      <c r="AW208" s="550" t="s">
        <v>69</v>
      </c>
      <c r="AX208" s="550" t="s">
        <v>2037</v>
      </c>
    </row>
    <row r="209" spans="1:50" s="635" customFormat="1" ht="90">
      <c r="A209" s="548" t="s">
        <v>1778</v>
      </c>
      <c r="B209" s="498" t="s">
        <v>397</v>
      </c>
      <c r="C209" s="498" t="s">
        <v>283</v>
      </c>
      <c r="D209" s="498" t="s">
        <v>106</v>
      </c>
      <c r="E209" s="498" t="s">
        <v>448</v>
      </c>
      <c r="F209" s="198">
        <f>IFERROR(VLOOKUP(E209,[8]TablaRetencion!A$1:B$22,2,FALSE),"")</f>
        <v>240</v>
      </c>
      <c r="G209" s="548" t="s">
        <v>402</v>
      </c>
      <c r="H209" s="198">
        <f>IFERROR(VLOOKUP(G209,[8]TablaRetencion!C$1:D$159,2,FALSE),"")</f>
        <v>28</v>
      </c>
      <c r="I209" s="549" t="s">
        <v>959</v>
      </c>
      <c r="J209" s="548" t="s">
        <v>2033</v>
      </c>
      <c r="K209" s="558" t="s">
        <v>2134</v>
      </c>
      <c r="L209" s="508" t="s">
        <v>70</v>
      </c>
      <c r="M209" s="498" t="s">
        <v>151</v>
      </c>
      <c r="N209" s="498" t="s">
        <v>72</v>
      </c>
      <c r="O209" s="550" t="s">
        <v>205</v>
      </c>
      <c r="P209" s="550" t="s">
        <v>111</v>
      </c>
      <c r="Q209" s="498" t="s">
        <v>126</v>
      </c>
      <c r="R209" s="548" t="s">
        <v>83</v>
      </c>
      <c r="S209" s="550" t="s">
        <v>140</v>
      </c>
      <c r="T209" s="550" t="s">
        <v>79</v>
      </c>
      <c r="U209" s="550" t="s">
        <v>141</v>
      </c>
      <c r="V209" s="550" t="s">
        <v>2035</v>
      </c>
      <c r="W209" s="551">
        <f t="shared" si="15"/>
        <v>4</v>
      </c>
      <c r="X209" s="548" t="str">
        <f t="shared" si="11"/>
        <v>MEDIO</v>
      </c>
      <c r="Y209" s="556" t="s">
        <v>2036</v>
      </c>
      <c r="Z209" s="550" t="s">
        <v>223</v>
      </c>
      <c r="AA209" s="550" t="s">
        <v>201</v>
      </c>
      <c r="AB209" s="550" t="s">
        <v>201</v>
      </c>
      <c r="AC209" s="550" t="s">
        <v>223</v>
      </c>
      <c r="AD209" s="520">
        <v>43969</v>
      </c>
      <c r="AE209" s="548" t="s">
        <v>82</v>
      </c>
      <c r="AF209" s="550" t="s">
        <v>69</v>
      </c>
      <c r="AG209" s="550" t="s">
        <v>69</v>
      </c>
      <c r="AH209" s="550" t="s">
        <v>69</v>
      </c>
      <c r="AI209" s="550" t="s">
        <v>114</v>
      </c>
      <c r="AJ209" s="554" t="s">
        <v>69</v>
      </c>
      <c r="AK209" s="555" t="s">
        <v>457</v>
      </c>
      <c r="AL209" s="555" t="s">
        <v>457</v>
      </c>
      <c r="AM209" s="555" t="s">
        <v>69</v>
      </c>
      <c r="AN209" s="555" t="s">
        <v>457</v>
      </c>
      <c r="AO209" s="555" t="s">
        <v>69</v>
      </c>
      <c r="AP209" s="555" t="s">
        <v>457</v>
      </c>
      <c r="AQ209" s="555" t="s">
        <v>69</v>
      </c>
      <c r="AR209" s="551" t="s">
        <v>87</v>
      </c>
      <c r="AS209" s="551" t="s">
        <v>87</v>
      </c>
      <c r="AT209" s="555" t="s">
        <v>69</v>
      </c>
      <c r="AU209" s="555" t="s">
        <v>69</v>
      </c>
      <c r="AV209" s="555" t="s">
        <v>69</v>
      </c>
      <c r="AW209" s="550" t="s">
        <v>69</v>
      </c>
      <c r="AX209" s="550" t="s">
        <v>2037</v>
      </c>
    </row>
    <row r="210" spans="1:50" s="635" customFormat="1" ht="90">
      <c r="A210" s="548" t="s">
        <v>1778</v>
      </c>
      <c r="B210" s="498" t="s">
        <v>397</v>
      </c>
      <c r="C210" s="498" t="s">
        <v>283</v>
      </c>
      <c r="D210" s="498" t="s">
        <v>106</v>
      </c>
      <c r="E210" s="498" t="s">
        <v>448</v>
      </c>
      <c r="F210" s="198">
        <f>IFERROR(VLOOKUP(E210,[8]TablaRetencion!A$1:B$22,2,FALSE),"")</f>
        <v>240</v>
      </c>
      <c r="G210" s="548" t="s">
        <v>402</v>
      </c>
      <c r="H210" s="198">
        <f>IFERROR(VLOOKUP(G210,[8]TablaRetencion!C$1:D$159,2,FALSE),"")</f>
        <v>28</v>
      </c>
      <c r="I210" s="549" t="s">
        <v>959</v>
      </c>
      <c r="J210" s="548" t="s">
        <v>2033</v>
      </c>
      <c r="K210" s="558" t="s">
        <v>2134</v>
      </c>
      <c r="L210" s="508" t="s">
        <v>70</v>
      </c>
      <c r="M210" s="498" t="s">
        <v>151</v>
      </c>
      <c r="N210" s="498" t="s">
        <v>72</v>
      </c>
      <c r="O210" s="550" t="s">
        <v>205</v>
      </c>
      <c r="P210" s="550" t="s">
        <v>111</v>
      </c>
      <c r="Q210" s="498" t="s">
        <v>126</v>
      </c>
      <c r="R210" s="548" t="s">
        <v>83</v>
      </c>
      <c r="S210" s="550" t="s">
        <v>140</v>
      </c>
      <c r="T210" s="550" t="s">
        <v>79</v>
      </c>
      <c r="U210" s="550" t="s">
        <v>141</v>
      </c>
      <c r="V210" s="550" t="s">
        <v>2035</v>
      </c>
      <c r="W210" s="551">
        <f t="shared" si="15"/>
        <v>4</v>
      </c>
      <c r="X210" s="548" t="str">
        <f t="shared" si="11"/>
        <v>MEDIO</v>
      </c>
      <c r="Y210" s="556" t="s">
        <v>2036</v>
      </c>
      <c r="Z210" s="550" t="s">
        <v>223</v>
      </c>
      <c r="AA210" s="550" t="s">
        <v>201</v>
      </c>
      <c r="AB210" s="550" t="s">
        <v>201</v>
      </c>
      <c r="AC210" s="550" t="s">
        <v>223</v>
      </c>
      <c r="AD210" s="520">
        <v>43969</v>
      </c>
      <c r="AE210" s="548" t="s">
        <v>82</v>
      </c>
      <c r="AF210" s="550" t="s">
        <v>69</v>
      </c>
      <c r="AG210" s="550" t="s">
        <v>69</v>
      </c>
      <c r="AH210" s="550" t="s">
        <v>69</v>
      </c>
      <c r="AI210" s="550" t="s">
        <v>114</v>
      </c>
      <c r="AJ210" s="554" t="s">
        <v>69</v>
      </c>
      <c r="AK210" s="555" t="s">
        <v>457</v>
      </c>
      <c r="AL210" s="555" t="s">
        <v>457</v>
      </c>
      <c r="AM210" s="555" t="s">
        <v>69</v>
      </c>
      <c r="AN210" s="555" t="s">
        <v>457</v>
      </c>
      <c r="AO210" s="555" t="s">
        <v>69</v>
      </c>
      <c r="AP210" s="555" t="s">
        <v>457</v>
      </c>
      <c r="AQ210" s="555" t="s">
        <v>69</v>
      </c>
      <c r="AR210" s="551" t="s">
        <v>87</v>
      </c>
      <c r="AS210" s="551" t="s">
        <v>87</v>
      </c>
      <c r="AT210" s="555" t="s">
        <v>69</v>
      </c>
      <c r="AU210" s="555" t="s">
        <v>69</v>
      </c>
      <c r="AV210" s="555" t="s">
        <v>69</v>
      </c>
      <c r="AW210" s="550" t="s">
        <v>69</v>
      </c>
      <c r="AX210" s="550" t="s">
        <v>2037</v>
      </c>
    </row>
    <row r="211" spans="1:50" s="635" customFormat="1" ht="90">
      <c r="A211" s="548" t="s">
        <v>1778</v>
      </c>
      <c r="B211" s="498" t="s">
        <v>397</v>
      </c>
      <c r="C211" s="498" t="s">
        <v>283</v>
      </c>
      <c r="D211" s="498" t="s">
        <v>106</v>
      </c>
      <c r="E211" s="498" t="s">
        <v>448</v>
      </c>
      <c r="F211" s="198">
        <f>IFERROR(VLOOKUP(E211,[8]TablaRetencion!A$1:B$22,2,FALSE),"")</f>
        <v>240</v>
      </c>
      <c r="G211" s="548" t="s">
        <v>402</v>
      </c>
      <c r="H211" s="198">
        <f>IFERROR(VLOOKUP(G211,[8]TablaRetencion!C$1:D$159,2,FALSE),"")</f>
        <v>28</v>
      </c>
      <c r="I211" s="549" t="s">
        <v>959</v>
      </c>
      <c r="J211" s="548" t="s">
        <v>2033</v>
      </c>
      <c r="K211" s="558" t="s">
        <v>2134</v>
      </c>
      <c r="L211" s="508" t="s">
        <v>70</v>
      </c>
      <c r="M211" s="498" t="s">
        <v>151</v>
      </c>
      <c r="N211" s="498" t="s">
        <v>72</v>
      </c>
      <c r="O211" s="550" t="s">
        <v>205</v>
      </c>
      <c r="P211" s="550" t="s">
        <v>111</v>
      </c>
      <c r="Q211" s="498" t="s">
        <v>126</v>
      </c>
      <c r="R211" s="548" t="s">
        <v>83</v>
      </c>
      <c r="S211" s="550" t="s">
        <v>140</v>
      </c>
      <c r="T211" s="550" t="s">
        <v>79</v>
      </c>
      <c r="U211" s="550" t="s">
        <v>141</v>
      </c>
      <c r="V211" s="550" t="s">
        <v>2035</v>
      </c>
      <c r="W211" s="551">
        <f t="shared" si="15"/>
        <v>4</v>
      </c>
      <c r="X211" s="548" t="str">
        <f t="shared" si="11"/>
        <v>MEDIO</v>
      </c>
      <c r="Y211" s="556" t="s">
        <v>2036</v>
      </c>
      <c r="Z211" s="550" t="s">
        <v>223</v>
      </c>
      <c r="AA211" s="550" t="s">
        <v>201</v>
      </c>
      <c r="AB211" s="550" t="s">
        <v>201</v>
      </c>
      <c r="AC211" s="550" t="s">
        <v>223</v>
      </c>
      <c r="AD211" s="520">
        <v>43969</v>
      </c>
      <c r="AE211" s="548" t="s">
        <v>82</v>
      </c>
      <c r="AF211" s="550" t="s">
        <v>69</v>
      </c>
      <c r="AG211" s="550" t="s">
        <v>69</v>
      </c>
      <c r="AH211" s="550" t="s">
        <v>69</v>
      </c>
      <c r="AI211" s="550" t="s">
        <v>114</v>
      </c>
      <c r="AJ211" s="554" t="s">
        <v>69</v>
      </c>
      <c r="AK211" s="555" t="s">
        <v>457</v>
      </c>
      <c r="AL211" s="555" t="s">
        <v>457</v>
      </c>
      <c r="AM211" s="555" t="s">
        <v>69</v>
      </c>
      <c r="AN211" s="555" t="s">
        <v>457</v>
      </c>
      <c r="AO211" s="555" t="s">
        <v>69</v>
      </c>
      <c r="AP211" s="555" t="s">
        <v>457</v>
      </c>
      <c r="AQ211" s="555" t="s">
        <v>69</v>
      </c>
      <c r="AR211" s="551" t="s">
        <v>87</v>
      </c>
      <c r="AS211" s="551" t="s">
        <v>87</v>
      </c>
      <c r="AT211" s="555" t="s">
        <v>69</v>
      </c>
      <c r="AU211" s="555" t="s">
        <v>69</v>
      </c>
      <c r="AV211" s="555" t="s">
        <v>69</v>
      </c>
      <c r="AW211" s="550" t="s">
        <v>69</v>
      </c>
      <c r="AX211" s="550" t="s">
        <v>2037</v>
      </c>
    </row>
    <row r="212" spans="1:50" s="635" customFormat="1" ht="90">
      <c r="A212" s="548" t="s">
        <v>1778</v>
      </c>
      <c r="B212" s="498" t="s">
        <v>397</v>
      </c>
      <c r="C212" s="498" t="s">
        <v>283</v>
      </c>
      <c r="D212" s="498" t="s">
        <v>106</v>
      </c>
      <c r="E212" s="498" t="s">
        <v>448</v>
      </c>
      <c r="F212" s="198">
        <f>IFERROR(VLOOKUP(E212,[8]TablaRetencion!A$1:B$22,2,FALSE),"")</f>
        <v>240</v>
      </c>
      <c r="G212" s="548" t="s">
        <v>402</v>
      </c>
      <c r="H212" s="198">
        <f>IFERROR(VLOOKUP(G212,[8]TablaRetencion!C$1:D$159,2,FALSE),"")</f>
        <v>28</v>
      </c>
      <c r="I212" s="549" t="s">
        <v>959</v>
      </c>
      <c r="J212" s="548" t="s">
        <v>2033</v>
      </c>
      <c r="K212" s="558" t="s">
        <v>2135</v>
      </c>
      <c r="L212" s="508" t="s">
        <v>70</v>
      </c>
      <c r="M212" s="498" t="s">
        <v>151</v>
      </c>
      <c r="N212" s="498" t="s">
        <v>72</v>
      </c>
      <c r="O212" s="550" t="s">
        <v>205</v>
      </c>
      <c r="P212" s="550" t="s">
        <v>111</v>
      </c>
      <c r="Q212" s="498" t="s">
        <v>126</v>
      </c>
      <c r="R212" s="548" t="s">
        <v>83</v>
      </c>
      <c r="S212" s="550" t="s">
        <v>140</v>
      </c>
      <c r="T212" s="550" t="s">
        <v>79</v>
      </c>
      <c r="U212" s="550" t="s">
        <v>141</v>
      </c>
      <c r="V212" s="550" t="s">
        <v>2035</v>
      </c>
      <c r="W212" s="551">
        <f t="shared" si="15"/>
        <v>4</v>
      </c>
      <c r="X212" s="548" t="str">
        <f t="shared" si="11"/>
        <v>MEDIO</v>
      </c>
      <c r="Y212" s="556" t="s">
        <v>2036</v>
      </c>
      <c r="Z212" s="550" t="s">
        <v>223</v>
      </c>
      <c r="AA212" s="550" t="s">
        <v>201</v>
      </c>
      <c r="AB212" s="550" t="s">
        <v>201</v>
      </c>
      <c r="AC212" s="550" t="s">
        <v>223</v>
      </c>
      <c r="AD212" s="520">
        <v>43969</v>
      </c>
      <c r="AE212" s="548" t="s">
        <v>82</v>
      </c>
      <c r="AF212" s="550" t="s">
        <v>69</v>
      </c>
      <c r="AG212" s="550" t="s">
        <v>69</v>
      </c>
      <c r="AH212" s="550" t="s">
        <v>69</v>
      </c>
      <c r="AI212" s="550" t="s">
        <v>114</v>
      </c>
      <c r="AJ212" s="554" t="s">
        <v>69</v>
      </c>
      <c r="AK212" s="555" t="s">
        <v>457</v>
      </c>
      <c r="AL212" s="555" t="s">
        <v>457</v>
      </c>
      <c r="AM212" s="555" t="s">
        <v>69</v>
      </c>
      <c r="AN212" s="555" t="s">
        <v>457</v>
      </c>
      <c r="AO212" s="555" t="s">
        <v>69</v>
      </c>
      <c r="AP212" s="555" t="s">
        <v>457</v>
      </c>
      <c r="AQ212" s="555" t="s">
        <v>69</v>
      </c>
      <c r="AR212" s="551" t="s">
        <v>87</v>
      </c>
      <c r="AS212" s="551" t="s">
        <v>87</v>
      </c>
      <c r="AT212" s="555" t="s">
        <v>69</v>
      </c>
      <c r="AU212" s="555" t="s">
        <v>69</v>
      </c>
      <c r="AV212" s="555" t="s">
        <v>69</v>
      </c>
      <c r="AW212" s="550" t="s">
        <v>69</v>
      </c>
      <c r="AX212" s="550" t="s">
        <v>2037</v>
      </c>
    </row>
    <row r="213" spans="1:50" s="635" customFormat="1" ht="90">
      <c r="A213" s="548" t="s">
        <v>1778</v>
      </c>
      <c r="B213" s="498" t="s">
        <v>397</v>
      </c>
      <c r="C213" s="498" t="s">
        <v>283</v>
      </c>
      <c r="D213" s="498" t="s">
        <v>106</v>
      </c>
      <c r="E213" s="498" t="s">
        <v>448</v>
      </c>
      <c r="F213" s="198">
        <f>IFERROR(VLOOKUP(E213,[8]TablaRetencion!A$1:B$22,2,FALSE),"")</f>
        <v>240</v>
      </c>
      <c r="G213" s="548" t="s">
        <v>402</v>
      </c>
      <c r="H213" s="198">
        <f>IFERROR(VLOOKUP(G213,[8]TablaRetencion!C$1:D$159,2,FALSE),"")</f>
        <v>28</v>
      </c>
      <c r="I213" s="549" t="s">
        <v>959</v>
      </c>
      <c r="J213" s="548" t="s">
        <v>2033</v>
      </c>
      <c r="K213" s="558" t="s">
        <v>2136</v>
      </c>
      <c r="L213" s="508" t="s">
        <v>70</v>
      </c>
      <c r="M213" s="498" t="s">
        <v>151</v>
      </c>
      <c r="N213" s="498" t="s">
        <v>72</v>
      </c>
      <c r="O213" s="550" t="s">
        <v>205</v>
      </c>
      <c r="P213" s="550" t="s">
        <v>111</v>
      </c>
      <c r="Q213" s="498" t="s">
        <v>126</v>
      </c>
      <c r="R213" s="548" t="s">
        <v>83</v>
      </c>
      <c r="S213" s="550" t="s">
        <v>140</v>
      </c>
      <c r="T213" s="550" t="s">
        <v>79</v>
      </c>
      <c r="U213" s="550" t="s">
        <v>141</v>
      </c>
      <c r="V213" s="550" t="s">
        <v>2035</v>
      </c>
      <c r="W213" s="551">
        <f t="shared" si="15"/>
        <v>4</v>
      </c>
      <c r="X213" s="548" t="str">
        <f t="shared" si="11"/>
        <v>MEDIO</v>
      </c>
      <c r="Y213" s="556" t="s">
        <v>2036</v>
      </c>
      <c r="Z213" s="550" t="s">
        <v>223</v>
      </c>
      <c r="AA213" s="550" t="s">
        <v>201</v>
      </c>
      <c r="AB213" s="550" t="s">
        <v>201</v>
      </c>
      <c r="AC213" s="550" t="s">
        <v>223</v>
      </c>
      <c r="AD213" s="520">
        <v>43969</v>
      </c>
      <c r="AE213" s="548" t="s">
        <v>82</v>
      </c>
      <c r="AF213" s="550" t="s">
        <v>69</v>
      </c>
      <c r="AG213" s="550" t="s">
        <v>69</v>
      </c>
      <c r="AH213" s="550" t="s">
        <v>69</v>
      </c>
      <c r="AI213" s="550" t="s">
        <v>114</v>
      </c>
      <c r="AJ213" s="554" t="s">
        <v>69</v>
      </c>
      <c r="AK213" s="555" t="s">
        <v>457</v>
      </c>
      <c r="AL213" s="555" t="s">
        <v>457</v>
      </c>
      <c r="AM213" s="555" t="s">
        <v>69</v>
      </c>
      <c r="AN213" s="555" t="s">
        <v>457</v>
      </c>
      <c r="AO213" s="555" t="s">
        <v>69</v>
      </c>
      <c r="AP213" s="555" t="s">
        <v>457</v>
      </c>
      <c r="AQ213" s="555" t="s">
        <v>69</v>
      </c>
      <c r="AR213" s="551" t="s">
        <v>87</v>
      </c>
      <c r="AS213" s="551" t="s">
        <v>87</v>
      </c>
      <c r="AT213" s="555" t="s">
        <v>69</v>
      </c>
      <c r="AU213" s="555" t="s">
        <v>69</v>
      </c>
      <c r="AV213" s="555" t="s">
        <v>69</v>
      </c>
      <c r="AW213" s="550" t="s">
        <v>69</v>
      </c>
      <c r="AX213" s="550" t="s">
        <v>2037</v>
      </c>
    </row>
    <row r="214" spans="1:50" s="635" customFormat="1" ht="90">
      <c r="A214" s="548" t="s">
        <v>1778</v>
      </c>
      <c r="B214" s="498" t="s">
        <v>397</v>
      </c>
      <c r="C214" s="498" t="s">
        <v>283</v>
      </c>
      <c r="D214" s="498" t="s">
        <v>106</v>
      </c>
      <c r="E214" s="498" t="s">
        <v>448</v>
      </c>
      <c r="F214" s="198">
        <f>IFERROR(VLOOKUP(E214,[8]TablaRetencion!A$1:B$22,2,FALSE),"")</f>
        <v>240</v>
      </c>
      <c r="G214" s="548" t="s">
        <v>402</v>
      </c>
      <c r="H214" s="198">
        <f>IFERROR(VLOOKUP(G214,[8]TablaRetencion!C$1:D$159,2,FALSE),"")</f>
        <v>28</v>
      </c>
      <c r="I214" s="549" t="s">
        <v>959</v>
      </c>
      <c r="J214" s="548" t="s">
        <v>2033</v>
      </c>
      <c r="K214" s="558" t="s">
        <v>2137</v>
      </c>
      <c r="L214" s="508" t="s">
        <v>70</v>
      </c>
      <c r="M214" s="498" t="s">
        <v>151</v>
      </c>
      <c r="N214" s="498" t="s">
        <v>72</v>
      </c>
      <c r="O214" s="550" t="s">
        <v>205</v>
      </c>
      <c r="P214" s="550" t="s">
        <v>111</v>
      </c>
      <c r="Q214" s="498" t="s">
        <v>126</v>
      </c>
      <c r="R214" s="548" t="s">
        <v>83</v>
      </c>
      <c r="S214" s="550" t="s">
        <v>140</v>
      </c>
      <c r="T214" s="550" t="s">
        <v>79</v>
      </c>
      <c r="U214" s="550" t="s">
        <v>141</v>
      </c>
      <c r="V214" s="550" t="s">
        <v>2035</v>
      </c>
      <c r="W214" s="551">
        <f t="shared" si="15"/>
        <v>4</v>
      </c>
      <c r="X214" s="548" t="str">
        <f t="shared" si="11"/>
        <v>MEDIO</v>
      </c>
      <c r="Y214" s="556" t="s">
        <v>2036</v>
      </c>
      <c r="Z214" s="550" t="s">
        <v>223</v>
      </c>
      <c r="AA214" s="550" t="s">
        <v>201</v>
      </c>
      <c r="AB214" s="550" t="s">
        <v>201</v>
      </c>
      <c r="AC214" s="550" t="s">
        <v>223</v>
      </c>
      <c r="AD214" s="520">
        <v>43969</v>
      </c>
      <c r="AE214" s="548" t="s">
        <v>82</v>
      </c>
      <c r="AF214" s="550" t="s">
        <v>69</v>
      </c>
      <c r="AG214" s="550" t="s">
        <v>69</v>
      </c>
      <c r="AH214" s="550" t="s">
        <v>69</v>
      </c>
      <c r="AI214" s="550" t="s">
        <v>114</v>
      </c>
      <c r="AJ214" s="554" t="s">
        <v>69</v>
      </c>
      <c r="AK214" s="555" t="s">
        <v>457</v>
      </c>
      <c r="AL214" s="555" t="s">
        <v>457</v>
      </c>
      <c r="AM214" s="555" t="s">
        <v>69</v>
      </c>
      <c r="AN214" s="555" t="s">
        <v>457</v>
      </c>
      <c r="AO214" s="555" t="s">
        <v>69</v>
      </c>
      <c r="AP214" s="555" t="s">
        <v>457</v>
      </c>
      <c r="AQ214" s="555" t="s">
        <v>69</v>
      </c>
      <c r="AR214" s="551" t="s">
        <v>87</v>
      </c>
      <c r="AS214" s="551" t="s">
        <v>87</v>
      </c>
      <c r="AT214" s="555" t="s">
        <v>69</v>
      </c>
      <c r="AU214" s="555" t="s">
        <v>69</v>
      </c>
      <c r="AV214" s="555" t="s">
        <v>69</v>
      </c>
      <c r="AW214" s="550" t="s">
        <v>69</v>
      </c>
      <c r="AX214" s="550" t="s">
        <v>2037</v>
      </c>
    </row>
    <row r="215" spans="1:50" s="635" customFormat="1" ht="90">
      <c r="A215" s="548" t="s">
        <v>1778</v>
      </c>
      <c r="B215" s="498" t="s">
        <v>397</v>
      </c>
      <c r="C215" s="498" t="s">
        <v>283</v>
      </c>
      <c r="D215" s="498" t="s">
        <v>106</v>
      </c>
      <c r="E215" s="498" t="s">
        <v>448</v>
      </c>
      <c r="F215" s="198">
        <f>IFERROR(VLOOKUP(E215,[8]TablaRetencion!A$1:B$22,2,FALSE),"")</f>
        <v>240</v>
      </c>
      <c r="G215" s="548" t="s">
        <v>402</v>
      </c>
      <c r="H215" s="198">
        <f>IFERROR(VLOOKUP(G215,[8]TablaRetencion!C$1:D$159,2,FALSE),"")</f>
        <v>28</v>
      </c>
      <c r="I215" s="549" t="s">
        <v>959</v>
      </c>
      <c r="J215" s="548" t="s">
        <v>2033</v>
      </c>
      <c r="K215" s="558" t="s">
        <v>2138</v>
      </c>
      <c r="L215" s="508" t="s">
        <v>70</v>
      </c>
      <c r="M215" s="498" t="s">
        <v>151</v>
      </c>
      <c r="N215" s="498" t="s">
        <v>72</v>
      </c>
      <c r="O215" s="550" t="s">
        <v>205</v>
      </c>
      <c r="P215" s="550" t="s">
        <v>111</v>
      </c>
      <c r="Q215" s="498" t="s">
        <v>126</v>
      </c>
      <c r="R215" s="548" t="s">
        <v>83</v>
      </c>
      <c r="S215" s="550" t="s">
        <v>140</v>
      </c>
      <c r="T215" s="550" t="s">
        <v>79</v>
      </c>
      <c r="U215" s="550" t="s">
        <v>141</v>
      </c>
      <c r="V215" s="550" t="s">
        <v>2035</v>
      </c>
      <c r="W215" s="551">
        <f t="shared" si="15"/>
        <v>4</v>
      </c>
      <c r="X215" s="548" t="str">
        <f t="shared" si="11"/>
        <v>MEDIO</v>
      </c>
      <c r="Y215" s="556" t="s">
        <v>2036</v>
      </c>
      <c r="Z215" s="550" t="s">
        <v>223</v>
      </c>
      <c r="AA215" s="550" t="s">
        <v>201</v>
      </c>
      <c r="AB215" s="550" t="s">
        <v>201</v>
      </c>
      <c r="AC215" s="550" t="s">
        <v>223</v>
      </c>
      <c r="AD215" s="520">
        <v>43969</v>
      </c>
      <c r="AE215" s="548" t="s">
        <v>82</v>
      </c>
      <c r="AF215" s="550" t="s">
        <v>69</v>
      </c>
      <c r="AG215" s="550" t="s">
        <v>69</v>
      </c>
      <c r="AH215" s="550" t="s">
        <v>69</v>
      </c>
      <c r="AI215" s="550" t="s">
        <v>114</v>
      </c>
      <c r="AJ215" s="554" t="s">
        <v>69</v>
      </c>
      <c r="AK215" s="555" t="s">
        <v>457</v>
      </c>
      <c r="AL215" s="555" t="s">
        <v>457</v>
      </c>
      <c r="AM215" s="555" t="s">
        <v>69</v>
      </c>
      <c r="AN215" s="555" t="s">
        <v>457</v>
      </c>
      <c r="AO215" s="555" t="s">
        <v>69</v>
      </c>
      <c r="AP215" s="555" t="s">
        <v>457</v>
      </c>
      <c r="AQ215" s="555" t="s">
        <v>69</v>
      </c>
      <c r="AR215" s="551" t="s">
        <v>87</v>
      </c>
      <c r="AS215" s="551" t="s">
        <v>87</v>
      </c>
      <c r="AT215" s="555" t="s">
        <v>69</v>
      </c>
      <c r="AU215" s="555" t="s">
        <v>69</v>
      </c>
      <c r="AV215" s="555" t="s">
        <v>69</v>
      </c>
      <c r="AW215" s="550" t="s">
        <v>69</v>
      </c>
      <c r="AX215" s="550" t="s">
        <v>2037</v>
      </c>
    </row>
    <row r="216" spans="1:50" s="635" customFormat="1" ht="90">
      <c r="A216" s="548" t="s">
        <v>1778</v>
      </c>
      <c r="B216" s="498" t="s">
        <v>397</v>
      </c>
      <c r="C216" s="498" t="s">
        <v>283</v>
      </c>
      <c r="D216" s="498" t="s">
        <v>106</v>
      </c>
      <c r="E216" s="498" t="s">
        <v>448</v>
      </c>
      <c r="F216" s="198">
        <f>IFERROR(VLOOKUP(E216,[8]TablaRetencion!A$1:B$22,2,FALSE),"")</f>
        <v>240</v>
      </c>
      <c r="G216" s="548" t="s">
        <v>402</v>
      </c>
      <c r="H216" s="198">
        <f>IFERROR(VLOOKUP(G216,[8]TablaRetencion!C$1:D$159,2,FALSE),"")</f>
        <v>28</v>
      </c>
      <c r="I216" s="549" t="s">
        <v>959</v>
      </c>
      <c r="J216" s="548" t="s">
        <v>2033</v>
      </c>
      <c r="K216" s="558" t="s">
        <v>2139</v>
      </c>
      <c r="L216" s="508" t="s">
        <v>70</v>
      </c>
      <c r="M216" s="498" t="s">
        <v>151</v>
      </c>
      <c r="N216" s="498" t="s">
        <v>72</v>
      </c>
      <c r="O216" s="550" t="s">
        <v>205</v>
      </c>
      <c r="P216" s="550" t="s">
        <v>111</v>
      </c>
      <c r="Q216" s="498" t="s">
        <v>126</v>
      </c>
      <c r="R216" s="548" t="s">
        <v>83</v>
      </c>
      <c r="S216" s="550" t="s">
        <v>140</v>
      </c>
      <c r="T216" s="550" t="s">
        <v>79</v>
      </c>
      <c r="U216" s="550" t="s">
        <v>141</v>
      </c>
      <c r="V216" s="550" t="s">
        <v>2035</v>
      </c>
      <c r="W216" s="551">
        <f t="shared" si="15"/>
        <v>4</v>
      </c>
      <c r="X216" s="548" t="str">
        <f t="shared" si="11"/>
        <v>MEDIO</v>
      </c>
      <c r="Y216" s="556" t="s">
        <v>2036</v>
      </c>
      <c r="Z216" s="550" t="s">
        <v>223</v>
      </c>
      <c r="AA216" s="550" t="s">
        <v>201</v>
      </c>
      <c r="AB216" s="550" t="s">
        <v>201</v>
      </c>
      <c r="AC216" s="550" t="s">
        <v>223</v>
      </c>
      <c r="AD216" s="520">
        <v>43969</v>
      </c>
      <c r="AE216" s="548" t="s">
        <v>82</v>
      </c>
      <c r="AF216" s="550" t="s">
        <v>69</v>
      </c>
      <c r="AG216" s="550" t="s">
        <v>69</v>
      </c>
      <c r="AH216" s="550" t="s">
        <v>69</v>
      </c>
      <c r="AI216" s="550" t="s">
        <v>114</v>
      </c>
      <c r="AJ216" s="554" t="s">
        <v>69</v>
      </c>
      <c r="AK216" s="555" t="s">
        <v>457</v>
      </c>
      <c r="AL216" s="555" t="s">
        <v>457</v>
      </c>
      <c r="AM216" s="555" t="s">
        <v>69</v>
      </c>
      <c r="AN216" s="555" t="s">
        <v>457</v>
      </c>
      <c r="AO216" s="555" t="s">
        <v>69</v>
      </c>
      <c r="AP216" s="555" t="s">
        <v>457</v>
      </c>
      <c r="AQ216" s="555" t="s">
        <v>69</v>
      </c>
      <c r="AR216" s="551" t="s">
        <v>87</v>
      </c>
      <c r="AS216" s="551" t="s">
        <v>87</v>
      </c>
      <c r="AT216" s="555" t="s">
        <v>69</v>
      </c>
      <c r="AU216" s="555" t="s">
        <v>69</v>
      </c>
      <c r="AV216" s="555" t="s">
        <v>69</v>
      </c>
      <c r="AW216" s="550" t="s">
        <v>69</v>
      </c>
      <c r="AX216" s="550" t="s">
        <v>2037</v>
      </c>
    </row>
    <row r="217" spans="1:50" s="635" customFormat="1" ht="90">
      <c r="A217" s="548" t="s">
        <v>1778</v>
      </c>
      <c r="B217" s="498" t="s">
        <v>397</v>
      </c>
      <c r="C217" s="498" t="s">
        <v>283</v>
      </c>
      <c r="D217" s="498" t="s">
        <v>106</v>
      </c>
      <c r="E217" s="498" t="s">
        <v>448</v>
      </c>
      <c r="F217" s="198">
        <f>IFERROR(VLOOKUP(E217,[8]TablaRetencion!A$1:B$22,2,FALSE),"")</f>
        <v>240</v>
      </c>
      <c r="G217" s="548" t="s">
        <v>402</v>
      </c>
      <c r="H217" s="198">
        <f>IFERROR(VLOOKUP(G217,[8]TablaRetencion!C$1:D$159,2,FALSE),"")</f>
        <v>28</v>
      </c>
      <c r="I217" s="549" t="s">
        <v>959</v>
      </c>
      <c r="J217" s="548" t="s">
        <v>2033</v>
      </c>
      <c r="K217" s="558" t="s">
        <v>2140</v>
      </c>
      <c r="L217" s="508" t="s">
        <v>70</v>
      </c>
      <c r="M217" s="498" t="s">
        <v>151</v>
      </c>
      <c r="N217" s="498" t="s">
        <v>72</v>
      </c>
      <c r="O217" s="550" t="s">
        <v>205</v>
      </c>
      <c r="P217" s="550" t="s">
        <v>111</v>
      </c>
      <c r="Q217" s="498" t="s">
        <v>126</v>
      </c>
      <c r="R217" s="548" t="s">
        <v>83</v>
      </c>
      <c r="S217" s="550" t="s">
        <v>140</v>
      </c>
      <c r="T217" s="550" t="s">
        <v>79</v>
      </c>
      <c r="U217" s="550" t="s">
        <v>141</v>
      </c>
      <c r="V217" s="550" t="s">
        <v>2035</v>
      </c>
      <c r="W217" s="551">
        <f t="shared" si="15"/>
        <v>4</v>
      </c>
      <c r="X217" s="548" t="str">
        <f t="shared" si="11"/>
        <v>MEDIO</v>
      </c>
      <c r="Y217" s="556" t="s">
        <v>2036</v>
      </c>
      <c r="Z217" s="550" t="s">
        <v>223</v>
      </c>
      <c r="AA217" s="550" t="s">
        <v>201</v>
      </c>
      <c r="AB217" s="550" t="s">
        <v>201</v>
      </c>
      <c r="AC217" s="550" t="s">
        <v>223</v>
      </c>
      <c r="AD217" s="520">
        <v>43969</v>
      </c>
      <c r="AE217" s="548" t="s">
        <v>82</v>
      </c>
      <c r="AF217" s="550" t="s">
        <v>69</v>
      </c>
      <c r="AG217" s="550" t="s">
        <v>69</v>
      </c>
      <c r="AH217" s="550" t="s">
        <v>69</v>
      </c>
      <c r="AI217" s="550" t="s">
        <v>114</v>
      </c>
      <c r="AJ217" s="554" t="s">
        <v>69</v>
      </c>
      <c r="AK217" s="555" t="s">
        <v>457</v>
      </c>
      <c r="AL217" s="555" t="s">
        <v>457</v>
      </c>
      <c r="AM217" s="555" t="s">
        <v>69</v>
      </c>
      <c r="AN217" s="555" t="s">
        <v>457</v>
      </c>
      <c r="AO217" s="555" t="s">
        <v>69</v>
      </c>
      <c r="AP217" s="555" t="s">
        <v>457</v>
      </c>
      <c r="AQ217" s="555" t="s">
        <v>69</v>
      </c>
      <c r="AR217" s="551" t="s">
        <v>87</v>
      </c>
      <c r="AS217" s="551" t="s">
        <v>87</v>
      </c>
      <c r="AT217" s="555" t="s">
        <v>69</v>
      </c>
      <c r="AU217" s="555" t="s">
        <v>69</v>
      </c>
      <c r="AV217" s="555" t="s">
        <v>69</v>
      </c>
      <c r="AW217" s="550" t="s">
        <v>69</v>
      </c>
      <c r="AX217" s="550" t="s">
        <v>2037</v>
      </c>
    </row>
    <row r="218" spans="1:50" s="635" customFormat="1" ht="90">
      <c r="A218" s="548" t="s">
        <v>1778</v>
      </c>
      <c r="B218" s="498" t="s">
        <v>397</v>
      </c>
      <c r="C218" s="498" t="s">
        <v>283</v>
      </c>
      <c r="D218" s="498" t="s">
        <v>106</v>
      </c>
      <c r="E218" s="498" t="s">
        <v>448</v>
      </c>
      <c r="F218" s="198">
        <f>IFERROR(VLOOKUP(E218,[8]TablaRetencion!A$1:B$22,2,FALSE),"")</f>
        <v>240</v>
      </c>
      <c r="G218" s="548" t="s">
        <v>402</v>
      </c>
      <c r="H218" s="198">
        <f>IFERROR(VLOOKUP(G218,[8]TablaRetencion!C$1:D$159,2,FALSE),"")</f>
        <v>28</v>
      </c>
      <c r="I218" s="549" t="s">
        <v>959</v>
      </c>
      <c r="J218" s="548" t="s">
        <v>2033</v>
      </c>
      <c r="K218" s="558" t="s">
        <v>2141</v>
      </c>
      <c r="L218" s="508" t="s">
        <v>70</v>
      </c>
      <c r="M218" s="498" t="s">
        <v>151</v>
      </c>
      <c r="N218" s="498" t="s">
        <v>72</v>
      </c>
      <c r="O218" s="550" t="s">
        <v>205</v>
      </c>
      <c r="P218" s="550" t="s">
        <v>111</v>
      </c>
      <c r="Q218" s="498" t="s">
        <v>126</v>
      </c>
      <c r="R218" s="548" t="s">
        <v>83</v>
      </c>
      <c r="S218" s="550" t="s">
        <v>140</v>
      </c>
      <c r="T218" s="550" t="s">
        <v>79</v>
      </c>
      <c r="U218" s="550" t="s">
        <v>141</v>
      </c>
      <c r="V218" s="550" t="s">
        <v>2035</v>
      </c>
      <c r="W218" s="551">
        <f t="shared" si="15"/>
        <v>4</v>
      </c>
      <c r="X218" s="548" t="str">
        <f t="shared" si="11"/>
        <v>MEDIO</v>
      </c>
      <c r="Y218" s="556" t="s">
        <v>2036</v>
      </c>
      <c r="Z218" s="550" t="s">
        <v>223</v>
      </c>
      <c r="AA218" s="550" t="s">
        <v>201</v>
      </c>
      <c r="AB218" s="550" t="s">
        <v>201</v>
      </c>
      <c r="AC218" s="550" t="s">
        <v>223</v>
      </c>
      <c r="AD218" s="520">
        <v>43969</v>
      </c>
      <c r="AE218" s="548" t="s">
        <v>82</v>
      </c>
      <c r="AF218" s="550" t="s">
        <v>69</v>
      </c>
      <c r="AG218" s="550" t="s">
        <v>69</v>
      </c>
      <c r="AH218" s="550" t="s">
        <v>69</v>
      </c>
      <c r="AI218" s="550" t="s">
        <v>114</v>
      </c>
      <c r="AJ218" s="554" t="s">
        <v>69</v>
      </c>
      <c r="AK218" s="555" t="s">
        <v>457</v>
      </c>
      <c r="AL218" s="555" t="s">
        <v>457</v>
      </c>
      <c r="AM218" s="555" t="s">
        <v>69</v>
      </c>
      <c r="AN218" s="555" t="s">
        <v>457</v>
      </c>
      <c r="AO218" s="555" t="s">
        <v>69</v>
      </c>
      <c r="AP218" s="555" t="s">
        <v>457</v>
      </c>
      <c r="AQ218" s="555" t="s">
        <v>69</v>
      </c>
      <c r="AR218" s="551" t="s">
        <v>87</v>
      </c>
      <c r="AS218" s="551" t="s">
        <v>87</v>
      </c>
      <c r="AT218" s="555" t="s">
        <v>69</v>
      </c>
      <c r="AU218" s="555" t="s">
        <v>69</v>
      </c>
      <c r="AV218" s="555" t="s">
        <v>69</v>
      </c>
      <c r="AW218" s="550" t="s">
        <v>69</v>
      </c>
      <c r="AX218" s="550" t="s">
        <v>2037</v>
      </c>
    </row>
    <row r="219" spans="1:50" s="635" customFormat="1" ht="90">
      <c r="A219" s="548" t="s">
        <v>1778</v>
      </c>
      <c r="B219" s="498" t="s">
        <v>397</v>
      </c>
      <c r="C219" s="498" t="s">
        <v>283</v>
      </c>
      <c r="D219" s="498" t="s">
        <v>106</v>
      </c>
      <c r="E219" s="498" t="s">
        <v>448</v>
      </c>
      <c r="F219" s="198">
        <f>IFERROR(VLOOKUP(E219,[8]TablaRetencion!A$1:B$22,2,FALSE),"")</f>
        <v>240</v>
      </c>
      <c r="G219" s="548" t="s">
        <v>402</v>
      </c>
      <c r="H219" s="198">
        <f>IFERROR(VLOOKUP(G219,[8]TablaRetencion!C$1:D$159,2,FALSE),"")</f>
        <v>28</v>
      </c>
      <c r="I219" s="549" t="s">
        <v>959</v>
      </c>
      <c r="J219" s="548" t="s">
        <v>2033</v>
      </c>
      <c r="K219" s="558" t="s">
        <v>2142</v>
      </c>
      <c r="L219" s="508" t="s">
        <v>70</v>
      </c>
      <c r="M219" s="498" t="s">
        <v>151</v>
      </c>
      <c r="N219" s="498" t="s">
        <v>72</v>
      </c>
      <c r="O219" s="550" t="s">
        <v>205</v>
      </c>
      <c r="P219" s="550" t="s">
        <v>111</v>
      </c>
      <c r="Q219" s="498" t="s">
        <v>126</v>
      </c>
      <c r="R219" s="548" t="s">
        <v>83</v>
      </c>
      <c r="S219" s="550" t="s">
        <v>140</v>
      </c>
      <c r="T219" s="550" t="s">
        <v>79</v>
      </c>
      <c r="U219" s="550" t="s">
        <v>141</v>
      </c>
      <c r="V219" s="550" t="s">
        <v>2035</v>
      </c>
      <c r="W219" s="551">
        <f t="shared" si="15"/>
        <v>4</v>
      </c>
      <c r="X219" s="548" t="str">
        <f t="shared" si="11"/>
        <v>MEDIO</v>
      </c>
      <c r="Y219" s="556" t="s">
        <v>2036</v>
      </c>
      <c r="Z219" s="550" t="s">
        <v>223</v>
      </c>
      <c r="AA219" s="550" t="s">
        <v>201</v>
      </c>
      <c r="AB219" s="550" t="s">
        <v>201</v>
      </c>
      <c r="AC219" s="550" t="s">
        <v>223</v>
      </c>
      <c r="AD219" s="520">
        <v>43969</v>
      </c>
      <c r="AE219" s="548" t="s">
        <v>82</v>
      </c>
      <c r="AF219" s="550" t="s">
        <v>69</v>
      </c>
      <c r="AG219" s="550" t="s">
        <v>69</v>
      </c>
      <c r="AH219" s="550" t="s">
        <v>69</v>
      </c>
      <c r="AI219" s="550" t="s">
        <v>114</v>
      </c>
      <c r="AJ219" s="554" t="s">
        <v>69</v>
      </c>
      <c r="AK219" s="555" t="s">
        <v>457</v>
      </c>
      <c r="AL219" s="555" t="s">
        <v>457</v>
      </c>
      <c r="AM219" s="555" t="s">
        <v>69</v>
      </c>
      <c r="AN219" s="555" t="s">
        <v>457</v>
      </c>
      <c r="AO219" s="555" t="s">
        <v>69</v>
      </c>
      <c r="AP219" s="555" t="s">
        <v>457</v>
      </c>
      <c r="AQ219" s="555" t="s">
        <v>69</v>
      </c>
      <c r="AR219" s="551" t="s">
        <v>87</v>
      </c>
      <c r="AS219" s="551" t="s">
        <v>87</v>
      </c>
      <c r="AT219" s="555" t="s">
        <v>69</v>
      </c>
      <c r="AU219" s="555" t="s">
        <v>69</v>
      </c>
      <c r="AV219" s="555" t="s">
        <v>69</v>
      </c>
      <c r="AW219" s="550" t="s">
        <v>69</v>
      </c>
      <c r="AX219" s="550" t="s">
        <v>2037</v>
      </c>
    </row>
    <row r="220" spans="1:50" s="635" customFormat="1" ht="90">
      <c r="A220" s="548" t="s">
        <v>1778</v>
      </c>
      <c r="B220" s="498" t="s">
        <v>397</v>
      </c>
      <c r="C220" s="498" t="s">
        <v>283</v>
      </c>
      <c r="D220" s="498" t="s">
        <v>106</v>
      </c>
      <c r="E220" s="498" t="s">
        <v>448</v>
      </c>
      <c r="F220" s="198">
        <f>IFERROR(VLOOKUP(E220,[8]TablaRetencion!A$1:B$22,2,FALSE),"")</f>
        <v>240</v>
      </c>
      <c r="G220" s="548" t="s">
        <v>402</v>
      </c>
      <c r="H220" s="198">
        <f>IFERROR(VLOOKUP(G220,[8]TablaRetencion!C$1:D$159,2,FALSE),"")</f>
        <v>28</v>
      </c>
      <c r="I220" s="549" t="s">
        <v>959</v>
      </c>
      <c r="J220" s="548" t="s">
        <v>2033</v>
      </c>
      <c r="K220" s="558" t="s">
        <v>2143</v>
      </c>
      <c r="L220" s="508" t="s">
        <v>70</v>
      </c>
      <c r="M220" s="498" t="s">
        <v>151</v>
      </c>
      <c r="N220" s="498" t="s">
        <v>72</v>
      </c>
      <c r="O220" s="550" t="s">
        <v>205</v>
      </c>
      <c r="P220" s="550" t="s">
        <v>111</v>
      </c>
      <c r="Q220" s="498" t="s">
        <v>126</v>
      </c>
      <c r="R220" s="548" t="s">
        <v>83</v>
      </c>
      <c r="S220" s="550" t="s">
        <v>140</v>
      </c>
      <c r="T220" s="550" t="s">
        <v>79</v>
      </c>
      <c r="U220" s="550" t="s">
        <v>141</v>
      </c>
      <c r="V220" s="550" t="s">
        <v>2035</v>
      </c>
      <c r="W220" s="551">
        <f t="shared" si="15"/>
        <v>4</v>
      </c>
      <c r="X220" s="548" t="str">
        <f t="shared" si="11"/>
        <v>MEDIO</v>
      </c>
      <c r="Y220" s="556" t="s">
        <v>2036</v>
      </c>
      <c r="Z220" s="550" t="s">
        <v>223</v>
      </c>
      <c r="AA220" s="550" t="s">
        <v>201</v>
      </c>
      <c r="AB220" s="550" t="s">
        <v>201</v>
      </c>
      <c r="AC220" s="550" t="s">
        <v>223</v>
      </c>
      <c r="AD220" s="520">
        <v>43969</v>
      </c>
      <c r="AE220" s="548" t="s">
        <v>82</v>
      </c>
      <c r="AF220" s="550" t="s">
        <v>69</v>
      </c>
      <c r="AG220" s="550" t="s">
        <v>69</v>
      </c>
      <c r="AH220" s="550" t="s">
        <v>69</v>
      </c>
      <c r="AI220" s="550" t="s">
        <v>114</v>
      </c>
      <c r="AJ220" s="554" t="s">
        <v>69</v>
      </c>
      <c r="AK220" s="555" t="s">
        <v>457</v>
      </c>
      <c r="AL220" s="555" t="s">
        <v>457</v>
      </c>
      <c r="AM220" s="555" t="s">
        <v>69</v>
      </c>
      <c r="AN220" s="555" t="s">
        <v>457</v>
      </c>
      <c r="AO220" s="555" t="s">
        <v>69</v>
      </c>
      <c r="AP220" s="555" t="s">
        <v>457</v>
      </c>
      <c r="AQ220" s="555" t="s">
        <v>69</v>
      </c>
      <c r="AR220" s="551" t="s">
        <v>87</v>
      </c>
      <c r="AS220" s="551" t="s">
        <v>87</v>
      </c>
      <c r="AT220" s="555" t="s">
        <v>69</v>
      </c>
      <c r="AU220" s="555" t="s">
        <v>69</v>
      </c>
      <c r="AV220" s="555" t="s">
        <v>69</v>
      </c>
      <c r="AW220" s="550" t="s">
        <v>69</v>
      </c>
      <c r="AX220" s="550" t="s">
        <v>2037</v>
      </c>
    </row>
    <row r="221" spans="1:50" s="635" customFormat="1" ht="90">
      <c r="A221" s="548" t="s">
        <v>1778</v>
      </c>
      <c r="B221" s="498" t="s">
        <v>397</v>
      </c>
      <c r="C221" s="498" t="s">
        <v>283</v>
      </c>
      <c r="D221" s="498" t="s">
        <v>106</v>
      </c>
      <c r="E221" s="498" t="s">
        <v>448</v>
      </c>
      <c r="F221" s="198">
        <f>IFERROR(VLOOKUP(E221,[8]TablaRetencion!A$1:B$22,2,FALSE),"")</f>
        <v>240</v>
      </c>
      <c r="G221" s="548" t="s">
        <v>402</v>
      </c>
      <c r="H221" s="198">
        <f>IFERROR(VLOOKUP(G221,[8]TablaRetencion!C$1:D$159,2,FALSE),"")</f>
        <v>28</v>
      </c>
      <c r="I221" s="549" t="s">
        <v>959</v>
      </c>
      <c r="J221" s="548" t="s">
        <v>2033</v>
      </c>
      <c r="K221" s="558" t="s">
        <v>2144</v>
      </c>
      <c r="L221" s="508" t="s">
        <v>70</v>
      </c>
      <c r="M221" s="498" t="s">
        <v>151</v>
      </c>
      <c r="N221" s="498" t="s">
        <v>72</v>
      </c>
      <c r="O221" s="550" t="s">
        <v>205</v>
      </c>
      <c r="P221" s="550" t="s">
        <v>111</v>
      </c>
      <c r="Q221" s="498" t="s">
        <v>126</v>
      </c>
      <c r="R221" s="548" t="s">
        <v>83</v>
      </c>
      <c r="S221" s="550" t="s">
        <v>140</v>
      </c>
      <c r="T221" s="550" t="s">
        <v>79</v>
      </c>
      <c r="U221" s="550" t="s">
        <v>141</v>
      </c>
      <c r="V221" s="550" t="s">
        <v>2035</v>
      </c>
      <c r="W221" s="551">
        <f t="shared" si="15"/>
        <v>4</v>
      </c>
      <c r="X221" s="548" t="str">
        <f t="shared" si="11"/>
        <v>MEDIO</v>
      </c>
      <c r="Y221" s="556" t="s">
        <v>2036</v>
      </c>
      <c r="Z221" s="550" t="s">
        <v>223</v>
      </c>
      <c r="AA221" s="550" t="s">
        <v>201</v>
      </c>
      <c r="AB221" s="550" t="s">
        <v>201</v>
      </c>
      <c r="AC221" s="550" t="s">
        <v>223</v>
      </c>
      <c r="AD221" s="520">
        <v>43969</v>
      </c>
      <c r="AE221" s="548" t="s">
        <v>82</v>
      </c>
      <c r="AF221" s="550" t="s">
        <v>69</v>
      </c>
      <c r="AG221" s="550" t="s">
        <v>69</v>
      </c>
      <c r="AH221" s="550" t="s">
        <v>69</v>
      </c>
      <c r="AI221" s="550" t="s">
        <v>114</v>
      </c>
      <c r="AJ221" s="554" t="s">
        <v>69</v>
      </c>
      <c r="AK221" s="555" t="s">
        <v>457</v>
      </c>
      <c r="AL221" s="555" t="s">
        <v>457</v>
      </c>
      <c r="AM221" s="555" t="s">
        <v>69</v>
      </c>
      <c r="AN221" s="555" t="s">
        <v>457</v>
      </c>
      <c r="AO221" s="555" t="s">
        <v>69</v>
      </c>
      <c r="AP221" s="555" t="s">
        <v>457</v>
      </c>
      <c r="AQ221" s="555" t="s">
        <v>69</v>
      </c>
      <c r="AR221" s="551" t="s">
        <v>87</v>
      </c>
      <c r="AS221" s="551" t="s">
        <v>87</v>
      </c>
      <c r="AT221" s="555" t="s">
        <v>69</v>
      </c>
      <c r="AU221" s="555" t="s">
        <v>69</v>
      </c>
      <c r="AV221" s="555" t="s">
        <v>69</v>
      </c>
      <c r="AW221" s="550" t="s">
        <v>69</v>
      </c>
      <c r="AX221" s="550" t="s">
        <v>2037</v>
      </c>
    </row>
    <row r="222" spans="1:50" s="635" customFormat="1" ht="90">
      <c r="A222" s="548" t="s">
        <v>1778</v>
      </c>
      <c r="B222" s="498" t="s">
        <v>397</v>
      </c>
      <c r="C222" s="498" t="s">
        <v>283</v>
      </c>
      <c r="D222" s="498" t="s">
        <v>106</v>
      </c>
      <c r="E222" s="498" t="s">
        <v>448</v>
      </c>
      <c r="F222" s="198">
        <f>IFERROR(VLOOKUP(E222,[8]TablaRetencion!A$1:B$22,2,FALSE),"")</f>
        <v>240</v>
      </c>
      <c r="G222" s="548" t="s">
        <v>402</v>
      </c>
      <c r="H222" s="198">
        <f>IFERROR(VLOOKUP(G222,[8]TablaRetencion!C$1:D$159,2,FALSE),"")</f>
        <v>28</v>
      </c>
      <c r="I222" s="549" t="s">
        <v>959</v>
      </c>
      <c r="J222" s="548" t="s">
        <v>2033</v>
      </c>
      <c r="K222" s="558" t="s">
        <v>2145</v>
      </c>
      <c r="L222" s="508" t="s">
        <v>70</v>
      </c>
      <c r="M222" s="498" t="s">
        <v>151</v>
      </c>
      <c r="N222" s="498" t="s">
        <v>72</v>
      </c>
      <c r="O222" s="550" t="s">
        <v>205</v>
      </c>
      <c r="P222" s="550" t="s">
        <v>111</v>
      </c>
      <c r="Q222" s="498" t="s">
        <v>126</v>
      </c>
      <c r="R222" s="548" t="s">
        <v>83</v>
      </c>
      <c r="S222" s="550" t="s">
        <v>140</v>
      </c>
      <c r="T222" s="550" t="s">
        <v>79</v>
      </c>
      <c r="U222" s="550" t="s">
        <v>141</v>
      </c>
      <c r="V222" s="550" t="s">
        <v>2035</v>
      </c>
      <c r="W222" s="551">
        <f t="shared" si="15"/>
        <v>4</v>
      </c>
      <c r="X222" s="548" t="str">
        <f t="shared" si="11"/>
        <v>MEDIO</v>
      </c>
      <c r="Y222" s="556" t="s">
        <v>2036</v>
      </c>
      <c r="Z222" s="550" t="s">
        <v>223</v>
      </c>
      <c r="AA222" s="550" t="s">
        <v>201</v>
      </c>
      <c r="AB222" s="550" t="s">
        <v>201</v>
      </c>
      <c r="AC222" s="550" t="s">
        <v>223</v>
      </c>
      <c r="AD222" s="520">
        <v>43969</v>
      </c>
      <c r="AE222" s="548" t="s">
        <v>82</v>
      </c>
      <c r="AF222" s="550" t="s">
        <v>69</v>
      </c>
      <c r="AG222" s="550" t="s">
        <v>69</v>
      </c>
      <c r="AH222" s="550" t="s">
        <v>69</v>
      </c>
      <c r="AI222" s="550" t="s">
        <v>114</v>
      </c>
      <c r="AJ222" s="554" t="s">
        <v>69</v>
      </c>
      <c r="AK222" s="555" t="s">
        <v>457</v>
      </c>
      <c r="AL222" s="555" t="s">
        <v>457</v>
      </c>
      <c r="AM222" s="555" t="s">
        <v>69</v>
      </c>
      <c r="AN222" s="555" t="s">
        <v>457</v>
      </c>
      <c r="AO222" s="555" t="s">
        <v>69</v>
      </c>
      <c r="AP222" s="555" t="s">
        <v>457</v>
      </c>
      <c r="AQ222" s="555" t="s">
        <v>69</v>
      </c>
      <c r="AR222" s="551" t="s">
        <v>87</v>
      </c>
      <c r="AS222" s="551" t="s">
        <v>87</v>
      </c>
      <c r="AT222" s="555" t="s">
        <v>69</v>
      </c>
      <c r="AU222" s="555" t="s">
        <v>69</v>
      </c>
      <c r="AV222" s="555" t="s">
        <v>69</v>
      </c>
      <c r="AW222" s="550" t="s">
        <v>69</v>
      </c>
      <c r="AX222" s="550" t="s">
        <v>2037</v>
      </c>
    </row>
    <row r="223" spans="1:50" s="635" customFormat="1" ht="90">
      <c r="A223" s="548" t="s">
        <v>1778</v>
      </c>
      <c r="B223" s="498" t="s">
        <v>397</v>
      </c>
      <c r="C223" s="498" t="s">
        <v>283</v>
      </c>
      <c r="D223" s="498" t="s">
        <v>106</v>
      </c>
      <c r="E223" s="498" t="s">
        <v>448</v>
      </c>
      <c r="F223" s="198">
        <f>IFERROR(VLOOKUP(E223,[8]TablaRetencion!A$1:B$22,2,FALSE),"")</f>
        <v>240</v>
      </c>
      <c r="G223" s="548" t="s">
        <v>402</v>
      </c>
      <c r="H223" s="198">
        <f>IFERROR(VLOOKUP(G223,[8]TablaRetencion!C$1:D$159,2,FALSE),"")</f>
        <v>28</v>
      </c>
      <c r="I223" s="549" t="s">
        <v>959</v>
      </c>
      <c r="J223" s="548" t="s">
        <v>2033</v>
      </c>
      <c r="K223" s="558" t="s">
        <v>2146</v>
      </c>
      <c r="L223" s="508" t="s">
        <v>70</v>
      </c>
      <c r="M223" s="498" t="s">
        <v>151</v>
      </c>
      <c r="N223" s="498" t="s">
        <v>72</v>
      </c>
      <c r="O223" s="550" t="s">
        <v>205</v>
      </c>
      <c r="P223" s="550" t="s">
        <v>111</v>
      </c>
      <c r="Q223" s="498" t="s">
        <v>126</v>
      </c>
      <c r="R223" s="548" t="s">
        <v>83</v>
      </c>
      <c r="S223" s="550" t="s">
        <v>140</v>
      </c>
      <c r="T223" s="550" t="s">
        <v>79</v>
      </c>
      <c r="U223" s="550" t="s">
        <v>141</v>
      </c>
      <c r="V223" s="550" t="s">
        <v>2035</v>
      </c>
      <c r="W223" s="551">
        <f t="shared" si="15"/>
        <v>4</v>
      </c>
      <c r="X223" s="548" t="str">
        <f t="shared" si="11"/>
        <v>MEDIO</v>
      </c>
      <c r="Y223" s="556" t="s">
        <v>2036</v>
      </c>
      <c r="Z223" s="550" t="s">
        <v>223</v>
      </c>
      <c r="AA223" s="550" t="s">
        <v>201</v>
      </c>
      <c r="AB223" s="550" t="s">
        <v>201</v>
      </c>
      <c r="AC223" s="550" t="s">
        <v>223</v>
      </c>
      <c r="AD223" s="520">
        <v>43969</v>
      </c>
      <c r="AE223" s="548" t="s">
        <v>82</v>
      </c>
      <c r="AF223" s="550" t="s">
        <v>69</v>
      </c>
      <c r="AG223" s="550" t="s">
        <v>69</v>
      </c>
      <c r="AH223" s="550" t="s">
        <v>69</v>
      </c>
      <c r="AI223" s="550" t="s">
        <v>114</v>
      </c>
      <c r="AJ223" s="554" t="s">
        <v>69</v>
      </c>
      <c r="AK223" s="555" t="s">
        <v>457</v>
      </c>
      <c r="AL223" s="555" t="s">
        <v>457</v>
      </c>
      <c r="AM223" s="555" t="s">
        <v>69</v>
      </c>
      <c r="AN223" s="555" t="s">
        <v>457</v>
      </c>
      <c r="AO223" s="555" t="s">
        <v>69</v>
      </c>
      <c r="AP223" s="555" t="s">
        <v>457</v>
      </c>
      <c r="AQ223" s="555" t="s">
        <v>69</v>
      </c>
      <c r="AR223" s="551" t="s">
        <v>87</v>
      </c>
      <c r="AS223" s="551" t="s">
        <v>87</v>
      </c>
      <c r="AT223" s="555" t="s">
        <v>69</v>
      </c>
      <c r="AU223" s="555" t="s">
        <v>69</v>
      </c>
      <c r="AV223" s="555" t="s">
        <v>69</v>
      </c>
      <c r="AW223" s="550" t="s">
        <v>69</v>
      </c>
      <c r="AX223" s="550" t="s">
        <v>2037</v>
      </c>
    </row>
    <row r="224" spans="1:50" s="635" customFormat="1" ht="90">
      <c r="A224" s="548" t="s">
        <v>1778</v>
      </c>
      <c r="B224" s="498" t="s">
        <v>397</v>
      </c>
      <c r="C224" s="498" t="s">
        <v>283</v>
      </c>
      <c r="D224" s="498" t="s">
        <v>106</v>
      </c>
      <c r="E224" s="498" t="s">
        <v>448</v>
      </c>
      <c r="F224" s="198">
        <f>IFERROR(VLOOKUP(E224,[8]TablaRetencion!A$1:B$22,2,FALSE),"")</f>
        <v>240</v>
      </c>
      <c r="G224" s="548" t="s">
        <v>402</v>
      </c>
      <c r="H224" s="198">
        <f>IFERROR(VLOOKUP(G224,[8]TablaRetencion!C$1:D$159,2,FALSE),"")</f>
        <v>28</v>
      </c>
      <c r="I224" s="549" t="s">
        <v>959</v>
      </c>
      <c r="J224" s="548" t="s">
        <v>2033</v>
      </c>
      <c r="K224" s="558" t="s">
        <v>2147</v>
      </c>
      <c r="L224" s="508" t="s">
        <v>70</v>
      </c>
      <c r="M224" s="498" t="s">
        <v>151</v>
      </c>
      <c r="N224" s="498" t="s">
        <v>72</v>
      </c>
      <c r="O224" s="550" t="s">
        <v>205</v>
      </c>
      <c r="P224" s="550" t="s">
        <v>111</v>
      </c>
      <c r="Q224" s="498" t="s">
        <v>126</v>
      </c>
      <c r="R224" s="548" t="s">
        <v>83</v>
      </c>
      <c r="S224" s="550" t="s">
        <v>140</v>
      </c>
      <c r="T224" s="550" t="s">
        <v>79</v>
      </c>
      <c r="U224" s="550" t="s">
        <v>141</v>
      </c>
      <c r="V224" s="550" t="s">
        <v>2035</v>
      </c>
      <c r="W224" s="551">
        <f t="shared" si="15"/>
        <v>4</v>
      </c>
      <c r="X224" s="548" t="str">
        <f t="shared" si="11"/>
        <v>MEDIO</v>
      </c>
      <c r="Y224" s="556" t="s">
        <v>2036</v>
      </c>
      <c r="Z224" s="550" t="s">
        <v>223</v>
      </c>
      <c r="AA224" s="550" t="s">
        <v>201</v>
      </c>
      <c r="AB224" s="550" t="s">
        <v>201</v>
      </c>
      <c r="AC224" s="550" t="s">
        <v>223</v>
      </c>
      <c r="AD224" s="520">
        <v>43969</v>
      </c>
      <c r="AE224" s="548" t="s">
        <v>82</v>
      </c>
      <c r="AF224" s="550" t="s">
        <v>69</v>
      </c>
      <c r="AG224" s="550" t="s">
        <v>69</v>
      </c>
      <c r="AH224" s="550" t="s">
        <v>69</v>
      </c>
      <c r="AI224" s="550" t="s">
        <v>114</v>
      </c>
      <c r="AJ224" s="554" t="s">
        <v>69</v>
      </c>
      <c r="AK224" s="555" t="s">
        <v>457</v>
      </c>
      <c r="AL224" s="555" t="s">
        <v>457</v>
      </c>
      <c r="AM224" s="555" t="s">
        <v>69</v>
      </c>
      <c r="AN224" s="555" t="s">
        <v>457</v>
      </c>
      <c r="AO224" s="555" t="s">
        <v>69</v>
      </c>
      <c r="AP224" s="555" t="s">
        <v>457</v>
      </c>
      <c r="AQ224" s="555" t="s">
        <v>69</v>
      </c>
      <c r="AR224" s="551" t="s">
        <v>87</v>
      </c>
      <c r="AS224" s="551" t="s">
        <v>87</v>
      </c>
      <c r="AT224" s="555" t="s">
        <v>69</v>
      </c>
      <c r="AU224" s="555" t="s">
        <v>69</v>
      </c>
      <c r="AV224" s="555" t="s">
        <v>69</v>
      </c>
      <c r="AW224" s="550" t="s">
        <v>69</v>
      </c>
      <c r="AX224" s="550" t="s">
        <v>2037</v>
      </c>
    </row>
    <row r="225" spans="1:50" s="635" customFormat="1" ht="90">
      <c r="A225" s="548" t="s">
        <v>1778</v>
      </c>
      <c r="B225" s="498" t="s">
        <v>397</v>
      </c>
      <c r="C225" s="498" t="s">
        <v>283</v>
      </c>
      <c r="D225" s="498" t="s">
        <v>106</v>
      </c>
      <c r="E225" s="498" t="s">
        <v>448</v>
      </c>
      <c r="F225" s="198">
        <f>IFERROR(VLOOKUP(E225,[8]TablaRetencion!A$1:B$22,2,FALSE),"")</f>
        <v>240</v>
      </c>
      <c r="G225" s="548" t="s">
        <v>402</v>
      </c>
      <c r="H225" s="198">
        <f>IFERROR(VLOOKUP(G225,[8]TablaRetencion!C$1:D$159,2,FALSE),"")</f>
        <v>28</v>
      </c>
      <c r="I225" s="549" t="s">
        <v>959</v>
      </c>
      <c r="J225" s="548" t="s">
        <v>2033</v>
      </c>
      <c r="K225" s="558" t="s">
        <v>2148</v>
      </c>
      <c r="L225" s="508" t="s">
        <v>70</v>
      </c>
      <c r="M225" s="498" t="s">
        <v>151</v>
      </c>
      <c r="N225" s="498" t="s">
        <v>72</v>
      </c>
      <c r="O225" s="550" t="s">
        <v>205</v>
      </c>
      <c r="P225" s="550" t="s">
        <v>111</v>
      </c>
      <c r="Q225" s="498" t="s">
        <v>126</v>
      </c>
      <c r="R225" s="548" t="s">
        <v>83</v>
      </c>
      <c r="S225" s="550" t="s">
        <v>140</v>
      </c>
      <c r="T225" s="550" t="s">
        <v>79</v>
      </c>
      <c r="U225" s="550" t="s">
        <v>141</v>
      </c>
      <c r="V225" s="550" t="s">
        <v>2035</v>
      </c>
      <c r="W225" s="551">
        <f t="shared" si="15"/>
        <v>4</v>
      </c>
      <c r="X225" s="548" t="str">
        <f t="shared" si="11"/>
        <v>MEDIO</v>
      </c>
      <c r="Y225" s="556" t="s">
        <v>2036</v>
      </c>
      <c r="Z225" s="550" t="s">
        <v>223</v>
      </c>
      <c r="AA225" s="550" t="s">
        <v>201</v>
      </c>
      <c r="AB225" s="550" t="s">
        <v>201</v>
      </c>
      <c r="AC225" s="550" t="s">
        <v>223</v>
      </c>
      <c r="AD225" s="520">
        <v>43969</v>
      </c>
      <c r="AE225" s="548" t="s">
        <v>82</v>
      </c>
      <c r="AF225" s="550" t="s">
        <v>69</v>
      </c>
      <c r="AG225" s="550" t="s">
        <v>69</v>
      </c>
      <c r="AH225" s="550" t="s">
        <v>69</v>
      </c>
      <c r="AI225" s="550" t="s">
        <v>114</v>
      </c>
      <c r="AJ225" s="554" t="s">
        <v>69</v>
      </c>
      <c r="AK225" s="555" t="s">
        <v>457</v>
      </c>
      <c r="AL225" s="555" t="s">
        <v>457</v>
      </c>
      <c r="AM225" s="555" t="s">
        <v>69</v>
      </c>
      <c r="AN225" s="555" t="s">
        <v>457</v>
      </c>
      <c r="AO225" s="555" t="s">
        <v>69</v>
      </c>
      <c r="AP225" s="555" t="s">
        <v>457</v>
      </c>
      <c r="AQ225" s="555" t="s">
        <v>69</v>
      </c>
      <c r="AR225" s="551" t="s">
        <v>87</v>
      </c>
      <c r="AS225" s="551" t="s">
        <v>87</v>
      </c>
      <c r="AT225" s="555" t="s">
        <v>69</v>
      </c>
      <c r="AU225" s="555" t="s">
        <v>69</v>
      </c>
      <c r="AV225" s="555" t="s">
        <v>69</v>
      </c>
      <c r="AW225" s="550" t="s">
        <v>69</v>
      </c>
      <c r="AX225" s="550" t="s">
        <v>2037</v>
      </c>
    </row>
    <row r="226" spans="1:50" s="635" customFormat="1" ht="90">
      <c r="A226" s="548" t="s">
        <v>1778</v>
      </c>
      <c r="B226" s="498" t="s">
        <v>397</v>
      </c>
      <c r="C226" s="498" t="s">
        <v>283</v>
      </c>
      <c r="D226" s="498" t="s">
        <v>106</v>
      </c>
      <c r="E226" s="498" t="s">
        <v>448</v>
      </c>
      <c r="F226" s="198">
        <f>IFERROR(VLOOKUP(E226,[8]TablaRetencion!A$1:B$22,2,FALSE),"")</f>
        <v>240</v>
      </c>
      <c r="G226" s="548" t="s">
        <v>402</v>
      </c>
      <c r="H226" s="198">
        <f>IFERROR(VLOOKUP(G226,[8]TablaRetencion!C$1:D$159,2,FALSE),"")</f>
        <v>28</v>
      </c>
      <c r="I226" s="549" t="s">
        <v>959</v>
      </c>
      <c r="J226" s="548" t="s">
        <v>2033</v>
      </c>
      <c r="K226" s="558" t="s">
        <v>2149</v>
      </c>
      <c r="L226" s="508" t="s">
        <v>70</v>
      </c>
      <c r="M226" s="498" t="s">
        <v>151</v>
      </c>
      <c r="N226" s="498" t="s">
        <v>72</v>
      </c>
      <c r="O226" s="550" t="s">
        <v>205</v>
      </c>
      <c r="P226" s="550" t="s">
        <v>111</v>
      </c>
      <c r="Q226" s="498" t="s">
        <v>126</v>
      </c>
      <c r="R226" s="548" t="s">
        <v>83</v>
      </c>
      <c r="S226" s="550" t="s">
        <v>140</v>
      </c>
      <c r="T226" s="550" t="s">
        <v>79</v>
      </c>
      <c r="U226" s="550" t="s">
        <v>141</v>
      </c>
      <c r="V226" s="550" t="s">
        <v>2035</v>
      </c>
      <c r="W226" s="551">
        <f t="shared" si="15"/>
        <v>4</v>
      </c>
      <c r="X226" s="548" t="str">
        <f t="shared" si="11"/>
        <v>MEDIO</v>
      </c>
      <c r="Y226" s="556" t="s">
        <v>2036</v>
      </c>
      <c r="Z226" s="550" t="s">
        <v>223</v>
      </c>
      <c r="AA226" s="550" t="s">
        <v>201</v>
      </c>
      <c r="AB226" s="550" t="s">
        <v>201</v>
      </c>
      <c r="AC226" s="550" t="s">
        <v>223</v>
      </c>
      <c r="AD226" s="520">
        <v>43969</v>
      </c>
      <c r="AE226" s="548" t="s">
        <v>82</v>
      </c>
      <c r="AF226" s="550" t="s">
        <v>69</v>
      </c>
      <c r="AG226" s="550" t="s">
        <v>69</v>
      </c>
      <c r="AH226" s="550" t="s">
        <v>69</v>
      </c>
      <c r="AI226" s="550" t="s">
        <v>114</v>
      </c>
      <c r="AJ226" s="554" t="s">
        <v>69</v>
      </c>
      <c r="AK226" s="555" t="s">
        <v>457</v>
      </c>
      <c r="AL226" s="555" t="s">
        <v>457</v>
      </c>
      <c r="AM226" s="555" t="s">
        <v>69</v>
      </c>
      <c r="AN226" s="555" t="s">
        <v>457</v>
      </c>
      <c r="AO226" s="555" t="s">
        <v>69</v>
      </c>
      <c r="AP226" s="555" t="s">
        <v>457</v>
      </c>
      <c r="AQ226" s="555" t="s">
        <v>69</v>
      </c>
      <c r="AR226" s="551" t="s">
        <v>87</v>
      </c>
      <c r="AS226" s="551" t="s">
        <v>87</v>
      </c>
      <c r="AT226" s="555" t="s">
        <v>69</v>
      </c>
      <c r="AU226" s="555" t="s">
        <v>69</v>
      </c>
      <c r="AV226" s="555" t="s">
        <v>69</v>
      </c>
      <c r="AW226" s="550" t="s">
        <v>69</v>
      </c>
      <c r="AX226" s="550" t="s">
        <v>2037</v>
      </c>
    </row>
    <row r="227" spans="1:50" s="635" customFormat="1" ht="90">
      <c r="A227" s="548" t="s">
        <v>1778</v>
      </c>
      <c r="B227" s="498" t="s">
        <v>397</v>
      </c>
      <c r="C227" s="498" t="s">
        <v>283</v>
      </c>
      <c r="D227" s="498" t="s">
        <v>106</v>
      </c>
      <c r="E227" s="498" t="s">
        <v>448</v>
      </c>
      <c r="F227" s="198">
        <f>IFERROR(VLOOKUP(E227,[8]TablaRetencion!A$1:B$22,2,FALSE),"")</f>
        <v>240</v>
      </c>
      <c r="G227" s="548" t="s">
        <v>402</v>
      </c>
      <c r="H227" s="198">
        <f>IFERROR(VLOOKUP(G227,[8]TablaRetencion!C$1:D$159,2,FALSE),"")</f>
        <v>28</v>
      </c>
      <c r="I227" s="549" t="s">
        <v>959</v>
      </c>
      <c r="J227" s="548" t="s">
        <v>2033</v>
      </c>
      <c r="K227" s="558" t="s">
        <v>2150</v>
      </c>
      <c r="L227" s="508" t="s">
        <v>70</v>
      </c>
      <c r="M227" s="498" t="s">
        <v>151</v>
      </c>
      <c r="N227" s="498" t="s">
        <v>72</v>
      </c>
      <c r="O227" s="550" t="s">
        <v>205</v>
      </c>
      <c r="P227" s="550" t="s">
        <v>111</v>
      </c>
      <c r="Q227" s="498" t="s">
        <v>126</v>
      </c>
      <c r="R227" s="548" t="s">
        <v>83</v>
      </c>
      <c r="S227" s="550" t="s">
        <v>140</v>
      </c>
      <c r="T227" s="550" t="s">
        <v>79</v>
      </c>
      <c r="U227" s="550" t="s">
        <v>141</v>
      </c>
      <c r="V227" s="550" t="s">
        <v>2035</v>
      </c>
      <c r="W227" s="551">
        <f t="shared" si="15"/>
        <v>4</v>
      </c>
      <c r="X227" s="548" t="str">
        <f t="shared" si="11"/>
        <v>MEDIO</v>
      </c>
      <c r="Y227" s="556" t="s">
        <v>2036</v>
      </c>
      <c r="Z227" s="550" t="s">
        <v>223</v>
      </c>
      <c r="AA227" s="550" t="s">
        <v>201</v>
      </c>
      <c r="AB227" s="550" t="s">
        <v>201</v>
      </c>
      <c r="AC227" s="550" t="s">
        <v>223</v>
      </c>
      <c r="AD227" s="520">
        <v>43969</v>
      </c>
      <c r="AE227" s="548" t="s">
        <v>82</v>
      </c>
      <c r="AF227" s="550" t="s">
        <v>69</v>
      </c>
      <c r="AG227" s="550" t="s">
        <v>69</v>
      </c>
      <c r="AH227" s="550" t="s">
        <v>69</v>
      </c>
      <c r="AI227" s="550" t="s">
        <v>114</v>
      </c>
      <c r="AJ227" s="554" t="s">
        <v>69</v>
      </c>
      <c r="AK227" s="555" t="s">
        <v>457</v>
      </c>
      <c r="AL227" s="555" t="s">
        <v>457</v>
      </c>
      <c r="AM227" s="555" t="s">
        <v>69</v>
      </c>
      <c r="AN227" s="555" t="s">
        <v>457</v>
      </c>
      <c r="AO227" s="555" t="s">
        <v>69</v>
      </c>
      <c r="AP227" s="555" t="s">
        <v>457</v>
      </c>
      <c r="AQ227" s="555" t="s">
        <v>69</v>
      </c>
      <c r="AR227" s="551" t="s">
        <v>87</v>
      </c>
      <c r="AS227" s="551" t="s">
        <v>87</v>
      </c>
      <c r="AT227" s="555" t="s">
        <v>69</v>
      </c>
      <c r="AU227" s="555" t="s">
        <v>69</v>
      </c>
      <c r="AV227" s="555" t="s">
        <v>69</v>
      </c>
      <c r="AW227" s="550" t="s">
        <v>69</v>
      </c>
      <c r="AX227" s="550" t="s">
        <v>2037</v>
      </c>
    </row>
    <row r="228" spans="1:50" s="635" customFormat="1" ht="90">
      <c r="A228" s="548" t="s">
        <v>1778</v>
      </c>
      <c r="B228" s="498" t="s">
        <v>397</v>
      </c>
      <c r="C228" s="498" t="s">
        <v>283</v>
      </c>
      <c r="D228" s="498" t="s">
        <v>106</v>
      </c>
      <c r="E228" s="498" t="s">
        <v>448</v>
      </c>
      <c r="F228" s="198">
        <f>IFERROR(VLOOKUP(E228,[8]TablaRetencion!A$1:B$22,2,FALSE),"")</f>
        <v>240</v>
      </c>
      <c r="G228" s="548" t="s">
        <v>402</v>
      </c>
      <c r="H228" s="198">
        <f>IFERROR(VLOOKUP(G228,[8]TablaRetencion!C$1:D$159,2,FALSE),"")</f>
        <v>28</v>
      </c>
      <c r="I228" s="549" t="s">
        <v>959</v>
      </c>
      <c r="J228" s="548" t="s">
        <v>2033</v>
      </c>
      <c r="K228" s="558" t="s">
        <v>2151</v>
      </c>
      <c r="L228" s="508" t="s">
        <v>70</v>
      </c>
      <c r="M228" s="498" t="s">
        <v>151</v>
      </c>
      <c r="N228" s="498" t="s">
        <v>72</v>
      </c>
      <c r="O228" s="550" t="s">
        <v>205</v>
      </c>
      <c r="P228" s="550" t="s">
        <v>111</v>
      </c>
      <c r="Q228" s="498" t="s">
        <v>126</v>
      </c>
      <c r="R228" s="548" t="s">
        <v>83</v>
      </c>
      <c r="S228" s="550" t="s">
        <v>140</v>
      </c>
      <c r="T228" s="550" t="s">
        <v>79</v>
      </c>
      <c r="U228" s="550" t="s">
        <v>141</v>
      </c>
      <c r="V228" s="550" t="s">
        <v>2035</v>
      </c>
      <c r="W228" s="551">
        <f t="shared" si="15"/>
        <v>4</v>
      </c>
      <c r="X228" s="548" t="str">
        <f t="shared" si="11"/>
        <v>MEDIO</v>
      </c>
      <c r="Y228" s="556" t="s">
        <v>2036</v>
      </c>
      <c r="Z228" s="550" t="s">
        <v>223</v>
      </c>
      <c r="AA228" s="550" t="s">
        <v>201</v>
      </c>
      <c r="AB228" s="550" t="s">
        <v>201</v>
      </c>
      <c r="AC228" s="550" t="s">
        <v>223</v>
      </c>
      <c r="AD228" s="520">
        <v>43969</v>
      </c>
      <c r="AE228" s="548" t="s">
        <v>82</v>
      </c>
      <c r="AF228" s="550" t="s">
        <v>69</v>
      </c>
      <c r="AG228" s="550" t="s">
        <v>69</v>
      </c>
      <c r="AH228" s="550" t="s">
        <v>69</v>
      </c>
      <c r="AI228" s="550" t="s">
        <v>114</v>
      </c>
      <c r="AJ228" s="554" t="s">
        <v>69</v>
      </c>
      <c r="AK228" s="555" t="s">
        <v>457</v>
      </c>
      <c r="AL228" s="555" t="s">
        <v>457</v>
      </c>
      <c r="AM228" s="555" t="s">
        <v>69</v>
      </c>
      <c r="AN228" s="555" t="s">
        <v>457</v>
      </c>
      <c r="AO228" s="555" t="s">
        <v>69</v>
      </c>
      <c r="AP228" s="555" t="s">
        <v>457</v>
      </c>
      <c r="AQ228" s="555" t="s">
        <v>69</v>
      </c>
      <c r="AR228" s="551" t="s">
        <v>87</v>
      </c>
      <c r="AS228" s="551" t="s">
        <v>87</v>
      </c>
      <c r="AT228" s="555" t="s">
        <v>69</v>
      </c>
      <c r="AU228" s="555" t="s">
        <v>69</v>
      </c>
      <c r="AV228" s="555" t="s">
        <v>69</v>
      </c>
      <c r="AW228" s="550" t="s">
        <v>69</v>
      </c>
      <c r="AX228" s="550" t="s">
        <v>2037</v>
      </c>
    </row>
    <row r="229" spans="1:50" s="635" customFormat="1" ht="90">
      <c r="A229" s="548" t="s">
        <v>1778</v>
      </c>
      <c r="B229" s="498" t="s">
        <v>397</v>
      </c>
      <c r="C229" s="498" t="s">
        <v>283</v>
      </c>
      <c r="D229" s="498" t="s">
        <v>106</v>
      </c>
      <c r="E229" s="498" t="s">
        <v>448</v>
      </c>
      <c r="F229" s="198">
        <f>IFERROR(VLOOKUP(E229,[8]TablaRetencion!A$1:B$22,2,FALSE),"")</f>
        <v>240</v>
      </c>
      <c r="G229" s="548" t="s">
        <v>402</v>
      </c>
      <c r="H229" s="198">
        <f>IFERROR(VLOOKUP(G229,[8]TablaRetencion!C$1:D$159,2,FALSE),"")</f>
        <v>28</v>
      </c>
      <c r="I229" s="549" t="s">
        <v>959</v>
      </c>
      <c r="J229" s="548" t="s">
        <v>2033</v>
      </c>
      <c r="K229" s="558" t="s">
        <v>2152</v>
      </c>
      <c r="L229" s="508" t="s">
        <v>70</v>
      </c>
      <c r="M229" s="498" t="s">
        <v>151</v>
      </c>
      <c r="N229" s="498" t="s">
        <v>72</v>
      </c>
      <c r="O229" s="550" t="s">
        <v>205</v>
      </c>
      <c r="P229" s="550" t="s">
        <v>111</v>
      </c>
      <c r="Q229" s="498" t="s">
        <v>126</v>
      </c>
      <c r="R229" s="548" t="s">
        <v>83</v>
      </c>
      <c r="S229" s="550" t="s">
        <v>140</v>
      </c>
      <c r="T229" s="550" t="s">
        <v>79</v>
      </c>
      <c r="U229" s="550" t="s">
        <v>141</v>
      </c>
      <c r="V229" s="550" t="s">
        <v>2035</v>
      </c>
      <c r="W229" s="551">
        <f t="shared" si="15"/>
        <v>4</v>
      </c>
      <c r="X229" s="548" t="str">
        <f t="shared" ref="X229:X235" si="16">IF(AND(W229&gt;=7), "ALTA", IF(AND(W229&lt;7, W229&gt;3), "MEDIO", IF(AND(W229&lt;=3), "BAJA", " ")))</f>
        <v>MEDIO</v>
      </c>
      <c r="Y229" s="556" t="s">
        <v>2036</v>
      </c>
      <c r="Z229" s="550" t="s">
        <v>223</v>
      </c>
      <c r="AA229" s="550" t="s">
        <v>201</v>
      </c>
      <c r="AB229" s="550" t="s">
        <v>201</v>
      </c>
      <c r="AC229" s="550" t="s">
        <v>223</v>
      </c>
      <c r="AD229" s="520">
        <v>43969</v>
      </c>
      <c r="AE229" s="548" t="s">
        <v>82</v>
      </c>
      <c r="AF229" s="550" t="s">
        <v>69</v>
      </c>
      <c r="AG229" s="550" t="s">
        <v>69</v>
      </c>
      <c r="AH229" s="550" t="s">
        <v>69</v>
      </c>
      <c r="AI229" s="550" t="s">
        <v>114</v>
      </c>
      <c r="AJ229" s="554" t="s">
        <v>69</v>
      </c>
      <c r="AK229" s="555" t="s">
        <v>457</v>
      </c>
      <c r="AL229" s="555" t="s">
        <v>457</v>
      </c>
      <c r="AM229" s="555" t="s">
        <v>69</v>
      </c>
      <c r="AN229" s="555" t="s">
        <v>457</v>
      </c>
      <c r="AO229" s="555" t="s">
        <v>69</v>
      </c>
      <c r="AP229" s="555" t="s">
        <v>457</v>
      </c>
      <c r="AQ229" s="555" t="s">
        <v>69</v>
      </c>
      <c r="AR229" s="551" t="s">
        <v>87</v>
      </c>
      <c r="AS229" s="551" t="s">
        <v>87</v>
      </c>
      <c r="AT229" s="555" t="s">
        <v>69</v>
      </c>
      <c r="AU229" s="555" t="s">
        <v>69</v>
      </c>
      <c r="AV229" s="555" t="s">
        <v>69</v>
      </c>
      <c r="AW229" s="550" t="s">
        <v>69</v>
      </c>
      <c r="AX229" s="550" t="s">
        <v>2037</v>
      </c>
    </row>
    <row r="230" spans="1:50" s="635" customFormat="1" ht="90">
      <c r="A230" s="548" t="s">
        <v>1778</v>
      </c>
      <c r="B230" s="498" t="s">
        <v>397</v>
      </c>
      <c r="C230" s="498" t="s">
        <v>283</v>
      </c>
      <c r="D230" s="498" t="s">
        <v>106</v>
      </c>
      <c r="E230" s="498" t="s">
        <v>448</v>
      </c>
      <c r="F230" s="198">
        <f>IFERROR(VLOOKUP(E230,[8]TablaRetencion!A$1:B$22,2,FALSE),"")</f>
        <v>240</v>
      </c>
      <c r="G230" s="548" t="s">
        <v>402</v>
      </c>
      <c r="H230" s="198">
        <f>IFERROR(VLOOKUP(G230,[8]TablaRetencion!C$1:D$159,2,FALSE),"")</f>
        <v>28</v>
      </c>
      <c r="I230" s="549" t="s">
        <v>959</v>
      </c>
      <c r="J230" s="548" t="s">
        <v>2033</v>
      </c>
      <c r="K230" s="558" t="s">
        <v>2153</v>
      </c>
      <c r="L230" s="508" t="s">
        <v>70</v>
      </c>
      <c r="M230" s="498" t="s">
        <v>151</v>
      </c>
      <c r="N230" s="498" t="s">
        <v>72</v>
      </c>
      <c r="O230" s="550" t="s">
        <v>205</v>
      </c>
      <c r="P230" s="550" t="s">
        <v>111</v>
      </c>
      <c r="Q230" s="498" t="s">
        <v>126</v>
      </c>
      <c r="R230" s="548" t="s">
        <v>83</v>
      </c>
      <c r="S230" s="550" t="s">
        <v>140</v>
      </c>
      <c r="T230" s="550" t="s">
        <v>79</v>
      </c>
      <c r="U230" s="550" t="s">
        <v>141</v>
      </c>
      <c r="V230" s="550" t="s">
        <v>2035</v>
      </c>
      <c r="W230" s="551">
        <f t="shared" si="15"/>
        <v>4</v>
      </c>
      <c r="X230" s="548" t="str">
        <f t="shared" si="16"/>
        <v>MEDIO</v>
      </c>
      <c r="Y230" s="556" t="s">
        <v>2036</v>
      </c>
      <c r="Z230" s="550" t="s">
        <v>223</v>
      </c>
      <c r="AA230" s="550" t="s">
        <v>201</v>
      </c>
      <c r="AB230" s="550" t="s">
        <v>201</v>
      </c>
      <c r="AC230" s="550" t="s">
        <v>223</v>
      </c>
      <c r="AD230" s="520">
        <v>43969</v>
      </c>
      <c r="AE230" s="548" t="s">
        <v>82</v>
      </c>
      <c r="AF230" s="550" t="s">
        <v>69</v>
      </c>
      <c r="AG230" s="550" t="s">
        <v>69</v>
      </c>
      <c r="AH230" s="550" t="s">
        <v>69</v>
      </c>
      <c r="AI230" s="550" t="s">
        <v>114</v>
      </c>
      <c r="AJ230" s="554" t="s">
        <v>69</v>
      </c>
      <c r="AK230" s="555" t="s">
        <v>457</v>
      </c>
      <c r="AL230" s="555" t="s">
        <v>457</v>
      </c>
      <c r="AM230" s="555" t="s">
        <v>69</v>
      </c>
      <c r="AN230" s="555" t="s">
        <v>457</v>
      </c>
      <c r="AO230" s="555" t="s">
        <v>69</v>
      </c>
      <c r="AP230" s="555" t="s">
        <v>457</v>
      </c>
      <c r="AQ230" s="555" t="s">
        <v>69</v>
      </c>
      <c r="AR230" s="551" t="s">
        <v>87</v>
      </c>
      <c r="AS230" s="551" t="s">
        <v>87</v>
      </c>
      <c r="AT230" s="555" t="s">
        <v>69</v>
      </c>
      <c r="AU230" s="555" t="s">
        <v>69</v>
      </c>
      <c r="AV230" s="555" t="s">
        <v>69</v>
      </c>
      <c r="AW230" s="550" t="s">
        <v>69</v>
      </c>
      <c r="AX230" s="550" t="s">
        <v>2037</v>
      </c>
    </row>
    <row r="231" spans="1:50" s="635" customFormat="1" ht="90">
      <c r="A231" s="548" t="s">
        <v>1778</v>
      </c>
      <c r="B231" s="498" t="s">
        <v>397</v>
      </c>
      <c r="C231" s="498" t="s">
        <v>283</v>
      </c>
      <c r="D231" s="498" t="s">
        <v>106</v>
      </c>
      <c r="E231" s="498" t="s">
        <v>448</v>
      </c>
      <c r="F231" s="198">
        <f>IFERROR(VLOOKUP(E231,[8]TablaRetencion!A$1:B$22,2,FALSE),"")</f>
        <v>240</v>
      </c>
      <c r="G231" s="548" t="s">
        <v>402</v>
      </c>
      <c r="H231" s="198">
        <f>IFERROR(VLOOKUP(G231,[8]TablaRetencion!C$1:D$159,2,FALSE),"")</f>
        <v>28</v>
      </c>
      <c r="I231" s="549" t="s">
        <v>959</v>
      </c>
      <c r="J231" s="548" t="s">
        <v>2033</v>
      </c>
      <c r="K231" s="558" t="s">
        <v>2154</v>
      </c>
      <c r="L231" s="508" t="s">
        <v>70</v>
      </c>
      <c r="M231" s="498" t="s">
        <v>151</v>
      </c>
      <c r="N231" s="498" t="s">
        <v>72</v>
      </c>
      <c r="O231" s="550" t="s">
        <v>205</v>
      </c>
      <c r="P231" s="550" t="s">
        <v>111</v>
      </c>
      <c r="Q231" s="498" t="s">
        <v>126</v>
      </c>
      <c r="R231" s="548" t="s">
        <v>83</v>
      </c>
      <c r="S231" s="550" t="s">
        <v>140</v>
      </c>
      <c r="T231" s="550" t="s">
        <v>79</v>
      </c>
      <c r="U231" s="550" t="s">
        <v>141</v>
      </c>
      <c r="V231" s="550" t="s">
        <v>2035</v>
      </c>
      <c r="W231" s="551">
        <f t="shared" si="15"/>
        <v>4</v>
      </c>
      <c r="X231" s="548" t="str">
        <f t="shared" si="16"/>
        <v>MEDIO</v>
      </c>
      <c r="Y231" s="556" t="s">
        <v>2036</v>
      </c>
      <c r="Z231" s="550" t="s">
        <v>223</v>
      </c>
      <c r="AA231" s="550" t="s">
        <v>201</v>
      </c>
      <c r="AB231" s="550" t="s">
        <v>201</v>
      </c>
      <c r="AC231" s="550" t="s">
        <v>223</v>
      </c>
      <c r="AD231" s="520">
        <v>43969</v>
      </c>
      <c r="AE231" s="548" t="s">
        <v>82</v>
      </c>
      <c r="AF231" s="550" t="s">
        <v>69</v>
      </c>
      <c r="AG231" s="550" t="s">
        <v>69</v>
      </c>
      <c r="AH231" s="550" t="s">
        <v>69</v>
      </c>
      <c r="AI231" s="550" t="s">
        <v>114</v>
      </c>
      <c r="AJ231" s="554" t="s">
        <v>69</v>
      </c>
      <c r="AK231" s="555" t="s">
        <v>457</v>
      </c>
      <c r="AL231" s="555" t="s">
        <v>457</v>
      </c>
      <c r="AM231" s="555" t="s">
        <v>69</v>
      </c>
      <c r="AN231" s="555" t="s">
        <v>457</v>
      </c>
      <c r="AO231" s="555" t="s">
        <v>69</v>
      </c>
      <c r="AP231" s="555" t="s">
        <v>457</v>
      </c>
      <c r="AQ231" s="555" t="s">
        <v>69</v>
      </c>
      <c r="AR231" s="551" t="s">
        <v>87</v>
      </c>
      <c r="AS231" s="551" t="s">
        <v>87</v>
      </c>
      <c r="AT231" s="555" t="s">
        <v>69</v>
      </c>
      <c r="AU231" s="555" t="s">
        <v>69</v>
      </c>
      <c r="AV231" s="555" t="s">
        <v>69</v>
      </c>
      <c r="AW231" s="550" t="s">
        <v>69</v>
      </c>
      <c r="AX231" s="550" t="s">
        <v>2037</v>
      </c>
    </row>
    <row r="232" spans="1:50" s="635" customFormat="1" ht="90">
      <c r="A232" s="548" t="s">
        <v>1778</v>
      </c>
      <c r="B232" s="498" t="s">
        <v>397</v>
      </c>
      <c r="C232" s="498" t="s">
        <v>283</v>
      </c>
      <c r="D232" s="498" t="s">
        <v>106</v>
      </c>
      <c r="E232" s="498" t="s">
        <v>448</v>
      </c>
      <c r="F232" s="198">
        <f>IFERROR(VLOOKUP(E232,[8]TablaRetencion!A$1:B$22,2,FALSE),"")</f>
        <v>240</v>
      </c>
      <c r="G232" s="548" t="s">
        <v>402</v>
      </c>
      <c r="H232" s="198">
        <f>IFERROR(VLOOKUP(G232,[8]TablaRetencion!C$1:D$159,2,FALSE),"")</f>
        <v>28</v>
      </c>
      <c r="I232" s="549" t="s">
        <v>959</v>
      </c>
      <c r="J232" s="548" t="s">
        <v>2033</v>
      </c>
      <c r="K232" s="558" t="s">
        <v>2155</v>
      </c>
      <c r="L232" s="508" t="s">
        <v>70</v>
      </c>
      <c r="M232" s="498" t="s">
        <v>151</v>
      </c>
      <c r="N232" s="498" t="s">
        <v>72</v>
      </c>
      <c r="O232" s="550" t="s">
        <v>205</v>
      </c>
      <c r="P232" s="550" t="s">
        <v>111</v>
      </c>
      <c r="Q232" s="498" t="s">
        <v>126</v>
      </c>
      <c r="R232" s="548" t="s">
        <v>83</v>
      </c>
      <c r="S232" s="550" t="s">
        <v>140</v>
      </c>
      <c r="T232" s="550" t="s">
        <v>79</v>
      </c>
      <c r="U232" s="550" t="s">
        <v>141</v>
      </c>
      <c r="V232" s="550" t="s">
        <v>2035</v>
      </c>
      <c r="W232" s="551">
        <f t="shared" si="15"/>
        <v>4</v>
      </c>
      <c r="X232" s="548" t="str">
        <f t="shared" si="16"/>
        <v>MEDIO</v>
      </c>
      <c r="Y232" s="556" t="s">
        <v>2036</v>
      </c>
      <c r="Z232" s="550" t="s">
        <v>223</v>
      </c>
      <c r="AA232" s="550" t="s">
        <v>201</v>
      </c>
      <c r="AB232" s="550" t="s">
        <v>201</v>
      </c>
      <c r="AC232" s="550" t="s">
        <v>223</v>
      </c>
      <c r="AD232" s="520">
        <v>43969</v>
      </c>
      <c r="AE232" s="548" t="s">
        <v>82</v>
      </c>
      <c r="AF232" s="550" t="s">
        <v>69</v>
      </c>
      <c r="AG232" s="550" t="s">
        <v>69</v>
      </c>
      <c r="AH232" s="550" t="s">
        <v>69</v>
      </c>
      <c r="AI232" s="550" t="s">
        <v>114</v>
      </c>
      <c r="AJ232" s="554" t="s">
        <v>69</v>
      </c>
      <c r="AK232" s="555" t="s">
        <v>457</v>
      </c>
      <c r="AL232" s="555" t="s">
        <v>457</v>
      </c>
      <c r="AM232" s="555" t="s">
        <v>69</v>
      </c>
      <c r="AN232" s="555" t="s">
        <v>457</v>
      </c>
      <c r="AO232" s="555" t="s">
        <v>69</v>
      </c>
      <c r="AP232" s="555" t="s">
        <v>457</v>
      </c>
      <c r="AQ232" s="555" t="s">
        <v>69</v>
      </c>
      <c r="AR232" s="551" t="s">
        <v>87</v>
      </c>
      <c r="AS232" s="551" t="s">
        <v>87</v>
      </c>
      <c r="AT232" s="555" t="s">
        <v>69</v>
      </c>
      <c r="AU232" s="555" t="s">
        <v>69</v>
      </c>
      <c r="AV232" s="555" t="s">
        <v>69</v>
      </c>
      <c r="AW232" s="550" t="s">
        <v>69</v>
      </c>
      <c r="AX232" s="550" t="s">
        <v>2037</v>
      </c>
    </row>
    <row r="233" spans="1:50" s="635" customFormat="1" ht="90">
      <c r="A233" s="548" t="s">
        <v>1778</v>
      </c>
      <c r="B233" s="498" t="s">
        <v>397</v>
      </c>
      <c r="C233" s="498" t="s">
        <v>283</v>
      </c>
      <c r="D233" s="498" t="s">
        <v>106</v>
      </c>
      <c r="E233" s="498" t="s">
        <v>448</v>
      </c>
      <c r="F233" s="198">
        <f>IFERROR(VLOOKUP(E233,[8]TablaRetencion!A$1:B$22,2,FALSE),"")</f>
        <v>240</v>
      </c>
      <c r="G233" s="548" t="s">
        <v>402</v>
      </c>
      <c r="H233" s="198">
        <f>IFERROR(VLOOKUP(G233,[8]TablaRetencion!C$1:D$159,2,FALSE),"")</f>
        <v>28</v>
      </c>
      <c r="I233" s="549" t="s">
        <v>959</v>
      </c>
      <c r="J233" s="548" t="s">
        <v>2033</v>
      </c>
      <c r="K233" s="558" t="s">
        <v>2156</v>
      </c>
      <c r="L233" s="508" t="s">
        <v>70</v>
      </c>
      <c r="M233" s="498" t="s">
        <v>151</v>
      </c>
      <c r="N233" s="498" t="s">
        <v>72</v>
      </c>
      <c r="O233" s="550" t="s">
        <v>205</v>
      </c>
      <c r="P233" s="550" t="s">
        <v>111</v>
      </c>
      <c r="Q233" s="498" t="s">
        <v>126</v>
      </c>
      <c r="R233" s="548" t="s">
        <v>83</v>
      </c>
      <c r="S233" s="550" t="s">
        <v>140</v>
      </c>
      <c r="T233" s="550" t="s">
        <v>79</v>
      </c>
      <c r="U233" s="550" t="s">
        <v>141</v>
      </c>
      <c r="V233" s="550" t="s">
        <v>2035</v>
      </c>
      <c r="W233" s="551">
        <f t="shared" si="15"/>
        <v>4</v>
      </c>
      <c r="X233" s="548" t="str">
        <f t="shared" si="16"/>
        <v>MEDIO</v>
      </c>
      <c r="Y233" s="556" t="s">
        <v>2036</v>
      </c>
      <c r="Z233" s="550" t="s">
        <v>223</v>
      </c>
      <c r="AA233" s="550" t="s">
        <v>201</v>
      </c>
      <c r="AB233" s="550" t="s">
        <v>201</v>
      </c>
      <c r="AC233" s="550" t="s">
        <v>223</v>
      </c>
      <c r="AD233" s="520">
        <v>43969</v>
      </c>
      <c r="AE233" s="548" t="s">
        <v>82</v>
      </c>
      <c r="AF233" s="550" t="s">
        <v>69</v>
      </c>
      <c r="AG233" s="550" t="s">
        <v>69</v>
      </c>
      <c r="AH233" s="550" t="s">
        <v>69</v>
      </c>
      <c r="AI233" s="550" t="s">
        <v>114</v>
      </c>
      <c r="AJ233" s="554" t="s">
        <v>69</v>
      </c>
      <c r="AK233" s="555" t="s">
        <v>457</v>
      </c>
      <c r="AL233" s="555" t="s">
        <v>457</v>
      </c>
      <c r="AM233" s="555" t="s">
        <v>69</v>
      </c>
      <c r="AN233" s="555" t="s">
        <v>457</v>
      </c>
      <c r="AO233" s="555" t="s">
        <v>69</v>
      </c>
      <c r="AP233" s="555" t="s">
        <v>457</v>
      </c>
      <c r="AQ233" s="555" t="s">
        <v>69</v>
      </c>
      <c r="AR233" s="551" t="s">
        <v>87</v>
      </c>
      <c r="AS233" s="551" t="s">
        <v>87</v>
      </c>
      <c r="AT233" s="555" t="s">
        <v>69</v>
      </c>
      <c r="AU233" s="555" t="s">
        <v>69</v>
      </c>
      <c r="AV233" s="555" t="s">
        <v>69</v>
      </c>
      <c r="AW233" s="550" t="s">
        <v>69</v>
      </c>
      <c r="AX233" s="550" t="s">
        <v>2037</v>
      </c>
    </row>
    <row r="234" spans="1:50" s="635" customFormat="1" ht="90">
      <c r="A234" s="548" t="s">
        <v>1778</v>
      </c>
      <c r="B234" s="498" t="s">
        <v>397</v>
      </c>
      <c r="C234" s="498" t="s">
        <v>283</v>
      </c>
      <c r="D234" s="498" t="s">
        <v>106</v>
      </c>
      <c r="E234" s="498" t="s">
        <v>448</v>
      </c>
      <c r="F234" s="198">
        <f>IFERROR(VLOOKUP(E234,[8]TablaRetencion!A$1:B$22,2,FALSE),"")</f>
        <v>240</v>
      </c>
      <c r="G234" s="548" t="s">
        <v>402</v>
      </c>
      <c r="H234" s="198">
        <f>IFERROR(VLOOKUP(G234,[8]TablaRetencion!C$1:D$159,2,FALSE),"")</f>
        <v>28</v>
      </c>
      <c r="I234" s="549" t="s">
        <v>959</v>
      </c>
      <c r="J234" s="548" t="s">
        <v>2033</v>
      </c>
      <c r="K234" s="558" t="s">
        <v>2157</v>
      </c>
      <c r="L234" s="508" t="s">
        <v>70</v>
      </c>
      <c r="M234" s="498" t="s">
        <v>151</v>
      </c>
      <c r="N234" s="498" t="s">
        <v>72</v>
      </c>
      <c r="O234" s="550" t="s">
        <v>205</v>
      </c>
      <c r="P234" s="550" t="s">
        <v>111</v>
      </c>
      <c r="Q234" s="498" t="s">
        <v>126</v>
      </c>
      <c r="R234" s="548" t="s">
        <v>83</v>
      </c>
      <c r="S234" s="550" t="s">
        <v>140</v>
      </c>
      <c r="T234" s="550" t="s">
        <v>79</v>
      </c>
      <c r="U234" s="550" t="s">
        <v>141</v>
      </c>
      <c r="V234" s="550" t="s">
        <v>2035</v>
      </c>
      <c r="W234" s="551">
        <f t="shared" si="15"/>
        <v>4</v>
      </c>
      <c r="X234" s="548" t="str">
        <f t="shared" si="16"/>
        <v>MEDIO</v>
      </c>
      <c r="Y234" s="556" t="s">
        <v>2036</v>
      </c>
      <c r="Z234" s="550" t="s">
        <v>223</v>
      </c>
      <c r="AA234" s="550" t="s">
        <v>201</v>
      </c>
      <c r="AB234" s="550" t="s">
        <v>201</v>
      </c>
      <c r="AC234" s="550" t="s">
        <v>223</v>
      </c>
      <c r="AD234" s="520">
        <v>43969</v>
      </c>
      <c r="AE234" s="548" t="s">
        <v>82</v>
      </c>
      <c r="AF234" s="550" t="s">
        <v>69</v>
      </c>
      <c r="AG234" s="550" t="s">
        <v>69</v>
      </c>
      <c r="AH234" s="550" t="s">
        <v>69</v>
      </c>
      <c r="AI234" s="550" t="s">
        <v>114</v>
      </c>
      <c r="AJ234" s="554" t="s">
        <v>69</v>
      </c>
      <c r="AK234" s="555" t="s">
        <v>457</v>
      </c>
      <c r="AL234" s="555" t="s">
        <v>457</v>
      </c>
      <c r="AM234" s="555" t="s">
        <v>69</v>
      </c>
      <c r="AN234" s="555" t="s">
        <v>457</v>
      </c>
      <c r="AO234" s="555" t="s">
        <v>69</v>
      </c>
      <c r="AP234" s="555" t="s">
        <v>457</v>
      </c>
      <c r="AQ234" s="555" t="s">
        <v>69</v>
      </c>
      <c r="AR234" s="551" t="s">
        <v>87</v>
      </c>
      <c r="AS234" s="551" t="s">
        <v>87</v>
      </c>
      <c r="AT234" s="555" t="s">
        <v>69</v>
      </c>
      <c r="AU234" s="555" t="s">
        <v>69</v>
      </c>
      <c r="AV234" s="555" t="s">
        <v>69</v>
      </c>
      <c r="AW234" s="550" t="s">
        <v>69</v>
      </c>
      <c r="AX234" s="550" t="s">
        <v>2037</v>
      </c>
    </row>
    <row r="235" spans="1:50" s="635" customFormat="1" ht="90">
      <c r="A235" s="548" t="s">
        <v>1778</v>
      </c>
      <c r="B235" s="498" t="s">
        <v>397</v>
      </c>
      <c r="C235" s="498" t="s">
        <v>283</v>
      </c>
      <c r="D235" s="498" t="s">
        <v>106</v>
      </c>
      <c r="E235" s="498" t="s">
        <v>448</v>
      </c>
      <c r="F235" s="198">
        <f>IFERROR(VLOOKUP(E235,[8]TablaRetencion!A$1:B$22,2,FALSE),"")</f>
        <v>240</v>
      </c>
      <c r="G235" s="548" t="s">
        <v>402</v>
      </c>
      <c r="H235" s="198">
        <f>IFERROR(VLOOKUP(G235,[8]TablaRetencion!C$1:D$159,2,FALSE),"")</f>
        <v>28</v>
      </c>
      <c r="I235" s="549" t="s">
        <v>957</v>
      </c>
      <c r="J235" s="548" t="s">
        <v>2038</v>
      </c>
      <c r="K235" s="558" t="s">
        <v>2158</v>
      </c>
      <c r="L235" s="508" t="s">
        <v>70</v>
      </c>
      <c r="M235" s="498" t="s">
        <v>151</v>
      </c>
      <c r="N235" s="498" t="s">
        <v>72</v>
      </c>
      <c r="O235" s="550" t="s">
        <v>205</v>
      </c>
      <c r="P235" s="550" t="s">
        <v>111</v>
      </c>
      <c r="Q235" s="498" t="s">
        <v>126</v>
      </c>
      <c r="R235" s="548" t="s">
        <v>83</v>
      </c>
      <c r="S235" s="550" t="s">
        <v>140</v>
      </c>
      <c r="T235" s="550" t="s">
        <v>79</v>
      </c>
      <c r="U235" s="550" t="s">
        <v>141</v>
      </c>
      <c r="V235" s="550" t="s">
        <v>2035</v>
      </c>
      <c r="W235" s="551">
        <f t="shared" ref="W235" si="17">VLOOKUP(S235,Confidencialidad,2,0)+VLOOKUP(T235,Integridad,2,0)+VLOOKUP(U235,Disponibilidad,2,0)</f>
        <v>4</v>
      </c>
      <c r="X235" s="548" t="str">
        <f t="shared" si="16"/>
        <v>MEDIO</v>
      </c>
      <c r="Y235" s="556" t="s">
        <v>2036</v>
      </c>
      <c r="Z235" s="550" t="s">
        <v>223</v>
      </c>
      <c r="AA235" s="550" t="s">
        <v>113</v>
      </c>
      <c r="AB235" s="550" t="s">
        <v>201</v>
      </c>
      <c r="AC235" s="550" t="s">
        <v>223</v>
      </c>
      <c r="AD235" s="520">
        <v>43969</v>
      </c>
      <c r="AE235" s="548" t="s">
        <v>82</v>
      </c>
      <c r="AF235" s="550" t="s">
        <v>69</v>
      </c>
      <c r="AG235" s="550" t="s">
        <v>69</v>
      </c>
      <c r="AH235" s="550" t="s">
        <v>69</v>
      </c>
      <c r="AI235" s="550" t="s">
        <v>114</v>
      </c>
      <c r="AJ235" s="554" t="s">
        <v>69</v>
      </c>
      <c r="AK235" s="555" t="s">
        <v>457</v>
      </c>
      <c r="AL235" s="555" t="s">
        <v>457</v>
      </c>
      <c r="AM235" s="555" t="s">
        <v>69</v>
      </c>
      <c r="AN235" s="555" t="s">
        <v>457</v>
      </c>
      <c r="AO235" s="555" t="s">
        <v>69</v>
      </c>
      <c r="AP235" s="555" t="s">
        <v>457</v>
      </c>
      <c r="AQ235" s="555" t="s">
        <v>69</v>
      </c>
      <c r="AR235" s="551" t="s">
        <v>87</v>
      </c>
      <c r="AS235" s="551" t="s">
        <v>87</v>
      </c>
      <c r="AT235" s="555" t="s">
        <v>69</v>
      </c>
      <c r="AU235" s="555" t="s">
        <v>69</v>
      </c>
      <c r="AV235" s="555" t="s">
        <v>69</v>
      </c>
      <c r="AW235" s="550" t="s">
        <v>69</v>
      </c>
      <c r="AX235" s="550" t="s">
        <v>2037</v>
      </c>
    </row>
    <row r="236" spans="1:50" s="635" customFormat="1" ht="90">
      <c r="A236" s="548" t="s">
        <v>1778</v>
      </c>
      <c r="B236" s="498" t="s">
        <v>397</v>
      </c>
      <c r="C236" s="498" t="s">
        <v>283</v>
      </c>
      <c r="D236" s="498" t="s">
        <v>106</v>
      </c>
      <c r="E236" s="498" t="s">
        <v>448</v>
      </c>
      <c r="F236" s="198">
        <f>IFERROR(VLOOKUP(E236,[8]TablaRetencion!A$1:B$22,2,FALSE),"")</f>
        <v>240</v>
      </c>
      <c r="G236" s="548" t="s">
        <v>402</v>
      </c>
      <c r="H236" s="198">
        <f>IFERROR(VLOOKUP(G236,[8]TablaRetencion!C$1:D$159,2,FALSE),"")</f>
        <v>28</v>
      </c>
      <c r="I236" s="549" t="s">
        <v>959</v>
      </c>
      <c r="J236" s="548" t="s">
        <v>2038</v>
      </c>
      <c r="K236" s="559" t="s">
        <v>2159</v>
      </c>
      <c r="L236" s="508" t="s">
        <v>70</v>
      </c>
      <c r="M236" s="498" t="s">
        <v>151</v>
      </c>
      <c r="N236" s="498" t="s">
        <v>72</v>
      </c>
      <c r="O236" s="550" t="s">
        <v>205</v>
      </c>
      <c r="P236" s="550" t="s">
        <v>111</v>
      </c>
      <c r="Q236" s="498" t="s">
        <v>75</v>
      </c>
      <c r="R236" s="548" t="s">
        <v>83</v>
      </c>
      <c r="S236" s="550" t="s">
        <v>140</v>
      </c>
      <c r="T236" s="550" t="s">
        <v>79</v>
      </c>
      <c r="U236" s="550" t="s">
        <v>141</v>
      </c>
      <c r="V236" s="550" t="s">
        <v>2035</v>
      </c>
      <c r="W236" s="551">
        <f t="shared" ref="W236:W248" si="18">VLOOKUP(S236,Confidencialidad,2,0)+VLOOKUP(T236,Integridad,2,0)+VLOOKUP(U236,Disponibilidad,2,0)</f>
        <v>4</v>
      </c>
      <c r="X236" s="548" t="str">
        <f>IF(AND(W236&gt;=7), "ALTA", IF(AND(W236&lt;7, W236&gt;3), "MEDIO", IF(AND(W236&lt;=3), "BAJA", " ")))</f>
        <v>MEDIO</v>
      </c>
      <c r="Y236" s="548" t="s">
        <v>2066</v>
      </c>
      <c r="Z236" s="550" t="s">
        <v>223</v>
      </c>
      <c r="AA236" s="550" t="s">
        <v>201</v>
      </c>
      <c r="AB236" s="550" t="s">
        <v>201</v>
      </c>
      <c r="AC236" s="550" t="s">
        <v>223</v>
      </c>
      <c r="AD236" s="520">
        <v>43969</v>
      </c>
      <c r="AE236" s="548" t="s">
        <v>82</v>
      </c>
      <c r="AF236" s="550" t="s">
        <v>69</v>
      </c>
      <c r="AG236" s="550" t="s">
        <v>69</v>
      </c>
      <c r="AH236" s="550" t="s">
        <v>69</v>
      </c>
      <c r="AI236" s="550" t="s">
        <v>114</v>
      </c>
      <c r="AJ236" s="554" t="s">
        <v>69</v>
      </c>
      <c r="AK236" s="555" t="s">
        <v>457</v>
      </c>
      <c r="AL236" s="555" t="s">
        <v>457</v>
      </c>
      <c r="AM236" s="555" t="s">
        <v>69</v>
      </c>
      <c r="AN236" s="555" t="s">
        <v>457</v>
      </c>
      <c r="AO236" s="555" t="s">
        <v>69</v>
      </c>
      <c r="AP236" s="555" t="s">
        <v>457</v>
      </c>
      <c r="AQ236" s="555" t="s">
        <v>69</v>
      </c>
      <c r="AR236" s="551" t="s">
        <v>87</v>
      </c>
      <c r="AS236" s="551" t="s">
        <v>87</v>
      </c>
      <c r="AT236" s="555" t="s">
        <v>69</v>
      </c>
      <c r="AU236" s="555" t="s">
        <v>69</v>
      </c>
      <c r="AV236" s="555" t="s">
        <v>69</v>
      </c>
      <c r="AW236" s="550" t="s">
        <v>69</v>
      </c>
      <c r="AX236" s="550" t="s">
        <v>2037</v>
      </c>
    </row>
    <row r="237" spans="1:50" s="635" customFormat="1" ht="90">
      <c r="A237" s="548" t="s">
        <v>1778</v>
      </c>
      <c r="B237" s="498" t="s">
        <v>397</v>
      </c>
      <c r="C237" s="498" t="s">
        <v>283</v>
      </c>
      <c r="D237" s="498" t="s">
        <v>106</v>
      </c>
      <c r="E237" s="498" t="s">
        <v>448</v>
      </c>
      <c r="F237" s="198">
        <f>IFERROR(VLOOKUP(E237,[8]TablaRetencion!A$1:B$22,2,FALSE),"")</f>
        <v>240</v>
      </c>
      <c r="G237" s="548" t="s">
        <v>402</v>
      </c>
      <c r="H237" s="198">
        <f>IFERROR(VLOOKUP(G237,[8]TablaRetencion!C$1:D$159,2,FALSE),"")</f>
        <v>28</v>
      </c>
      <c r="I237" s="549" t="s">
        <v>957</v>
      </c>
      <c r="J237" s="548" t="s">
        <v>2038</v>
      </c>
      <c r="K237" s="559" t="s">
        <v>2160</v>
      </c>
      <c r="L237" s="508" t="s">
        <v>70</v>
      </c>
      <c r="M237" s="498" t="s">
        <v>151</v>
      </c>
      <c r="N237" s="498" t="s">
        <v>72</v>
      </c>
      <c r="O237" s="550" t="s">
        <v>205</v>
      </c>
      <c r="P237" s="550" t="s">
        <v>111</v>
      </c>
      <c r="Q237" s="498" t="s">
        <v>75</v>
      </c>
      <c r="R237" s="548" t="s">
        <v>83</v>
      </c>
      <c r="S237" s="550" t="s">
        <v>140</v>
      </c>
      <c r="T237" s="550" t="s">
        <v>79</v>
      </c>
      <c r="U237" s="550" t="s">
        <v>141</v>
      </c>
      <c r="V237" s="550" t="s">
        <v>2035</v>
      </c>
      <c r="W237" s="551">
        <f t="shared" si="18"/>
        <v>4</v>
      </c>
      <c r="X237" s="548" t="str">
        <f t="shared" ref="X237:X249" si="19">IF(AND(W237&gt;=7), "ALTA", IF(AND(W237&lt;7, W237&gt;3), "MEDIO", IF(AND(W237&lt;=3), "BAJA", " ")))</f>
        <v>MEDIO</v>
      </c>
      <c r="Y237" s="548" t="s">
        <v>2066</v>
      </c>
      <c r="Z237" s="550" t="s">
        <v>223</v>
      </c>
      <c r="AA237" s="550" t="s">
        <v>201</v>
      </c>
      <c r="AB237" s="550" t="s">
        <v>201</v>
      </c>
      <c r="AC237" s="550" t="s">
        <v>223</v>
      </c>
      <c r="AD237" s="520">
        <v>43969</v>
      </c>
      <c r="AE237" s="548" t="s">
        <v>82</v>
      </c>
      <c r="AF237" s="550" t="s">
        <v>69</v>
      </c>
      <c r="AG237" s="550" t="s">
        <v>69</v>
      </c>
      <c r="AH237" s="550" t="s">
        <v>69</v>
      </c>
      <c r="AI237" s="550" t="s">
        <v>114</v>
      </c>
      <c r="AJ237" s="554" t="s">
        <v>69</v>
      </c>
      <c r="AK237" s="555" t="s">
        <v>457</v>
      </c>
      <c r="AL237" s="555" t="s">
        <v>457</v>
      </c>
      <c r="AM237" s="555" t="s">
        <v>69</v>
      </c>
      <c r="AN237" s="555" t="s">
        <v>457</v>
      </c>
      <c r="AO237" s="555" t="s">
        <v>69</v>
      </c>
      <c r="AP237" s="555" t="s">
        <v>457</v>
      </c>
      <c r="AQ237" s="555" t="s">
        <v>69</v>
      </c>
      <c r="AR237" s="551" t="s">
        <v>87</v>
      </c>
      <c r="AS237" s="551" t="s">
        <v>87</v>
      </c>
      <c r="AT237" s="555" t="s">
        <v>69</v>
      </c>
      <c r="AU237" s="555" t="s">
        <v>69</v>
      </c>
      <c r="AV237" s="555" t="s">
        <v>69</v>
      </c>
      <c r="AW237" s="550" t="s">
        <v>69</v>
      </c>
      <c r="AX237" s="550" t="s">
        <v>2037</v>
      </c>
    </row>
    <row r="238" spans="1:50" s="635" customFormat="1" ht="90">
      <c r="A238" s="548" t="s">
        <v>1778</v>
      </c>
      <c r="B238" s="498" t="s">
        <v>397</v>
      </c>
      <c r="C238" s="498" t="s">
        <v>283</v>
      </c>
      <c r="D238" s="498" t="s">
        <v>106</v>
      </c>
      <c r="E238" s="498" t="s">
        <v>448</v>
      </c>
      <c r="F238" s="198">
        <f>IFERROR(VLOOKUP(E238,[8]TablaRetencion!A$1:B$22,2,FALSE),"")</f>
        <v>240</v>
      </c>
      <c r="G238" s="548" t="s">
        <v>402</v>
      </c>
      <c r="H238" s="198">
        <f>IFERROR(VLOOKUP(G238,[8]TablaRetencion!C$1:D$159,2,FALSE),"")</f>
        <v>28</v>
      </c>
      <c r="I238" s="549" t="s">
        <v>959</v>
      </c>
      <c r="J238" s="548" t="s">
        <v>2038</v>
      </c>
      <c r="K238" s="559" t="s">
        <v>2161</v>
      </c>
      <c r="L238" s="508" t="s">
        <v>70</v>
      </c>
      <c r="M238" s="498" t="s">
        <v>151</v>
      </c>
      <c r="N238" s="498" t="s">
        <v>72</v>
      </c>
      <c r="O238" s="550" t="s">
        <v>205</v>
      </c>
      <c r="P238" s="550" t="s">
        <v>111</v>
      </c>
      <c r="Q238" s="498" t="s">
        <v>75</v>
      </c>
      <c r="R238" s="548" t="s">
        <v>83</v>
      </c>
      <c r="S238" s="550" t="s">
        <v>140</v>
      </c>
      <c r="T238" s="550" t="s">
        <v>79</v>
      </c>
      <c r="U238" s="550" t="s">
        <v>141</v>
      </c>
      <c r="V238" s="550" t="s">
        <v>2035</v>
      </c>
      <c r="W238" s="551">
        <f t="shared" si="18"/>
        <v>4</v>
      </c>
      <c r="X238" s="548" t="str">
        <f t="shared" si="19"/>
        <v>MEDIO</v>
      </c>
      <c r="Y238" s="548" t="s">
        <v>2066</v>
      </c>
      <c r="Z238" s="550" t="s">
        <v>223</v>
      </c>
      <c r="AA238" s="550" t="s">
        <v>201</v>
      </c>
      <c r="AB238" s="550" t="s">
        <v>201</v>
      </c>
      <c r="AC238" s="550" t="s">
        <v>223</v>
      </c>
      <c r="AD238" s="520">
        <v>43969</v>
      </c>
      <c r="AE238" s="548" t="s">
        <v>82</v>
      </c>
      <c r="AF238" s="550" t="s">
        <v>69</v>
      </c>
      <c r="AG238" s="550" t="s">
        <v>69</v>
      </c>
      <c r="AH238" s="550" t="s">
        <v>69</v>
      </c>
      <c r="AI238" s="550" t="s">
        <v>114</v>
      </c>
      <c r="AJ238" s="554" t="s">
        <v>69</v>
      </c>
      <c r="AK238" s="555" t="s">
        <v>457</v>
      </c>
      <c r="AL238" s="555" t="s">
        <v>457</v>
      </c>
      <c r="AM238" s="555" t="s">
        <v>69</v>
      </c>
      <c r="AN238" s="555" t="s">
        <v>457</v>
      </c>
      <c r="AO238" s="555" t="s">
        <v>69</v>
      </c>
      <c r="AP238" s="555" t="s">
        <v>457</v>
      </c>
      <c r="AQ238" s="555" t="s">
        <v>69</v>
      </c>
      <c r="AR238" s="551" t="s">
        <v>87</v>
      </c>
      <c r="AS238" s="551" t="s">
        <v>87</v>
      </c>
      <c r="AT238" s="555" t="s">
        <v>69</v>
      </c>
      <c r="AU238" s="555" t="s">
        <v>69</v>
      </c>
      <c r="AV238" s="555" t="s">
        <v>69</v>
      </c>
      <c r="AW238" s="550" t="s">
        <v>69</v>
      </c>
      <c r="AX238" s="550" t="s">
        <v>2037</v>
      </c>
    </row>
    <row r="239" spans="1:50" s="635" customFormat="1" ht="90">
      <c r="A239" s="548" t="s">
        <v>1778</v>
      </c>
      <c r="B239" s="498" t="s">
        <v>397</v>
      </c>
      <c r="C239" s="498" t="s">
        <v>283</v>
      </c>
      <c r="D239" s="498" t="s">
        <v>106</v>
      </c>
      <c r="E239" s="498" t="s">
        <v>448</v>
      </c>
      <c r="F239" s="198">
        <f>IFERROR(VLOOKUP(E239,[8]TablaRetencion!A$1:B$22,2,FALSE),"")</f>
        <v>240</v>
      </c>
      <c r="G239" s="548" t="s">
        <v>402</v>
      </c>
      <c r="H239" s="198">
        <f>IFERROR(VLOOKUP(G239,[8]TablaRetencion!C$1:D$159,2,FALSE),"")</f>
        <v>28</v>
      </c>
      <c r="I239" s="549" t="s">
        <v>959</v>
      </c>
      <c r="J239" s="548" t="s">
        <v>2038</v>
      </c>
      <c r="K239" s="558" t="s">
        <v>2162</v>
      </c>
      <c r="L239" s="508" t="s">
        <v>70</v>
      </c>
      <c r="M239" s="498" t="s">
        <v>151</v>
      </c>
      <c r="N239" s="498" t="s">
        <v>72</v>
      </c>
      <c r="O239" s="550" t="s">
        <v>205</v>
      </c>
      <c r="P239" s="550" t="s">
        <v>111</v>
      </c>
      <c r="Q239" s="498" t="s">
        <v>75</v>
      </c>
      <c r="R239" s="548" t="s">
        <v>83</v>
      </c>
      <c r="S239" s="550" t="s">
        <v>140</v>
      </c>
      <c r="T239" s="550" t="s">
        <v>79</v>
      </c>
      <c r="U239" s="550" t="s">
        <v>141</v>
      </c>
      <c r="V239" s="550" t="s">
        <v>2035</v>
      </c>
      <c r="W239" s="551">
        <f t="shared" si="18"/>
        <v>4</v>
      </c>
      <c r="X239" s="548" t="str">
        <f t="shared" si="19"/>
        <v>MEDIO</v>
      </c>
      <c r="Y239" s="548" t="s">
        <v>2066</v>
      </c>
      <c r="Z239" s="550" t="s">
        <v>223</v>
      </c>
      <c r="AA239" s="550" t="s">
        <v>186</v>
      </c>
      <c r="AB239" s="550" t="s">
        <v>201</v>
      </c>
      <c r="AC239" s="550" t="s">
        <v>223</v>
      </c>
      <c r="AD239" s="520">
        <v>43969</v>
      </c>
      <c r="AE239" s="548" t="s">
        <v>82</v>
      </c>
      <c r="AF239" s="550" t="s">
        <v>69</v>
      </c>
      <c r="AG239" s="550" t="s">
        <v>69</v>
      </c>
      <c r="AH239" s="550" t="s">
        <v>69</v>
      </c>
      <c r="AI239" s="550" t="s">
        <v>114</v>
      </c>
      <c r="AJ239" s="554" t="s">
        <v>69</v>
      </c>
      <c r="AK239" s="555" t="s">
        <v>457</v>
      </c>
      <c r="AL239" s="555" t="s">
        <v>457</v>
      </c>
      <c r="AM239" s="555" t="s">
        <v>69</v>
      </c>
      <c r="AN239" s="555" t="s">
        <v>457</v>
      </c>
      <c r="AO239" s="555" t="s">
        <v>69</v>
      </c>
      <c r="AP239" s="555" t="s">
        <v>457</v>
      </c>
      <c r="AQ239" s="555" t="s">
        <v>69</v>
      </c>
      <c r="AR239" s="551" t="s">
        <v>87</v>
      </c>
      <c r="AS239" s="551" t="s">
        <v>87</v>
      </c>
      <c r="AT239" s="555" t="s">
        <v>69</v>
      </c>
      <c r="AU239" s="555" t="s">
        <v>69</v>
      </c>
      <c r="AV239" s="555" t="s">
        <v>69</v>
      </c>
      <c r="AW239" s="550" t="s">
        <v>69</v>
      </c>
      <c r="AX239" s="550" t="s">
        <v>2037</v>
      </c>
    </row>
    <row r="240" spans="1:50" s="635" customFormat="1" ht="90">
      <c r="A240" s="548" t="s">
        <v>1778</v>
      </c>
      <c r="B240" s="498" t="s">
        <v>397</v>
      </c>
      <c r="C240" s="498" t="s">
        <v>283</v>
      </c>
      <c r="D240" s="498" t="s">
        <v>106</v>
      </c>
      <c r="E240" s="498" t="s">
        <v>448</v>
      </c>
      <c r="F240" s="198">
        <f>IFERROR(VLOOKUP(E240,[8]TablaRetencion!A$1:B$22,2,FALSE),"")</f>
        <v>240</v>
      </c>
      <c r="G240" s="548" t="s">
        <v>402</v>
      </c>
      <c r="H240" s="198">
        <f>IFERROR(VLOOKUP(G240,[8]TablaRetencion!C$1:D$159,2,FALSE),"")</f>
        <v>28</v>
      </c>
      <c r="I240" s="549" t="s">
        <v>959</v>
      </c>
      <c r="J240" s="548" t="s">
        <v>2038</v>
      </c>
      <c r="K240" s="560" t="s">
        <v>2163</v>
      </c>
      <c r="L240" s="508" t="s">
        <v>70</v>
      </c>
      <c r="M240" s="498" t="s">
        <v>151</v>
      </c>
      <c r="N240" s="498" t="s">
        <v>72</v>
      </c>
      <c r="O240" s="550" t="s">
        <v>205</v>
      </c>
      <c r="P240" s="550" t="s">
        <v>111</v>
      </c>
      <c r="Q240" s="498" t="s">
        <v>75</v>
      </c>
      <c r="R240" s="548" t="s">
        <v>83</v>
      </c>
      <c r="S240" s="550" t="s">
        <v>140</v>
      </c>
      <c r="T240" s="550" t="s">
        <v>79</v>
      </c>
      <c r="U240" s="550" t="s">
        <v>141</v>
      </c>
      <c r="V240" s="550" t="s">
        <v>2035</v>
      </c>
      <c r="W240" s="551">
        <f t="shared" si="18"/>
        <v>4</v>
      </c>
      <c r="X240" s="548" t="str">
        <f t="shared" si="19"/>
        <v>MEDIO</v>
      </c>
      <c r="Y240" s="548" t="s">
        <v>2066</v>
      </c>
      <c r="Z240" s="550" t="s">
        <v>223</v>
      </c>
      <c r="AA240" s="550" t="s">
        <v>201</v>
      </c>
      <c r="AB240" s="550" t="s">
        <v>201</v>
      </c>
      <c r="AC240" s="550" t="s">
        <v>223</v>
      </c>
      <c r="AD240" s="520">
        <v>43969</v>
      </c>
      <c r="AE240" s="548" t="s">
        <v>82</v>
      </c>
      <c r="AF240" s="550" t="s">
        <v>69</v>
      </c>
      <c r="AG240" s="550" t="s">
        <v>69</v>
      </c>
      <c r="AH240" s="550" t="s">
        <v>69</v>
      </c>
      <c r="AI240" s="550" t="s">
        <v>114</v>
      </c>
      <c r="AJ240" s="554" t="s">
        <v>69</v>
      </c>
      <c r="AK240" s="555" t="s">
        <v>457</v>
      </c>
      <c r="AL240" s="555" t="s">
        <v>457</v>
      </c>
      <c r="AM240" s="555" t="s">
        <v>69</v>
      </c>
      <c r="AN240" s="555" t="s">
        <v>457</v>
      </c>
      <c r="AO240" s="555" t="s">
        <v>69</v>
      </c>
      <c r="AP240" s="555" t="s">
        <v>457</v>
      </c>
      <c r="AQ240" s="555" t="s">
        <v>69</v>
      </c>
      <c r="AR240" s="551" t="s">
        <v>87</v>
      </c>
      <c r="AS240" s="551" t="s">
        <v>87</v>
      </c>
      <c r="AT240" s="555" t="s">
        <v>69</v>
      </c>
      <c r="AU240" s="555" t="s">
        <v>69</v>
      </c>
      <c r="AV240" s="555" t="s">
        <v>69</v>
      </c>
      <c r="AW240" s="550" t="s">
        <v>69</v>
      </c>
      <c r="AX240" s="550" t="s">
        <v>2037</v>
      </c>
    </row>
    <row r="241" spans="1:50" s="635" customFormat="1" ht="90">
      <c r="A241" s="548" t="s">
        <v>1778</v>
      </c>
      <c r="B241" s="498" t="s">
        <v>397</v>
      </c>
      <c r="C241" s="498" t="s">
        <v>283</v>
      </c>
      <c r="D241" s="498" t="s">
        <v>106</v>
      </c>
      <c r="E241" s="498" t="s">
        <v>448</v>
      </c>
      <c r="F241" s="198">
        <f>IFERROR(VLOOKUP(E241,[8]TablaRetencion!A$1:B$22,2,FALSE),"")</f>
        <v>240</v>
      </c>
      <c r="G241" s="548" t="s">
        <v>402</v>
      </c>
      <c r="H241" s="198">
        <f>IFERROR(VLOOKUP(G241,[8]TablaRetencion!C$1:D$159,2,FALSE),"")</f>
        <v>28</v>
      </c>
      <c r="I241" s="549" t="s">
        <v>959</v>
      </c>
      <c r="J241" s="548" t="s">
        <v>2038</v>
      </c>
      <c r="K241" s="560" t="s">
        <v>2164</v>
      </c>
      <c r="L241" s="508" t="s">
        <v>70</v>
      </c>
      <c r="M241" s="498" t="s">
        <v>151</v>
      </c>
      <c r="N241" s="498" t="s">
        <v>72</v>
      </c>
      <c r="O241" s="550" t="s">
        <v>205</v>
      </c>
      <c r="P241" s="550" t="s">
        <v>111</v>
      </c>
      <c r="Q241" s="498" t="s">
        <v>126</v>
      </c>
      <c r="R241" s="548" t="s">
        <v>83</v>
      </c>
      <c r="S241" s="550" t="s">
        <v>140</v>
      </c>
      <c r="T241" s="550" t="s">
        <v>79</v>
      </c>
      <c r="U241" s="550" t="s">
        <v>141</v>
      </c>
      <c r="V241" s="550" t="s">
        <v>2035</v>
      </c>
      <c r="W241" s="551">
        <f t="shared" si="18"/>
        <v>4</v>
      </c>
      <c r="X241" s="548" t="str">
        <f t="shared" si="19"/>
        <v>MEDIO</v>
      </c>
      <c r="Y241" s="556" t="s">
        <v>2036</v>
      </c>
      <c r="Z241" s="550" t="s">
        <v>223</v>
      </c>
      <c r="AA241" s="550" t="s">
        <v>201</v>
      </c>
      <c r="AB241" s="550" t="s">
        <v>201</v>
      </c>
      <c r="AC241" s="550" t="s">
        <v>223</v>
      </c>
      <c r="AD241" s="520">
        <v>43969</v>
      </c>
      <c r="AE241" s="548" t="s">
        <v>82</v>
      </c>
      <c r="AF241" s="550" t="s">
        <v>69</v>
      </c>
      <c r="AG241" s="550" t="s">
        <v>69</v>
      </c>
      <c r="AH241" s="550" t="s">
        <v>69</v>
      </c>
      <c r="AI241" s="550" t="s">
        <v>114</v>
      </c>
      <c r="AJ241" s="554" t="s">
        <v>69</v>
      </c>
      <c r="AK241" s="555" t="s">
        <v>457</v>
      </c>
      <c r="AL241" s="555" t="s">
        <v>457</v>
      </c>
      <c r="AM241" s="555" t="s">
        <v>69</v>
      </c>
      <c r="AN241" s="555" t="s">
        <v>457</v>
      </c>
      <c r="AO241" s="555" t="s">
        <v>69</v>
      </c>
      <c r="AP241" s="555" t="s">
        <v>457</v>
      </c>
      <c r="AQ241" s="555" t="s">
        <v>69</v>
      </c>
      <c r="AR241" s="551" t="s">
        <v>87</v>
      </c>
      <c r="AS241" s="551" t="s">
        <v>87</v>
      </c>
      <c r="AT241" s="555" t="s">
        <v>69</v>
      </c>
      <c r="AU241" s="555" t="s">
        <v>69</v>
      </c>
      <c r="AV241" s="555" t="s">
        <v>69</v>
      </c>
      <c r="AW241" s="550" t="s">
        <v>69</v>
      </c>
      <c r="AX241" s="550" t="s">
        <v>2037</v>
      </c>
    </row>
    <row r="242" spans="1:50" s="635" customFormat="1" ht="90">
      <c r="A242" s="548" t="s">
        <v>1778</v>
      </c>
      <c r="B242" s="498" t="s">
        <v>397</v>
      </c>
      <c r="C242" s="498" t="s">
        <v>283</v>
      </c>
      <c r="D242" s="498" t="s">
        <v>106</v>
      </c>
      <c r="E242" s="498" t="s">
        <v>448</v>
      </c>
      <c r="F242" s="198">
        <f>IFERROR(VLOOKUP(E242,[8]TablaRetencion!A$1:B$22,2,FALSE),"")</f>
        <v>240</v>
      </c>
      <c r="G242" s="548" t="s">
        <v>402</v>
      </c>
      <c r="H242" s="198">
        <f>IFERROR(VLOOKUP(G242,[8]TablaRetencion!C$1:D$159,2,FALSE),"")</f>
        <v>28</v>
      </c>
      <c r="I242" s="549" t="s">
        <v>959</v>
      </c>
      <c r="J242" s="548" t="s">
        <v>2038</v>
      </c>
      <c r="K242" s="560" t="s">
        <v>2165</v>
      </c>
      <c r="L242" s="508" t="s">
        <v>70</v>
      </c>
      <c r="M242" s="498" t="s">
        <v>151</v>
      </c>
      <c r="N242" s="498" t="s">
        <v>72</v>
      </c>
      <c r="O242" s="550" t="s">
        <v>205</v>
      </c>
      <c r="P242" s="550" t="s">
        <v>111</v>
      </c>
      <c r="Q242" s="498" t="s">
        <v>126</v>
      </c>
      <c r="R242" s="548" t="s">
        <v>83</v>
      </c>
      <c r="S242" s="550" t="s">
        <v>140</v>
      </c>
      <c r="T242" s="550" t="s">
        <v>79</v>
      </c>
      <c r="U242" s="550" t="s">
        <v>141</v>
      </c>
      <c r="V242" s="550" t="s">
        <v>2035</v>
      </c>
      <c r="W242" s="551">
        <f t="shared" si="18"/>
        <v>4</v>
      </c>
      <c r="X242" s="548" t="str">
        <f t="shared" si="19"/>
        <v>MEDIO</v>
      </c>
      <c r="Y242" s="556" t="s">
        <v>2036</v>
      </c>
      <c r="Z242" s="550" t="s">
        <v>223</v>
      </c>
      <c r="AA242" s="550" t="s">
        <v>201</v>
      </c>
      <c r="AB242" s="550" t="s">
        <v>201</v>
      </c>
      <c r="AC242" s="550" t="s">
        <v>223</v>
      </c>
      <c r="AD242" s="520">
        <v>43969</v>
      </c>
      <c r="AE242" s="548" t="s">
        <v>82</v>
      </c>
      <c r="AF242" s="550" t="s">
        <v>69</v>
      </c>
      <c r="AG242" s="550" t="s">
        <v>69</v>
      </c>
      <c r="AH242" s="550" t="s">
        <v>69</v>
      </c>
      <c r="AI242" s="550" t="s">
        <v>114</v>
      </c>
      <c r="AJ242" s="554" t="s">
        <v>69</v>
      </c>
      <c r="AK242" s="555" t="s">
        <v>457</v>
      </c>
      <c r="AL242" s="555" t="s">
        <v>457</v>
      </c>
      <c r="AM242" s="555" t="s">
        <v>69</v>
      </c>
      <c r="AN242" s="555" t="s">
        <v>457</v>
      </c>
      <c r="AO242" s="555" t="s">
        <v>69</v>
      </c>
      <c r="AP242" s="555" t="s">
        <v>457</v>
      </c>
      <c r="AQ242" s="555" t="s">
        <v>69</v>
      </c>
      <c r="AR242" s="551" t="s">
        <v>87</v>
      </c>
      <c r="AS242" s="551" t="s">
        <v>87</v>
      </c>
      <c r="AT242" s="555" t="s">
        <v>69</v>
      </c>
      <c r="AU242" s="555" t="s">
        <v>69</v>
      </c>
      <c r="AV242" s="555" t="s">
        <v>69</v>
      </c>
      <c r="AW242" s="550" t="s">
        <v>69</v>
      </c>
      <c r="AX242" s="550" t="s">
        <v>2037</v>
      </c>
    </row>
    <row r="243" spans="1:50" s="635" customFormat="1" ht="90">
      <c r="A243" s="548" t="s">
        <v>1778</v>
      </c>
      <c r="B243" s="498" t="s">
        <v>397</v>
      </c>
      <c r="C243" s="498" t="s">
        <v>283</v>
      </c>
      <c r="D243" s="498" t="s">
        <v>106</v>
      </c>
      <c r="E243" s="498" t="s">
        <v>448</v>
      </c>
      <c r="F243" s="198">
        <f>IFERROR(VLOOKUP(E243,[8]TablaRetencion!A$1:B$22,2,FALSE),"")</f>
        <v>240</v>
      </c>
      <c r="G243" s="548" t="s">
        <v>402</v>
      </c>
      <c r="H243" s="198">
        <f>IFERROR(VLOOKUP(G243,[8]TablaRetencion!C$1:D$159,2,FALSE),"")</f>
        <v>28</v>
      </c>
      <c r="I243" s="549" t="s">
        <v>959</v>
      </c>
      <c r="J243" s="548" t="s">
        <v>2038</v>
      </c>
      <c r="K243" s="560" t="s">
        <v>2166</v>
      </c>
      <c r="L243" s="508" t="s">
        <v>70</v>
      </c>
      <c r="M243" s="498" t="s">
        <v>151</v>
      </c>
      <c r="N243" s="498" t="s">
        <v>72</v>
      </c>
      <c r="O243" s="550" t="s">
        <v>205</v>
      </c>
      <c r="P243" s="550" t="s">
        <v>111</v>
      </c>
      <c r="Q243" s="498" t="s">
        <v>126</v>
      </c>
      <c r="R243" s="548" t="s">
        <v>83</v>
      </c>
      <c r="S243" s="550" t="s">
        <v>140</v>
      </c>
      <c r="T243" s="550" t="s">
        <v>79</v>
      </c>
      <c r="U243" s="550" t="s">
        <v>141</v>
      </c>
      <c r="V243" s="550" t="s">
        <v>2035</v>
      </c>
      <c r="W243" s="551">
        <f t="shared" si="18"/>
        <v>4</v>
      </c>
      <c r="X243" s="548" t="str">
        <f t="shared" si="19"/>
        <v>MEDIO</v>
      </c>
      <c r="Y243" s="556" t="s">
        <v>2036</v>
      </c>
      <c r="Z243" s="550" t="s">
        <v>223</v>
      </c>
      <c r="AA243" s="550" t="s">
        <v>201</v>
      </c>
      <c r="AB243" s="550" t="s">
        <v>201</v>
      </c>
      <c r="AC243" s="550" t="s">
        <v>223</v>
      </c>
      <c r="AD243" s="520">
        <v>43969</v>
      </c>
      <c r="AE243" s="548" t="s">
        <v>82</v>
      </c>
      <c r="AF243" s="550" t="s">
        <v>69</v>
      </c>
      <c r="AG243" s="550" t="s">
        <v>69</v>
      </c>
      <c r="AH243" s="550" t="s">
        <v>69</v>
      </c>
      <c r="AI243" s="550" t="s">
        <v>114</v>
      </c>
      <c r="AJ243" s="554" t="s">
        <v>69</v>
      </c>
      <c r="AK243" s="555" t="s">
        <v>457</v>
      </c>
      <c r="AL243" s="555" t="s">
        <v>457</v>
      </c>
      <c r="AM243" s="555" t="s">
        <v>69</v>
      </c>
      <c r="AN243" s="555" t="s">
        <v>457</v>
      </c>
      <c r="AO243" s="555" t="s">
        <v>69</v>
      </c>
      <c r="AP243" s="555" t="s">
        <v>457</v>
      </c>
      <c r="AQ243" s="555" t="s">
        <v>69</v>
      </c>
      <c r="AR243" s="551" t="s">
        <v>87</v>
      </c>
      <c r="AS243" s="551" t="s">
        <v>87</v>
      </c>
      <c r="AT243" s="555" t="s">
        <v>69</v>
      </c>
      <c r="AU243" s="555" t="s">
        <v>69</v>
      </c>
      <c r="AV243" s="555" t="s">
        <v>69</v>
      </c>
      <c r="AW243" s="550" t="s">
        <v>69</v>
      </c>
      <c r="AX243" s="550" t="s">
        <v>2037</v>
      </c>
    </row>
    <row r="244" spans="1:50" s="635" customFormat="1" ht="90">
      <c r="A244" s="548" t="s">
        <v>1778</v>
      </c>
      <c r="B244" s="498" t="s">
        <v>397</v>
      </c>
      <c r="C244" s="498" t="s">
        <v>283</v>
      </c>
      <c r="D244" s="498" t="s">
        <v>106</v>
      </c>
      <c r="E244" s="498" t="s">
        <v>448</v>
      </c>
      <c r="F244" s="198">
        <f>IFERROR(VLOOKUP(E244,[8]TablaRetencion!A$1:B$22,2,FALSE),"")</f>
        <v>240</v>
      </c>
      <c r="G244" s="548" t="s">
        <v>402</v>
      </c>
      <c r="H244" s="198">
        <f>IFERROR(VLOOKUP(G244,[8]TablaRetencion!C$1:D$159,2,FALSE),"")</f>
        <v>28</v>
      </c>
      <c r="I244" s="549" t="s">
        <v>959</v>
      </c>
      <c r="J244" s="548" t="s">
        <v>2038</v>
      </c>
      <c r="K244" s="560" t="s">
        <v>2167</v>
      </c>
      <c r="L244" s="508" t="s">
        <v>70</v>
      </c>
      <c r="M244" s="498" t="s">
        <v>151</v>
      </c>
      <c r="N244" s="498" t="s">
        <v>72</v>
      </c>
      <c r="O244" s="550" t="s">
        <v>205</v>
      </c>
      <c r="P244" s="550" t="s">
        <v>111</v>
      </c>
      <c r="Q244" s="498" t="s">
        <v>126</v>
      </c>
      <c r="R244" s="548" t="s">
        <v>83</v>
      </c>
      <c r="S244" s="550" t="s">
        <v>140</v>
      </c>
      <c r="T244" s="550" t="s">
        <v>79</v>
      </c>
      <c r="U244" s="550" t="s">
        <v>141</v>
      </c>
      <c r="V244" s="550" t="s">
        <v>2035</v>
      </c>
      <c r="W244" s="551">
        <f t="shared" si="18"/>
        <v>4</v>
      </c>
      <c r="X244" s="548" t="str">
        <f t="shared" si="19"/>
        <v>MEDIO</v>
      </c>
      <c r="Y244" s="556" t="s">
        <v>2036</v>
      </c>
      <c r="Z244" s="550" t="s">
        <v>223</v>
      </c>
      <c r="AA244" s="550" t="s">
        <v>201</v>
      </c>
      <c r="AB244" s="550" t="s">
        <v>201</v>
      </c>
      <c r="AC244" s="550" t="s">
        <v>223</v>
      </c>
      <c r="AD244" s="520">
        <v>43969</v>
      </c>
      <c r="AE244" s="548" t="s">
        <v>82</v>
      </c>
      <c r="AF244" s="550" t="s">
        <v>69</v>
      </c>
      <c r="AG244" s="550" t="s">
        <v>69</v>
      </c>
      <c r="AH244" s="550" t="s">
        <v>69</v>
      </c>
      <c r="AI244" s="550" t="s">
        <v>114</v>
      </c>
      <c r="AJ244" s="554" t="s">
        <v>69</v>
      </c>
      <c r="AK244" s="555" t="s">
        <v>457</v>
      </c>
      <c r="AL244" s="555" t="s">
        <v>457</v>
      </c>
      <c r="AM244" s="555" t="s">
        <v>69</v>
      </c>
      <c r="AN244" s="555" t="s">
        <v>457</v>
      </c>
      <c r="AO244" s="555" t="s">
        <v>69</v>
      </c>
      <c r="AP244" s="555" t="s">
        <v>457</v>
      </c>
      <c r="AQ244" s="555" t="s">
        <v>69</v>
      </c>
      <c r="AR244" s="551" t="s">
        <v>87</v>
      </c>
      <c r="AS244" s="551" t="s">
        <v>87</v>
      </c>
      <c r="AT244" s="555" t="s">
        <v>69</v>
      </c>
      <c r="AU244" s="555" t="s">
        <v>69</v>
      </c>
      <c r="AV244" s="555" t="s">
        <v>69</v>
      </c>
      <c r="AW244" s="550" t="s">
        <v>69</v>
      </c>
      <c r="AX244" s="550" t="s">
        <v>2037</v>
      </c>
    </row>
    <row r="245" spans="1:50" s="635" customFormat="1" ht="90">
      <c r="A245" s="548" t="s">
        <v>1778</v>
      </c>
      <c r="B245" s="498" t="s">
        <v>397</v>
      </c>
      <c r="C245" s="498" t="s">
        <v>283</v>
      </c>
      <c r="D245" s="498" t="s">
        <v>106</v>
      </c>
      <c r="E245" s="498" t="s">
        <v>448</v>
      </c>
      <c r="F245" s="198">
        <f>IFERROR(VLOOKUP(E245,[8]TablaRetencion!A$1:B$22,2,FALSE),"")</f>
        <v>240</v>
      </c>
      <c r="G245" s="548" t="s">
        <v>402</v>
      </c>
      <c r="H245" s="198">
        <f>IFERROR(VLOOKUP(G245,[8]TablaRetencion!C$1:D$159,2,FALSE),"")</f>
        <v>28</v>
      </c>
      <c r="I245" s="549" t="s">
        <v>959</v>
      </c>
      <c r="J245" s="548" t="s">
        <v>2038</v>
      </c>
      <c r="K245" s="560" t="s">
        <v>2168</v>
      </c>
      <c r="L245" s="508" t="s">
        <v>70</v>
      </c>
      <c r="M245" s="498" t="s">
        <v>151</v>
      </c>
      <c r="N245" s="498" t="s">
        <v>72</v>
      </c>
      <c r="O245" s="550" t="s">
        <v>205</v>
      </c>
      <c r="P245" s="550" t="s">
        <v>111</v>
      </c>
      <c r="Q245" s="498" t="s">
        <v>126</v>
      </c>
      <c r="R245" s="548" t="s">
        <v>83</v>
      </c>
      <c r="S245" s="550" t="s">
        <v>140</v>
      </c>
      <c r="T245" s="550" t="s">
        <v>79</v>
      </c>
      <c r="U245" s="550" t="s">
        <v>141</v>
      </c>
      <c r="V245" s="550" t="s">
        <v>2035</v>
      </c>
      <c r="W245" s="551">
        <f t="shared" si="18"/>
        <v>4</v>
      </c>
      <c r="X245" s="548" t="str">
        <f t="shared" si="19"/>
        <v>MEDIO</v>
      </c>
      <c r="Y245" s="556" t="s">
        <v>2036</v>
      </c>
      <c r="Z245" s="550" t="s">
        <v>223</v>
      </c>
      <c r="AA245" s="550" t="s">
        <v>201</v>
      </c>
      <c r="AB245" s="550" t="s">
        <v>201</v>
      </c>
      <c r="AC245" s="550" t="s">
        <v>223</v>
      </c>
      <c r="AD245" s="520">
        <v>43969</v>
      </c>
      <c r="AE245" s="548" t="s">
        <v>82</v>
      </c>
      <c r="AF245" s="550" t="s">
        <v>69</v>
      </c>
      <c r="AG245" s="550" t="s">
        <v>69</v>
      </c>
      <c r="AH245" s="550" t="s">
        <v>69</v>
      </c>
      <c r="AI245" s="550" t="s">
        <v>114</v>
      </c>
      <c r="AJ245" s="554" t="s">
        <v>69</v>
      </c>
      <c r="AK245" s="555" t="s">
        <v>457</v>
      </c>
      <c r="AL245" s="555" t="s">
        <v>457</v>
      </c>
      <c r="AM245" s="555" t="s">
        <v>69</v>
      </c>
      <c r="AN245" s="555" t="s">
        <v>457</v>
      </c>
      <c r="AO245" s="555" t="s">
        <v>69</v>
      </c>
      <c r="AP245" s="555" t="s">
        <v>457</v>
      </c>
      <c r="AQ245" s="555" t="s">
        <v>69</v>
      </c>
      <c r="AR245" s="551" t="s">
        <v>87</v>
      </c>
      <c r="AS245" s="551" t="s">
        <v>87</v>
      </c>
      <c r="AT245" s="555" t="s">
        <v>69</v>
      </c>
      <c r="AU245" s="555" t="s">
        <v>69</v>
      </c>
      <c r="AV245" s="555" t="s">
        <v>69</v>
      </c>
      <c r="AW245" s="550" t="s">
        <v>69</v>
      </c>
      <c r="AX245" s="550" t="s">
        <v>2037</v>
      </c>
    </row>
    <row r="246" spans="1:50" s="635" customFormat="1" ht="90">
      <c r="A246" s="548" t="s">
        <v>1778</v>
      </c>
      <c r="B246" s="498" t="s">
        <v>397</v>
      </c>
      <c r="C246" s="498" t="s">
        <v>283</v>
      </c>
      <c r="D246" s="498" t="s">
        <v>106</v>
      </c>
      <c r="E246" s="498" t="s">
        <v>448</v>
      </c>
      <c r="F246" s="198">
        <f>IFERROR(VLOOKUP(E246,[8]TablaRetencion!A$1:B$22,2,FALSE),"")</f>
        <v>240</v>
      </c>
      <c r="G246" s="548" t="s">
        <v>402</v>
      </c>
      <c r="H246" s="198">
        <f>IFERROR(VLOOKUP(G246,[8]TablaRetencion!C$1:D$159,2,FALSE),"")</f>
        <v>28</v>
      </c>
      <c r="I246" s="549" t="s">
        <v>959</v>
      </c>
      <c r="J246" s="548" t="s">
        <v>2038</v>
      </c>
      <c r="K246" s="560" t="s">
        <v>2169</v>
      </c>
      <c r="L246" s="508" t="s">
        <v>70</v>
      </c>
      <c r="M246" s="498" t="s">
        <v>151</v>
      </c>
      <c r="N246" s="498" t="s">
        <v>72</v>
      </c>
      <c r="O246" s="550" t="s">
        <v>205</v>
      </c>
      <c r="P246" s="550" t="s">
        <v>111</v>
      </c>
      <c r="Q246" s="498" t="s">
        <v>126</v>
      </c>
      <c r="R246" s="548" t="s">
        <v>83</v>
      </c>
      <c r="S246" s="550" t="s">
        <v>140</v>
      </c>
      <c r="T246" s="550" t="s">
        <v>79</v>
      </c>
      <c r="U246" s="550" t="s">
        <v>141</v>
      </c>
      <c r="V246" s="550" t="s">
        <v>2035</v>
      </c>
      <c r="W246" s="551">
        <f t="shared" si="18"/>
        <v>4</v>
      </c>
      <c r="X246" s="548" t="str">
        <f t="shared" si="19"/>
        <v>MEDIO</v>
      </c>
      <c r="Y246" s="556" t="s">
        <v>2036</v>
      </c>
      <c r="Z246" s="550" t="s">
        <v>223</v>
      </c>
      <c r="AA246" s="550" t="s">
        <v>201</v>
      </c>
      <c r="AB246" s="550" t="s">
        <v>201</v>
      </c>
      <c r="AC246" s="550" t="s">
        <v>223</v>
      </c>
      <c r="AD246" s="520">
        <v>43969</v>
      </c>
      <c r="AE246" s="548" t="s">
        <v>82</v>
      </c>
      <c r="AF246" s="550" t="s">
        <v>69</v>
      </c>
      <c r="AG246" s="550" t="s">
        <v>69</v>
      </c>
      <c r="AH246" s="550" t="s">
        <v>69</v>
      </c>
      <c r="AI246" s="550" t="s">
        <v>114</v>
      </c>
      <c r="AJ246" s="554" t="s">
        <v>69</v>
      </c>
      <c r="AK246" s="555" t="s">
        <v>457</v>
      </c>
      <c r="AL246" s="555" t="s">
        <v>457</v>
      </c>
      <c r="AM246" s="555" t="s">
        <v>69</v>
      </c>
      <c r="AN246" s="555" t="s">
        <v>457</v>
      </c>
      <c r="AO246" s="555" t="s">
        <v>69</v>
      </c>
      <c r="AP246" s="555" t="s">
        <v>457</v>
      </c>
      <c r="AQ246" s="555" t="s">
        <v>69</v>
      </c>
      <c r="AR246" s="551" t="s">
        <v>87</v>
      </c>
      <c r="AS246" s="551" t="s">
        <v>87</v>
      </c>
      <c r="AT246" s="555" t="s">
        <v>69</v>
      </c>
      <c r="AU246" s="555" t="s">
        <v>69</v>
      </c>
      <c r="AV246" s="555" t="s">
        <v>69</v>
      </c>
      <c r="AW246" s="550" t="s">
        <v>69</v>
      </c>
      <c r="AX246" s="550" t="s">
        <v>2037</v>
      </c>
    </row>
    <row r="247" spans="1:50" s="635" customFormat="1" ht="90">
      <c r="A247" s="548" t="s">
        <v>1778</v>
      </c>
      <c r="B247" s="498" t="s">
        <v>397</v>
      </c>
      <c r="C247" s="498" t="s">
        <v>283</v>
      </c>
      <c r="D247" s="498" t="s">
        <v>106</v>
      </c>
      <c r="E247" s="498" t="s">
        <v>448</v>
      </c>
      <c r="F247" s="198">
        <f>IFERROR(VLOOKUP(E247,[8]TablaRetencion!A$1:B$22,2,FALSE),"")</f>
        <v>240</v>
      </c>
      <c r="G247" s="548" t="s">
        <v>402</v>
      </c>
      <c r="H247" s="198">
        <f>IFERROR(VLOOKUP(G247,[8]TablaRetencion!C$1:D$159,2,FALSE),"")</f>
        <v>28</v>
      </c>
      <c r="I247" s="549" t="s">
        <v>959</v>
      </c>
      <c r="J247" s="548" t="s">
        <v>2038</v>
      </c>
      <c r="K247" s="560" t="s">
        <v>2170</v>
      </c>
      <c r="L247" s="508" t="s">
        <v>70</v>
      </c>
      <c r="M247" s="498" t="s">
        <v>151</v>
      </c>
      <c r="N247" s="498" t="s">
        <v>72</v>
      </c>
      <c r="O247" s="550" t="s">
        <v>205</v>
      </c>
      <c r="P247" s="550" t="s">
        <v>111</v>
      </c>
      <c r="Q247" s="498" t="s">
        <v>126</v>
      </c>
      <c r="R247" s="548" t="s">
        <v>83</v>
      </c>
      <c r="S247" s="550" t="s">
        <v>140</v>
      </c>
      <c r="T247" s="550" t="s">
        <v>79</v>
      </c>
      <c r="U247" s="550" t="s">
        <v>141</v>
      </c>
      <c r="V247" s="550" t="s">
        <v>2035</v>
      </c>
      <c r="W247" s="551">
        <f t="shared" si="18"/>
        <v>4</v>
      </c>
      <c r="X247" s="548" t="str">
        <f t="shared" si="19"/>
        <v>MEDIO</v>
      </c>
      <c r="Y247" s="556" t="s">
        <v>2036</v>
      </c>
      <c r="Z247" s="550" t="s">
        <v>223</v>
      </c>
      <c r="AA247" s="550" t="s">
        <v>201</v>
      </c>
      <c r="AB247" s="550" t="s">
        <v>201</v>
      </c>
      <c r="AC247" s="550" t="s">
        <v>223</v>
      </c>
      <c r="AD247" s="520">
        <v>43969</v>
      </c>
      <c r="AE247" s="548" t="s">
        <v>82</v>
      </c>
      <c r="AF247" s="550" t="s">
        <v>69</v>
      </c>
      <c r="AG247" s="550" t="s">
        <v>69</v>
      </c>
      <c r="AH247" s="550" t="s">
        <v>69</v>
      </c>
      <c r="AI247" s="550" t="s">
        <v>114</v>
      </c>
      <c r="AJ247" s="554" t="s">
        <v>69</v>
      </c>
      <c r="AK247" s="555" t="s">
        <v>457</v>
      </c>
      <c r="AL247" s="555" t="s">
        <v>457</v>
      </c>
      <c r="AM247" s="555" t="s">
        <v>69</v>
      </c>
      <c r="AN247" s="555" t="s">
        <v>457</v>
      </c>
      <c r="AO247" s="555" t="s">
        <v>69</v>
      </c>
      <c r="AP247" s="555" t="s">
        <v>457</v>
      </c>
      <c r="AQ247" s="555" t="s">
        <v>69</v>
      </c>
      <c r="AR247" s="551" t="s">
        <v>87</v>
      </c>
      <c r="AS247" s="551" t="s">
        <v>87</v>
      </c>
      <c r="AT247" s="555" t="s">
        <v>69</v>
      </c>
      <c r="AU247" s="555" t="s">
        <v>69</v>
      </c>
      <c r="AV247" s="555" t="s">
        <v>69</v>
      </c>
      <c r="AW247" s="550" t="s">
        <v>69</v>
      </c>
      <c r="AX247" s="550" t="s">
        <v>2037</v>
      </c>
    </row>
    <row r="248" spans="1:50" s="635" customFormat="1" ht="90">
      <c r="A248" s="548" t="s">
        <v>1778</v>
      </c>
      <c r="B248" s="498" t="s">
        <v>397</v>
      </c>
      <c r="C248" s="498" t="s">
        <v>283</v>
      </c>
      <c r="D248" s="498" t="s">
        <v>106</v>
      </c>
      <c r="E248" s="498" t="s">
        <v>448</v>
      </c>
      <c r="F248" s="198">
        <f>IFERROR(VLOOKUP(E248,[8]TablaRetencion!A$1:B$22,2,FALSE),"")</f>
        <v>240</v>
      </c>
      <c r="G248" s="548" t="s">
        <v>402</v>
      </c>
      <c r="H248" s="198">
        <f>IFERROR(VLOOKUP(G248,[8]TablaRetencion!C$1:D$159,2,FALSE),"")</f>
        <v>28</v>
      </c>
      <c r="I248" s="549" t="s">
        <v>959</v>
      </c>
      <c r="J248" s="548" t="s">
        <v>2038</v>
      </c>
      <c r="K248" s="560" t="s">
        <v>2171</v>
      </c>
      <c r="L248" s="508" t="s">
        <v>70</v>
      </c>
      <c r="M248" s="498" t="s">
        <v>151</v>
      </c>
      <c r="N248" s="498" t="s">
        <v>72</v>
      </c>
      <c r="O248" s="550" t="s">
        <v>205</v>
      </c>
      <c r="P248" s="550" t="s">
        <v>111</v>
      </c>
      <c r="Q248" s="498" t="s">
        <v>126</v>
      </c>
      <c r="R248" s="548" t="s">
        <v>83</v>
      </c>
      <c r="S248" s="550" t="s">
        <v>140</v>
      </c>
      <c r="T248" s="550" t="s">
        <v>79</v>
      </c>
      <c r="U248" s="550" t="s">
        <v>141</v>
      </c>
      <c r="V248" s="550" t="s">
        <v>2035</v>
      </c>
      <c r="W248" s="551">
        <f t="shared" si="18"/>
        <v>4</v>
      </c>
      <c r="X248" s="548" t="str">
        <f t="shared" si="19"/>
        <v>MEDIO</v>
      </c>
      <c r="Y248" s="556" t="s">
        <v>2036</v>
      </c>
      <c r="Z248" s="550" t="s">
        <v>223</v>
      </c>
      <c r="AA248" s="550" t="s">
        <v>201</v>
      </c>
      <c r="AB248" s="550" t="s">
        <v>201</v>
      </c>
      <c r="AC248" s="550" t="s">
        <v>223</v>
      </c>
      <c r="AD248" s="520">
        <v>43969</v>
      </c>
      <c r="AE248" s="548" t="s">
        <v>82</v>
      </c>
      <c r="AF248" s="550" t="s">
        <v>69</v>
      </c>
      <c r="AG248" s="550" t="s">
        <v>69</v>
      </c>
      <c r="AH248" s="550" t="s">
        <v>69</v>
      </c>
      <c r="AI248" s="550" t="s">
        <v>114</v>
      </c>
      <c r="AJ248" s="554" t="s">
        <v>69</v>
      </c>
      <c r="AK248" s="555" t="s">
        <v>457</v>
      </c>
      <c r="AL248" s="555" t="s">
        <v>457</v>
      </c>
      <c r="AM248" s="555" t="s">
        <v>69</v>
      </c>
      <c r="AN248" s="555" t="s">
        <v>457</v>
      </c>
      <c r="AO248" s="555" t="s">
        <v>69</v>
      </c>
      <c r="AP248" s="555" t="s">
        <v>457</v>
      </c>
      <c r="AQ248" s="555" t="s">
        <v>69</v>
      </c>
      <c r="AR248" s="551" t="s">
        <v>87</v>
      </c>
      <c r="AS248" s="551" t="s">
        <v>87</v>
      </c>
      <c r="AT248" s="555" t="s">
        <v>69</v>
      </c>
      <c r="AU248" s="555" t="s">
        <v>69</v>
      </c>
      <c r="AV248" s="555" t="s">
        <v>69</v>
      </c>
      <c r="AW248" s="550" t="s">
        <v>69</v>
      </c>
      <c r="AX248" s="550" t="s">
        <v>2037</v>
      </c>
    </row>
    <row r="249" spans="1:50" s="635" customFormat="1" ht="90">
      <c r="A249" s="548" t="s">
        <v>1778</v>
      </c>
      <c r="B249" s="498" t="s">
        <v>397</v>
      </c>
      <c r="C249" s="498" t="s">
        <v>283</v>
      </c>
      <c r="D249" s="498" t="s">
        <v>106</v>
      </c>
      <c r="E249" s="498" t="s">
        <v>448</v>
      </c>
      <c r="F249" s="198">
        <f>IFERROR(VLOOKUP(E249,[8]TablaRetencion!A$1:B$22,2,FALSE),"")</f>
        <v>240</v>
      </c>
      <c r="G249" s="551" t="s">
        <v>400</v>
      </c>
      <c r="H249" s="198">
        <f>IFERROR(VLOOKUP(G249,[8]TablaRetencion!C$1:D$159,2,FALSE),"")</f>
        <v>2</v>
      </c>
      <c r="I249" s="549" t="s">
        <v>956</v>
      </c>
      <c r="J249" s="548" t="s">
        <v>1157</v>
      </c>
      <c r="K249" s="560" t="s">
        <v>2172</v>
      </c>
      <c r="L249" s="508" t="s">
        <v>70</v>
      </c>
      <c r="M249" s="498" t="s">
        <v>151</v>
      </c>
      <c r="N249" s="498" t="s">
        <v>72</v>
      </c>
      <c r="O249" s="550" t="s">
        <v>205</v>
      </c>
      <c r="P249" s="550" t="s">
        <v>111</v>
      </c>
      <c r="Q249" s="498" t="s">
        <v>75</v>
      </c>
      <c r="R249" s="548" t="s">
        <v>83</v>
      </c>
      <c r="S249" s="550" t="s">
        <v>140</v>
      </c>
      <c r="T249" s="550" t="s">
        <v>79</v>
      </c>
      <c r="U249" s="550" t="s">
        <v>141</v>
      </c>
      <c r="V249" s="550" t="s">
        <v>2035</v>
      </c>
      <c r="W249" s="548">
        <f t="shared" ref="W249:W253" si="20">VLOOKUP(S249,Confidencialidad,2,0)+VLOOKUP(T249,Integridad,2,0)+VLOOKUP(U249,Disponibilidad,2,0)</f>
        <v>4</v>
      </c>
      <c r="X249" s="548" t="str">
        <f t="shared" si="19"/>
        <v>MEDIO</v>
      </c>
      <c r="Y249" s="548" t="s">
        <v>2066</v>
      </c>
      <c r="Z249" s="550" t="s">
        <v>2083</v>
      </c>
      <c r="AA249" s="550" t="s">
        <v>186</v>
      </c>
      <c r="AB249" s="550" t="s">
        <v>201</v>
      </c>
      <c r="AC249" s="550" t="s">
        <v>223</v>
      </c>
      <c r="AD249" s="520">
        <v>43969</v>
      </c>
      <c r="AE249" s="548" t="s">
        <v>82</v>
      </c>
      <c r="AF249" s="550" t="s">
        <v>69</v>
      </c>
      <c r="AG249" s="550" t="s">
        <v>69</v>
      </c>
      <c r="AH249" s="550" t="s">
        <v>69</v>
      </c>
      <c r="AI249" s="550" t="s">
        <v>114</v>
      </c>
      <c r="AJ249" s="553">
        <v>43453</v>
      </c>
      <c r="AK249" s="550" t="s">
        <v>391</v>
      </c>
      <c r="AL249" s="550" t="s">
        <v>457</v>
      </c>
      <c r="AM249" s="550" t="s">
        <v>69</v>
      </c>
      <c r="AN249" s="550" t="s">
        <v>457</v>
      </c>
      <c r="AO249" s="550" t="s">
        <v>69</v>
      </c>
      <c r="AP249" s="550" t="s">
        <v>457</v>
      </c>
      <c r="AQ249" s="550" t="s">
        <v>69</v>
      </c>
      <c r="AR249" s="551" t="s">
        <v>87</v>
      </c>
      <c r="AS249" s="551" t="s">
        <v>87</v>
      </c>
      <c r="AT249" s="555" t="s">
        <v>69</v>
      </c>
      <c r="AU249" s="555" t="s">
        <v>69</v>
      </c>
      <c r="AV249" s="555" t="s">
        <v>69</v>
      </c>
      <c r="AW249" s="550" t="s">
        <v>69</v>
      </c>
      <c r="AX249" s="550" t="s">
        <v>2037</v>
      </c>
    </row>
    <row r="250" spans="1:50" s="635" customFormat="1" ht="90">
      <c r="A250" s="548" t="s">
        <v>1778</v>
      </c>
      <c r="B250" s="498" t="s">
        <v>397</v>
      </c>
      <c r="C250" s="498" t="s">
        <v>283</v>
      </c>
      <c r="D250" s="498" t="s">
        <v>106</v>
      </c>
      <c r="E250" s="498" t="s">
        <v>448</v>
      </c>
      <c r="F250" s="198">
        <f>IFERROR(VLOOKUP(E250,[8]TablaRetencion!A$1:B$22,2,FALSE),"")</f>
        <v>240</v>
      </c>
      <c r="G250" s="548" t="s">
        <v>402</v>
      </c>
      <c r="H250" s="198">
        <f>IFERROR(VLOOKUP(G250,[8]TablaRetencion!C$1:D$159,2,FALSE),"")</f>
        <v>28</v>
      </c>
      <c r="I250" s="549" t="s">
        <v>959</v>
      </c>
      <c r="J250" s="548" t="s">
        <v>2038</v>
      </c>
      <c r="K250" s="560" t="s">
        <v>2173</v>
      </c>
      <c r="L250" s="508" t="s">
        <v>70</v>
      </c>
      <c r="M250" s="498" t="s">
        <v>151</v>
      </c>
      <c r="N250" s="498" t="s">
        <v>72</v>
      </c>
      <c r="O250" s="550" t="s">
        <v>205</v>
      </c>
      <c r="P250" s="550" t="s">
        <v>111</v>
      </c>
      <c r="Q250" s="498" t="s">
        <v>75</v>
      </c>
      <c r="R250" s="548" t="s">
        <v>83</v>
      </c>
      <c r="S250" s="550" t="s">
        <v>140</v>
      </c>
      <c r="T250" s="550" t="s">
        <v>79</v>
      </c>
      <c r="U250" s="550" t="s">
        <v>141</v>
      </c>
      <c r="V250" s="550" t="s">
        <v>2035</v>
      </c>
      <c r="W250" s="551">
        <f t="shared" si="20"/>
        <v>4</v>
      </c>
      <c r="X250" s="548" t="str">
        <f>IF(AND(W250&gt;=7), "ALTA", IF(AND(W250&lt;7, W250&gt;3), "MEDIO", IF(AND(W250&lt;=3), "BAJA", " ")))</f>
        <v>MEDIO</v>
      </c>
      <c r="Y250" s="548" t="s">
        <v>2066</v>
      </c>
      <c r="Z250" s="550" t="s">
        <v>223</v>
      </c>
      <c r="AA250" s="550" t="s">
        <v>113</v>
      </c>
      <c r="AB250" s="550" t="s">
        <v>201</v>
      </c>
      <c r="AC250" s="550" t="s">
        <v>223</v>
      </c>
      <c r="AD250" s="553">
        <v>43969</v>
      </c>
      <c r="AE250" s="548" t="s">
        <v>82</v>
      </c>
      <c r="AF250" s="550" t="s">
        <v>69</v>
      </c>
      <c r="AG250" s="550" t="s">
        <v>69</v>
      </c>
      <c r="AH250" s="550" t="s">
        <v>69</v>
      </c>
      <c r="AI250" s="550" t="s">
        <v>114</v>
      </c>
      <c r="AJ250" s="554" t="s">
        <v>69</v>
      </c>
      <c r="AK250" s="555" t="s">
        <v>457</v>
      </c>
      <c r="AL250" s="555" t="s">
        <v>457</v>
      </c>
      <c r="AM250" s="555" t="s">
        <v>69</v>
      </c>
      <c r="AN250" s="555" t="s">
        <v>457</v>
      </c>
      <c r="AO250" s="555" t="s">
        <v>69</v>
      </c>
      <c r="AP250" s="555" t="s">
        <v>457</v>
      </c>
      <c r="AQ250" s="555" t="s">
        <v>69</v>
      </c>
      <c r="AR250" s="551" t="s">
        <v>87</v>
      </c>
      <c r="AS250" s="551" t="s">
        <v>87</v>
      </c>
      <c r="AT250" s="555" t="s">
        <v>69</v>
      </c>
      <c r="AU250" s="555" t="s">
        <v>69</v>
      </c>
      <c r="AV250" s="555" t="s">
        <v>69</v>
      </c>
      <c r="AW250" s="550" t="s">
        <v>69</v>
      </c>
      <c r="AX250" s="550" t="s">
        <v>2037</v>
      </c>
    </row>
    <row r="251" spans="1:50" s="635" customFormat="1" ht="90">
      <c r="A251" s="548" t="s">
        <v>1778</v>
      </c>
      <c r="B251" s="498" t="s">
        <v>397</v>
      </c>
      <c r="C251" s="498" t="s">
        <v>283</v>
      </c>
      <c r="D251" s="498" t="s">
        <v>106</v>
      </c>
      <c r="E251" s="498" t="s">
        <v>448</v>
      </c>
      <c r="F251" s="198">
        <f>IFERROR(VLOOKUP(E251,[8]TablaRetencion!A$1:B$22,2,FALSE),"")</f>
        <v>240</v>
      </c>
      <c r="G251" s="548" t="s">
        <v>402</v>
      </c>
      <c r="H251" s="198">
        <f>IFERROR(VLOOKUP(G251,[8]TablaRetencion!C$1:D$159,2,FALSE),"")</f>
        <v>28</v>
      </c>
      <c r="I251" s="549" t="s">
        <v>957</v>
      </c>
      <c r="J251" s="548" t="s">
        <v>2038</v>
      </c>
      <c r="K251" s="561" t="s">
        <v>2174</v>
      </c>
      <c r="L251" s="508" t="s">
        <v>70</v>
      </c>
      <c r="M251" s="498" t="s">
        <v>151</v>
      </c>
      <c r="N251" s="498" t="s">
        <v>72</v>
      </c>
      <c r="O251" s="550" t="s">
        <v>205</v>
      </c>
      <c r="P251" s="550" t="s">
        <v>111</v>
      </c>
      <c r="Q251" s="498" t="s">
        <v>126</v>
      </c>
      <c r="R251" s="548" t="s">
        <v>83</v>
      </c>
      <c r="S251" s="550" t="s">
        <v>140</v>
      </c>
      <c r="T251" s="550" t="s">
        <v>79</v>
      </c>
      <c r="U251" s="550" t="s">
        <v>141</v>
      </c>
      <c r="V251" s="550" t="s">
        <v>2035</v>
      </c>
      <c r="W251" s="551">
        <f t="shared" si="20"/>
        <v>4</v>
      </c>
      <c r="X251" s="548" t="str">
        <f>IF(AND(W251&gt;=7), "ALTA", IF(AND(W251&lt;7, W251&gt;3), "MEDIO", IF(AND(W251&lt;=3), "BAJA", " ")))</f>
        <v>MEDIO</v>
      </c>
      <c r="Y251" s="556" t="s">
        <v>2036</v>
      </c>
      <c r="Z251" s="550" t="s">
        <v>223</v>
      </c>
      <c r="AA251" s="550" t="s">
        <v>186</v>
      </c>
      <c r="AB251" s="550" t="s">
        <v>201</v>
      </c>
      <c r="AC251" s="550" t="s">
        <v>223</v>
      </c>
      <c r="AD251" s="553">
        <v>43969</v>
      </c>
      <c r="AE251" s="548" t="s">
        <v>82</v>
      </c>
      <c r="AF251" s="550" t="s">
        <v>69</v>
      </c>
      <c r="AG251" s="550" t="s">
        <v>69</v>
      </c>
      <c r="AH251" s="550" t="s">
        <v>69</v>
      </c>
      <c r="AI251" s="550" t="s">
        <v>114</v>
      </c>
      <c r="AJ251" s="554" t="s">
        <v>69</v>
      </c>
      <c r="AK251" s="555" t="s">
        <v>457</v>
      </c>
      <c r="AL251" s="555" t="s">
        <v>457</v>
      </c>
      <c r="AM251" s="555" t="s">
        <v>69</v>
      </c>
      <c r="AN251" s="555" t="s">
        <v>457</v>
      </c>
      <c r="AO251" s="555" t="s">
        <v>69</v>
      </c>
      <c r="AP251" s="555" t="s">
        <v>457</v>
      </c>
      <c r="AQ251" s="555" t="s">
        <v>69</v>
      </c>
      <c r="AR251" s="551" t="s">
        <v>87</v>
      </c>
      <c r="AS251" s="551" t="s">
        <v>87</v>
      </c>
      <c r="AT251" s="555" t="s">
        <v>69</v>
      </c>
      <c r="AU251" s="555" t="s">
        <v>69</v>
      </c>
      <c r="AV251" s="555" t="s">
        <v>69</v>
      </c>
      <c r="AW251" s="550" t="s">
        <v>69</v>
      </c>
      <c r="AX251" s="550" t="s">
        <v>2037</v>
      </c>
    </row>
    <row r="252" spans="1:50" s="635" customFormat="1" ht="90">
      <c r="A252" s="548" t="s">
        <v>1778</v>
      </c>
      <c r="B252" s="498" t="s">
        <v>397</v>
      </c>
      <c r="C252" s="498" t="s">
        <v>283</v>
      </c>
      <c r="D252" s="498" t="s">
        <v>106</v>
      </c>
      <c r="E252" s="498" t="s">
        <v>448</v>
      </c>
      <c r="F252" s="198">
        <f>IFERROR(VLOOKUP(E252,[8]TablaRetencion!A$1:B$22,2,FALSE),"")</f>
        <v>240</v>
      </c>
      <c r="G252" s="548" t="s">
        <v>402</v>
      </c>
      <c r="H252" s="198">
        <f>IFERROR(VLOOKUP(G252,[8]TablaRetencion!C$1:D$159,2,FALSE),"")</f>
        <v>28</v>
      </c>
      <c r="I252" s="549" t="s">
        <v>959</v>
      </c>
      <c r="J252" s="548" t="s">
        <v>2038</v>
      </c>
      <c r="K252" s="561" t="s">
        <v>2175</v>
      </c>
      <c r="L252" s="508" t="s">
        <v>70</v>
      </c>
      <c r="M252" s="498" t="s">
        <v>151</v>
      </c>
      <c r="N252" s="498" t="s">
        <v>72</v>
      </c>
      <c r="O252" s="550" t="s">
        <v>205</v>
      </c>
      <c r="P252" s="550" t="s">
        <v>111</v>
      </c>
      <c r="Q252" s="498" t="s">
        <v>75</v>
      </c>
      <c r="R252" s="548" t="s">
        <v>83</v>
      </c>
      <c r="S252" s="550" t="s">
        <v>140</v>
      </c>
      <c r="T252" s="550" t="s">
        <v>79</v>
      </c>
      <c r="U252" s="550" t="s">
        <v>141</v>
      </c>
      <c r="V252" s="550" t="s">
        <v>2035</v>
      </c>
      <c r="W252" s="551">
        <f t="shared" si="20"/>
        <v>4</v>
      </c>
      <c r="X252" s="548" t="str">
        <f>IF(AND(W252&gt;=7), "ALTA", IF(AND(W252&lt;7, W252&gt;3), "MEDIO", IF(AND(W252&lt;=3), "BAJA", " ")))</f>
        <v>MEDIO</v>
      </c>
      <c r="Y252" s="548" t="s">
        <v>2066</v>
      </c>
      <c r="Z252" s="550" t="s">
        <v>223</v>
      </c>
      <c r="AA252" s="550" t="s">
        <v>189</v>
      </c>
      <c r="AB252" s="550" t="s">
        <v>201</v>
      </c>
      <c r="AC252" s="550" t="s">
        <v>223</v>
      </c>
      <c r="AD252" s="553">
        <v>43969</v>
      </c>
      <c r="AE252" s="548" t="s">
        <v>82</v>
      </c>
      <c r="AF252" s="550" t="s">
        <v>69</v>
      </c>
      <c r="AG252" s="550" t="s">
        <v>69</v>
      </c>
      <c r="AH252" s="550" t="s">
        <v>69</v>
      </c>
      <c r="AI252" s="550" t="s">
        <v>114</v>
      </c>
      <c r="AJ252" s="554" t="s">
        <v>69</v>
      </c>
      <c r="AK252" s="555" t="s">
        <v>457</v>
      </c>
      <c r="AL252" s="555" t="s">
        <v>457</v>
      </c>
      <c r="AM252" s="555" t="s">
        <v>69</v>
      </c>
      <c r="AN252" s="555" t="s">
        <v>457</v>
      </c>
      <c r="AO252" s="555" t="s">
        <v>69</v>
      </c>
      <c r="AP252" s="555" t="s">
        <v>457</v>
      </c>
      <c r="AQ252" s="555" t="s">
        <v>69</v>
      </c>
      <c r="AR252" s="551" t="s">
        <v>87</v>
      </c>
      <c r="AS252" s="551" t="s">
        <v>87</v>
      </c>
      <c r="AT252" s="555" t="s">
        <v>69</v>
      </c>
      <c r="AU252" s="555" t="s">
        <v>69</v>
      </c>
      <c r="AV252" s="555" t="s">
        <v>69</v>
      </c>
      <c r="AW252" s="550" t="s">
        <v>69</v>
      </c>
      <c r="AX252" s="550" t="s">
        <v>2037</v>
      </c>
    </row>
    <row r="253" spans="1:50" s="635" customFormat="1" ht="90">
      <c r="A253" s="548" t="s">
        <v>1778</v>
      </c>
      <c r="B253" s="498" t="s">
        <v>397</v>
      </c>
      <c r="C253" s="498" t="s">
        <v>283</v>
      </c>
      <c r="D253" s="498" t="s">
        <v>106</v>
      </c>
      <c r="E253" s="498" t="s">
        <v>448</v>
      </c>
      <c r="F253" s="198">
        <f>IFERROR(VLOOKUP(E253,[8]TablaRetencion!A$1:B$22,2,FALSE),"")</f>
        <v>240</v>
      </c>
      <c r="G253" s="548" t="s">
        <v>402</v>
      </c>
      <c r="H253" s="198">
        <f>IFERROR(VLOOKUP(G253,[8]TablaRetencion!C$1:D$159,2,FALSE),"")</f>
        <v>28</v>
      </c>
      <c r="I253" s="549" t="s">
        <v>959</v>
      </c>
      <c r="J253" s="548" t="s">
        <v>2033</v>
      </c>
      <c r="K253" s="557" t="s">
        <v>2176</v>
      </c>
      <c r="L253" s="508" t="s">
        <v>70</v>
      </c>
      <c r="M253" s="498" t="s">
        <v>151</v>
      </c>
      <c r="N253" s="498" t="s">
        <v>72</v>
      </c>
      <c r="O253" s="550" t="s">
        <v>205</v>
      </c>
      <c r="P253" s="550" t="s">
        <v>111</v>
      </c>
      <c r="Q253" s="498" t="s">
        <v>126</v>
      </c>
      <c r="R253" s="548" t="s">
        <v>83</v>
      </c>
      <c r="S253" s="550" t="s">
        <v>140</v>
      </c>
      <c r="T253" s="550" t="s">
        <v>79</v>
      </c>
      <c r="U253" s="550" t="s">
        <v>141</v>
      </c>
      <c r="V253" s="550" t="s">
        <v>2035</v>
      </c>
      <c r="W253" s="551">
        <f t="shared" si="20"/>
        <v>4</v>
      </c>
      <c r="X253" s="548" t="str">
        <f t="shared" ref="X253:X316" si="21">IF(AND(W253&gt;=7), "ALTA", IF(AND(W253&lt;7, W253&gt;3), "MEDIO", IF(AND(W253&lt;=3), "BAJA", " ")))</f>
        <v>MEDIO</v>
      </c>
      <c r="Y253" s="556" t="s">
        <v>2036</v>
      </c>
      <c r="Z253" s="550" t="s">
        <v>223</v>
      </c>
      <c r="AA253" s="550" t="s">
        <v>201</v>
      </c>
      <c r="AB253" s="550" t="s">
        <v>201</v>
      </c>
      <c r="AC253" s="550" t="s">
        <v>223</v>
      </c>
      <c r="AD253" s="553">
        <v>43969</v>
      </c>
      <c r="AE253" s="548" t="s">
        <v>82</v>
      </c>
      <c r="AF253" s="550" t="s">
        <v>69</v>
      </c>
      <c r="AG253" s="550" t="s">
        <v>69</v>
      </c>
      <c r="AH253" s="550" t="s">
        <v>69</v>
      </c>
      <c r="AI253" s="550" t="s">
        <v>114</v>
      </c>
      <c r="AJ253" s="554" t="s">
        <v>69</v>
      </c>
      <c r="AK253" s="555" t="s">
        <v>457</v>
      </c>
      <c r="AL253" s="555" t="s">
        <v>457</v>
      </c>
      <c r="AM253" s="555" t="s">
        <v>69</v>
      </c>
      <c r="AN253" s="555" t="s">
        <v>457</v>
      </c>
      <c r="AO253" s="555" t="s">
        <v>69</v>
      </c>
      <c r="AP253" s="555" t="s">
        <v>457</v>
      </c>
      <c r="AQ253" s="555" t="s">
        <v>69</v>
      </c>
      <c r="AR253" s="551" t="s">
        <v>87</v>
      </c>
      <c r="AS253" s="551" t="s">
        <v>87</v>
      </c>
      <c r="AT253" s="555" t="s">
        <v>69</v>
      </c>
      <c r="AU253" s="555" t="s">
        <v>69</v>
      </c>
      <c r="AV253" s="555" t="s">
        <v>69</v>
      </c>
      <c r="AW253" s="550" t="s">
        <v>69</v>
      </c>
      <c r="AX253" s="550" t="s">
        <v>2037</v>
      </c>
    </row>
    <row r="254" spans="1:50" s="635" customFormat="1" ht="90">
      <c r="A254" s="548" t="s">
        <v>1778</v>
      </c>
      <c r="B254" s="498" t="s">
        <v>397</v>
      </c>
      <c r="C254" s="498" t="s">
        <v>283</v>
      </c>
      <c r="D254" s="498" t="s">
        <v>106</v>
      </c>
      <c r="E254" s="498" t="s">
        <v>448</v>
      </c>
      <c r="F254" s="198">
        <f>IFERROR(VLOOKUP(E254,[8]TablaRetencion!A$1:B$22,2,FALSE),"")</f>
        <v>240</v>
      </c>
      <c r="G254" s="548" t="s">
        <v>402</v>
      </c>
      <c r="H254" s="198">
        <f>IFERROR(VLOOKUP(G254,[8]TablaRetencion!C$1:D$159,2,FALSE),"")</f>
        <v>28</v>
      </c>
      <c r="I254" s="549" t="s">
        <v>959</v>
      </c>
      <c r="J254" s="548" t="s">
        <v>2033</v>
      </c>
      <c r="K254" s="529" t="s">
        <v>2177</v>
      </c>
      <c r="L254" s="508" t="s">
        <v>70</v>
      </c>
      <c r="M254" s="498" t="s">
        <v>151</v>
      </c>
      <c r="N254" s="498" t="s">
        <v>72</v>
      </c>
      <c r="O254" s="550" t="s">
        <v>205</v>
      </c>
      <c r="P254" s="550" t="s">
        <v>111</v>
      </c>
      <c r="Q254" s="498" t="s">
        <v>126</v>
      </c>
      <c r="R254" s="548" t="s">
        <v>83</v>
      </c>
      <c r="S254" s="550" t="s">
        <v>140</v>
      </c>
      <c r="T254" s="550" t="s">
        <v>79</v>
      </c>
      <c r="U254" s="550" t="s">
        <v>141</v>
      </c>
      <c r="V254" s="550" t="s">
        <v>2035</v>
      </c>
      <c r="W254" s="551">
        <f t="shared" ref="W254:W261" si="22">VLOOKUP(S254,Confidencialidad,2,0)+VLOOKUP(T254,Integridad,2,0)+VLOOKUP(U254,Disponibilidad,2,0)</f>
        <v>4</v>
      </c>
      <c r="X254" s="548" t="str">
        <f t="shared" si="21"/>
        <v>MEDIO</v>
      </c>
      <c r="Y254" s="556" t="s">
        <v>2036</v>
      </c>
      <c r="Z254" s="550" t="s">
        <v>223</v>
      </c>
      <c r="AA254" s="550" t="s">
        <v>201</v>
      </c>
      <c r="AB254" s="550" t="s">
        <v>201</v>
      </c>
      <c r="AC254" s="550" t="s">
        <v>223</v>
      </c>
      <c r="AD254" s="553">
        <v>43969</v>
      </c>
      <c r="AE254" s="548" t="s">
        <v>82</v>
      </c>
      <c r="AF254" s="550" t="s">
        <v>69</v>
      </c>
      <c r="AG254" s="550" t="s">
        <v>69</v>
      </c>
      <c r="AH254" s="550" t="s">
        <v>69</v>
      </c>
      <c r="AI254" s="550" t="s">
        <v>114</v>
      </c>
      <c r="AJ254" s="554" t="s">
        <v>69</v>
      </c>
      <c r="AK254" s="555" t="s">
        <v>457</v>
      </c>
      <c r="AL254" s="555" t="s">
        <v>457</v>
      </c>
      <c r="AM254" s="555" t="s">
        <v>69</v>
      </c>
      <c r="AN254" s="555" t="s">
        <v>457</v>
      </c>
      <c r="AO254" s="555" t="s">
        <v>69</v>
      </c>
      <c r="AP254" s="555" t="s">
        <v>457</v>
      </c>
      <c r="AQ254" s="555" t="s">
        <v>69</v>
      </c>
      <c r="AR254" s="551" t="s">
        <v>87</v>
      </c>
      <c r="AS254" s="551" t="s">
        <v>87</v>
      </c>
      <c r="AT254" s="555" t="s">
        <v>69</v>
      </c>
      <c r="AU254" s="555" t="s">
        <v>69</v>
      </c>
      <c r="AV254" s="555" t="s">
        <v>69</v>
      </c>
      <c r="AW254" s="550" t="s">
        <v>69</v>
      </c>
      <c r="AX254" s="550" t="s">
        <v>2037</v>
      </c>
    </row>
    <row r="255" spans="1:50" s="635" customFormat="1" ht="90">
      <c r="A255" s="548" t="s">
        <v>1778</v>
      </c>
      <c r="B255" s="498" t="s">
        <v>397</v>
      </c>
      <c r="C255" s="498" t="s">
        <v>283</v>
      </c>
      <c r="D255" s="498" t="s">
        <v>106</v>
      </c>
      <c r="E255" s="498" t="s">
        <v>448</v>
      </c>
      <c r="F255" s="198">
        <f>IFERROR(VLOOKUP(E255,[8]TablaRetencion!A$1:B$22,2,FALSE),"")</f>
        <v>240</v>
      </c>
      <c r="G255" s="548" t="s">
        <v>402</v>
      </c>
      <c r="H255" s="198">
        <f>IFERROR(VLOOKUP(G255,[8]TablaRetencion!C$1:D$159,2,FALSE),"")</f>
        <v>28</v>
      </c>
      <c r="I255" s="549" t="s">
        <v>959</v>
      </c>
      <c r="J255" s="548" t="s">
        <v>2033</v>
      </c>
      <c r="K255" s="529" t="s">
        <v>2178</v>
      </c>
      <c r="L255" s="508" t="s">
        <v>70</v>
      </c>
      <c r="M255" s="498" t="s">
        <v>151</v>
      </c>
      <c r="N255" s="498" t="s">
        <v>72</v>
      </c>
      <c r="O255" s="550" t="s">
        <v>205</v>
      </c>
      <c r="P255" s="550" t="s">
        <v>111</v>
      </c>
      <c r="Q255" s="498" t="s">
        <v>126</v>
      </c>
      <c r="R255" s="548" t="s">
        <v>83</v>
      </c>
      <c r="S255" s="550" t="s">
        <v>140</v>
      </c>
      <c r="T255" s="550" t="s">
        <v>79</v>
      </c>
      <c r="U255" s="550" t="s">
        <v>141</v>
      </c>
      <c r="V255" s="550" t="s">
        <v>2035</v>
      </c>
      <c r="W255" s="551">
        <f t="shared" si="22"/>
        <v>4</v>
      </c>
      <c r="X255" s="548" t="str">
        <f t="shared" si="21"/>
        <v>MEDIO</v>
      </c>
      <c r="Y255" s="556" t="s">
        <v>2036</v>
      </c>
      <c r="Z255" s="550" t="s">
        <v>223</v>
      </c>
      <c r="AA255" s="550" t="s">
        <v>201</v>
      </c>
      <c r="AB255" s="550" t="s">
        <v>201</v>
      </c>
      <c r="AC255" s="550" t="s">
        <v>223</v>
      </c>
      <c r="AD255" s="553">
        <v>43969</v>
      </c>
      <c r="AE255" s="548" t="s">
        <v>82</v>
      </c>
      <c r="AF255" s="550" t="s">
        <v>69</v>
      </c>
      <c r="AG255" s="550" t="s">
        <v>69</v>
      </c>
      <c r="AH255" s="550" t="s">
        <v>69</v>
      </c>
      <c r="AI255" s="550" t="s">
        <v>114</v>
      </c>
      <c r="AJ255" s="554" t="s">
        <v>69</v>
      </c>
      <c r="AK255" s="555" t="s">
        <v>457</v>
      </c>
      <c r="AL255" s="555" t="s">
        <v>457</v>
      </c>
      <c r="AM255" s="555" t="s">
        <v>69</v>
      </c>
      <c r="AN255" s="555" t="s">
        <v>457</v>
      </c>
      <c r="AO255" s="555" t="s">
        <v>69</v>
      </c>
      <c r="AP255" s="555" t="s">
        <v>457</v>
      </c>
      <c r="AQ255" s="555" t="s">
        <v>69</v>
      </c>
      <c r="AR255" s="551" t="s">
        <v>87</v>
      </c>
      <c r="AS255" s="551" t="s">
        <v>87</v>
      </c>
      <c r="AT255" s="555" t="s">
        <v>69</v>
      </c>
      <c r="AU255" s="555" t="s">
        <v>69</v>
      </c>
      <c r="AV255" s="555" t="s">
        <v>69</v>
      </c>
      <c r="AW255" s="550" t="s">
        <v>69</v>
      </c>
      <c r="AX255" s="550" t="s">
        <v>2037</v>
      </c>
    </row>
    <row r="256" spans="1:50" s="635" customFormat="1" ht="90">
      <c r="A256" s="548" t="s">
        <v>1778</v>
      </c>
      <c r="B256" s="498" t="s">
        <v>397</v>
      </c>
      <c r="C256" s="498" t="s">
        <v>283</v>
      </c>
      <c r="D256" s="498" t="s">
        <v>106</v>
      </c>
      <c r="E256" s="498" t="s">
        <v>448</v>
      </c>
      <c r="F256" s="198">
        <f>IFERROR(VLOOKUP(E256,[8]TablaRetencion!A$1:B$22,2,FALSE),"")</f>
        <v>240</v>
      </c>
      <c r="G256" s="548" t="s">
        <v>402</v>
      </c>
      <c r="H256" s="198">
        <f>IFERROR(VLOOKUP(G256,[8]TablaRetencion!C$1:D$159,2,FALSE),"")</f>
        <v>28</v>
      </c>
      <c r="I256" s="549" t="s">
        <v>959</v>
      </c>
      <c r="J256" s="548" t="s">
        <v>2033</v>
      </c>
      <c r="K256" s="529" t="s">
        <v>2179</v>
      </c>
      <c r="L256" s="508" t="s">
        <v>70</v>
      </c>
      <c r="M256" s="498" t="s">
        <v>151</v>
      </c>
      <c r="N256" s="498" t="s">
        <v>72</v>
      </c>
      <c r="O256" s="550" t="s">
        <v>205</v>
      </c>
      <c r="P256" s="550" t="s">
        <v>111</v>
      </c>
      <c r="Q256" s="498" t="s">
        <v>126</v>
      </c>
      <c r="R256" s="548" t="s">
        <v>83</v>
      </c>
      <c r="S256" s="550" t="s">
        <v>140</v>
      </c>
      <c r="T256" s="550" t="s">
        <v>79</v>
      </c>
      <c r="U256" s="550" t="s">
        <v>141</v>
      </c>
      <c r="V256" s="550" t="s">
        <v>2035</v>
      </c>
      <c r="W256" s="551">
        <f t="shared" si="22"/>
        <v>4</v>
      </c>
      <c r="X256" s="548" t="str">
        <f t="shared" si="21"/>
        <v>MEDIO</v>
      </c>
      <c r="Y256" s="556" t="s">
        <v>2036</v>
      </c>
      <c r="Z256" s="550" t="s">
        <v>223</v>
      </c>
      <c r="AA256" s="550" t="s">
        <v>201</v>
      </c>
      <c r="AB256" s="550" t="s">
        <v>201</v>
      </c>
      <c r="AC256" s="550" t="s">
        <v>223</v>
      </c>
      <c r="AD256" s="553">
        <v>43969</v>
      </c>
      <c r="AE256" s="548" t="s">
        <v>82</v>
      </c>
      <c r="AF256" s="550" t="s">
        <v>69</v>
      </c>
      <c r="AG256" s="550" t="s">
        <v>69</v>
      </c>
      <c r="AH256" s="550" t="s">
        <v>69</v>
      </c>
      <c r="AI256" s="550" t="s">
        <v>114</v>
      </c>
      <c r="AJ256" s="554" t="s">
        <v>69</v>
      </c>
      <c r="AK256" s="555" t="s">
        <v>457</v>
      </c>
      <c r="AL256" s="555" t="s">
        <v>457</v>
      </c>
      <c r="AM256" s="555" t="s">
        <v>69</v>
      </c>
      <c r="AN256" s="555" t="s">
        <v>457</v>
      </c>
      <c r="AO256" s="555" t="s">
        <v>69</v>
      </c>
      <c r="AP256" s="555" t="s">
        <v>457</v>
      </c>
      <c r="AQ256" s="555" t="s">
        <v>69</v>
      </c>
      <c r="AR256" s="551" t="s">
        <v>87</v>
      </c>
      <c r="AS256" s="551" t="s">
        <v>87</v>
      </c>
      <c r="AT256" s="555" t="s">
        <v>69</v>
      </c>
      <c r="AU256" s="555" t="s">
        <v>69</v>
      </c>
      <c r="AV256" s="555" t="s">
        <v>69</v>
      </c>
      <c r="AW256" s="550" t="s">
        <v>69</v>
      </c>
      <c r="AX256" s="550" t="s">
        <v>2037</v>
      </c>
    </row>
    <row r="257" spans="1:50" s="635" customFormat="1" ht="90">
      <c r="A257" s="548" t="s">
        <v>1778</v>
      </c>
      <c r="B257" s="498" t="s">
        <v>397</v>
      </c>
      <c r="C257" s="498" t="s">
        <v>283</v>
      </c>
      <c r="D257" s="498" t="s">
        <v>106</v>
      </c>
      <c r="E257" s="498" t="s">
        <v>448</v>
      </c>
      <c r="F257" s="198">
        <f>IFERROR(VLOOKUP(E257,[8]TablaRetencion!A$1:B$22,2,FALSE),"")</f>
        <v>240</v>
      </c>
      <c r="G257" s="548" t="s">
        <v>402</v>
      </c>
      <c r="H257" s="198">
        <f>IFERROR(VLOOKUP(G257,[8]TablaRetencion!C$1:D$159,2,FALSE),"")</f>
        <v>28</v>
      </c>
      <c r="I257" s="549" t="s">
        <v>959</v>
      </c>
      <c r="J257" s="548" t="s">
        <v>2033</v>
      </c>
      <c r="K257" s="529" t="s">
        <v>2180</v>
      </c>
      <c r="L257" s="508" t="s">
        <v>70</v>
      </c>
      <c r="M257" s="498" t="s">
        <v>151</v>
      </c>
      <c r="N257" s="498" t="s">
        <v>72</v>
      </c>
      <c r="O257" s="550" t="s">
        <v>205</v>
      </c>
      <c r="P257" s="550" t="s">
        <v>111</v>
      </c>
      <c r="Q257" s="498" t="s">
        <v>126</v>
      </c>
      <c r="R257" s="548" t="s">
        <v>83</v>
      </c>
      <c r="S257" s="550" t="s">
        <v>140</v>
      </c>
      <c r="T257" s="550" t="s">
        <v>79</v>
      </c>
      <c r="U257" s="550" t="s">
        <v>141</v>
      </c>
      <c r="V257" s="550" t="s">
        <v>2035</v>
      </c>
      <c r="W257" s="551">
        <f t="shared" si="22"/>
        <v>4</v>
      </c>
      <c r="X257" s="548" t="str">
        <f t="shared" si="21"/>
        <v>MEDIO</v>
      </c>
      <c r="Y257" s="556" t="s">
        <v>2036</v>
      </c>
      <c r="Z257" s="550" t="s">
        <v>223</v>
      </c>
      <c r="AA257" s="550" t="s">
        <v>201</v>
      </c>
      <c r="AB257" s="550" t="s">
        <v>201</v>
      </c>
      <c r="AC257" s="550" t="s">
        <v>223</v>
      </c>
      <c r="AD257" s="553">
        <v>43969</v>
      </c>
      <c r="AE257" s="548" t="s">
        <v>82</v>
      </c>
      <c r="AF257" s="550" t="s">
        <v>69</v>
      </c>
      <c r="AG257" s="550" t="s">
        <v>69</v>
      </c>
      <c r="AH257" s="550" t="s">
        <v>69</v>
      </c>
      <c r="AI257" s="550" t="s">
        <v>114</v>
      </c>
      <c r="AJ257" s="554" t="s">
        <v>69</v>
      </c>
      <c r="AK257" s="555" t="s">
        <v>457</v>
      </c>
      <c r="AL257" s="555" t="s">
        <v>457</v>
      </c>
      <c r="AM257" s="555" t="s">
        <v>69</v>
      </c>
      <c r="AN257" s="555" t="s">
        <v>457</v>
      </c>
      <c r="AO257" s="555" t="s">
        <v>69</v>
      </c>
      <c r="AP257" s="555" t="s">
        <v>457</v>
      </c>
      <c r="AQ257" s="555" t="s">
        <v>69</v>
      </c>
      <c r="AR257" s="551" t="s">
        <v>87</v>
      </c>
      <c r="AS257" s="551" t="s">
        <v>87</v>
      </c>
      <c r="AT257" s="555" t="s">
        <v>69</v>
      </c>
      <c r="AU257" s="555" t="s">
        <v>69</v>
      </c>
      <c r="AV257" s="555" t="s">
        <v>69</v>
      </c>
      <c r="AW257" s="550" t="s">
        <v>69</v>
      </c>
      <c r="AX257" s="550" t="s">
        <v>2037</v>
      </c>
    </row>
    <row r="258" spans="1:50" s="635" customFormat="1" ht="140.25">
      <c r="A258" s="548" t="s">
        <v>1778</v>
      </c>
      <c r="B258" s="498" t="s">
        <v>397</v>
      </c>
      <c r="C258" s="498" t="s">
        <v>283</v>
      </c>
      <c r="D258" s="498" t="s">
        <v>106</v>
      </c>
      <c r="E258" s="498" t="s">
        <v>448</v>
      </c>
      <c r="F258" s="198">
        <f>IFERROR(VLOOKUP(E258,[8]TablaRetencion!A$1:B$22,2,FALSE),"")</f>
        <v>240</v>
      </c>
      <c r="G258" s="548" t="s">
        <v>402</v>
      </c>
      <c r="H258" s="198">
        <f>IFERROR(VLOOKUP(G258,[8]TablaRetencion!C$1:D$159,2,FALSE),"")</f>
        <v>28</v>
      </c>
      <c r="I258" s="549" t="s">
        <v>959</v>
      </c>
      <c r="J258" s="548" t="s">
        <v>2033</v>
      </c>
      <c r="K258" s="529" t="s">
        <v>2181</v>
      </c>
      <c r="L258" s="508" t="s">
        <v>70</v>
      </c>
      <c r="M258" s="498" t="s">
        <v>151</v>
      </c>
      <c r="N258" s="498" t="s">
        <v>72</v>
      </c>
      <c r="O258" s="550" t="s">
        <v>205</v>
      </c>
      <c r="P258" s="550" t="s">
        <v>111</v>
      </c>
      <c r="Q258" s="498" t="s">
        <v>126</v>
      </c>
      <c r="R258" s="548" t="s">
        <v>83</v>
      </c>
      <c r="S258" s="550" t="s">
        <v>140</v>
      </c>
      <c r="T258" s="550" t="s">
        <v>79</v>
      </c>
      <c r="U258" s="550" t="s">
        <v>141</v>
      </c>
      <c r="V258" s="550" t="s">
        <v>2035</v>
      </c>
      <c r="W258" s="551">
        <f t="shared" si="22"/>
        <v>4</v>
      </c>
      <c r="X258" s="548" t="str">
        <f t="shared" si="21"/>
        <v>MEDIO</v>
      </c>
      <c r="Y258" s="556" t="s">
        <v>2036</v>
      </c>
      <c r="Z258" s="550" t="s">
        <v>223</v>
      </c>
      <c r="AA258" s="550" t="s">
        <v>201</v>
      </c>
      <c r="AB258" s="550" t="s">
        <v>201</v>
      </c>
      <c r="AC258" s="550" t="s">
        <v>223</v>
      </c>
      <c r="AD258" s="553">
        <v>43969</v>
      </c>
      <c r="AE258" s="548" t="s">
        <v>82</v>
      </c>
      <c r="AF258" s="550" t="s">
        <v>69</v>
      </c>
      <c r="AG258" s="550" t="s">
        <v>69</v>
      </c>
      <c r="AH258" s="550" t="s">
        <v>69</v>
      </c>
      <c r="AI258" s="550" t="s">
        <v>114</v>
      </c>
      <c r="AJ258" s="554" t="s">
        <v>69</v>
      </c>
      <c r="AK258" s="555" t="s">
        <v>457</v>
      </c>
      <c r="AL258" s="555" t="s">
        <v>457</v>
      </c>
      <c r="AM258" s="555" t="s">
        <v>69</v>
      </c>
      <c r="AN258" s="555" t="s">
        <v>457</v>
      </c>
      <c r="AO258" s="555" t="s">
        <v>69</v>
      </c>
      <c r="AP258" s="555" t="s">
        <v>457</v>
      </c>
      <c r="AQ258" s="555" t="s">
        <v>69</v>
      </c>
      <c r="AR258" s="551" t="s">
        <v>87</v>
      </c>
      <c r="AS258" s="551" t="s">
        <v>87</v>
      </c>
      <c r="AT258" s="555" t="s">
        <v>69</v>
      </c>
      <c r="AU258" s="555" t="s">
        <v>69</v>
      </c>
      <c r="AV258" s="555" t="s">
        <v>69</v>
      </c>
      <c r="AW258" s="550" t="s">
        <v>69</v>
      </c>
      <c r="AX258" s="550" t="s">
        <v>2037</v>
      </c>
    </row>
    <row r="259" spans="1:50" s="635" customFormat="1" ht="90">
      <c r="A259" s="548" t="s">
        <v>1778</v>
      </c>
      <c r="B259" s="498" t="s">
        <v>397</v>
      </c>
      <c r="C259" s="498" t="s">
        <v>283</v>
      </c>
      <c r="D259" s="498" t="s">
        <v>106</v>
      </c>
      <c r="E259" s="498" t="s">
        <v>448</v>
      </c>
      <c r="F259" s="198">
        <f>IFERROR(VLOOKUP(E259,[8]TablaRetencion!A$1:B$22,2,FALSE),"")</f>
        <v>240</v>
      </c>
      <c r="G259" s="548" t="s">
        <v>402</v>
      </c>
      <c r="H259" s="198">
        <f>IFERROR(VLOOKUP(G259,[8]TablaRetencion!C$1:D$159,2,FALSE),"")</f>
        <v>28</v>
      </c>
      <c r="I259" s="549" t="s">
        <v>959</v>
      </c>
      <c r="J259" s="548" t="s">
        <v>2033</v>
      </c>
      <c r="K259" s="529" t="s">
        <v>2182</v>
      </c>
      <c r="L259" s="508" t="s">
        <v>70</v>
      </c>
      <c r="M259" s="498" t="s">
        <v>151</v>
      </c>
      <c r="N259" s="498" t="s">
        <v>72</v>
      </c>
      <c r="O259" s="550" t="s">
        <v>205</v>
      </c>
      <c r="P259" s="550" t="s">
        <v>111</v>
      </c>
      <c r="Q259" s="498" t="s">
        <v>126</v>
      </c>
      <c r="R259" s="548" t="s">
        <v>83</v>
      </c>
      <c r="S259" s="550" t="s">
        <v>140</v>
      </c>
      <c r="T259" s="550" t="s">
        <v>79</v>
      </c>
      <c r="U259" s="550" t="s">
        <v>141</v>
      </c>
      <c r="V259" s="550" t="s">
        <v>2035</v>
      </c>
      <c r="W259" s="551">
        <f t="shared" si="22"/>
        <v>4</v>
      </c>
      <c r="X259" s="548" t="str">
        <f t="shared" si="21"/>
        <v>MEDIO</v>
      </c>
      <c r="Y259" s="556" t="s">
        <v>2036</v>
      </c>
      <c r="Z259" s="550" t="s">
        <v>223</v>
      </c>
      <c r="AA259" s="550" t="s">
        <v>201</v>
      </c>
      <c r="AB259" s="550" t="s">
        <v>201</v>
      </c>
      <c r="AC259" s="550" t="s">
        <v>223</v>
      </c>
      <c r="AD259" s="553">
        <v>43969</v>
      </c>
      <c r="AE259" s="548" t="s">
        <v>82</v>
      </c>
      <c r="AF259" s="550" t="s">
        <v>69</v>
      </c>
      <c r="AG259" s="550" t="s">
        <v>69</v>
      </c>
      <c r="AH259" s="550" t="s">
        <v>69</v>
      </c>
      <c r="AI259" s="550" t="s">
        <v>114</v>
      </c>
      <c r="AJ259" s="554" t="s">
        <v>69</v>
      </c>
      <c r="AK259" s="555" t="s">
        <v>457</v>
      </c>
      <c r="AL259" s="555" t="s">
        <v>457</v>
      </c>
      <c r="AM259" s="555" t="s">
        <v>69</v>
      </c>
      <c r="AN259" s="555" t="s">
        <v>457</v>
      </c>
      <c r="AO259" s="555" t="s">
        <v>69</v>
      </c>
      <c r="AP259" s="555" t="s">
        <v>457</v>
      </c>
      <c r="AQ259" s="555" t="s">
        <v>69</v>
      </c>
      <c r="AR259" s="551" t="s">
        <v>87</v>
      </c>
      <c r="AS259" s="551" t="s">
        <v>87</v>
      </c>
      <c r="AT259" s="555" t="s">
        <v>69</v>
      </c>
      <c r="AU259" s="555" t="s">
        <v>69</v>
      </c>
      <c r="AV259" s="555" t="s">
        <v>69</v>
      </c>
      <c r="AW259" s="550" t="s">
        <v>69</v>
      </c>
      <c r="AX259" s="550" t="s">
        <v>2037</v>
      </c>
    </row>
    <row r="260" spans="1:50" s="635" customFormat="1" ht="90">
      <c r="A260" s="548" t="s">
        <v>1778</v>
      </c>
      <c r="B260" s="498" t="s">
        <v>397</v>
      </c>
      <c r="C260" s="498" t="s">
        <v>283</v>
      </c>
      <c r="D260" s="498" t="s">
        <v>106</v>
      </c>
      <c r="E260" s="498" t="s">
        <v>448</v>
      </c>
      <c r="F260" s="198">
        <f>IFERROR(VLOOKUP(E260,[8]TablaRetencion!A$1:B$22,2,FALSE),"")</f>
        <v>240</v>
      </c>
      <c r="G260" s="548" t="s">
        <v>402</v>
      </c>
      <c r="H260" s="198">
        <f>IFERROR(VLOOKUP(G260,[8]TablaRetencion!C$1:D$159,2,FALSE),"")</f>
        <v>28</v>
      </c>
      <c r="I260" s="549" t="s">
        <v>959</v>
      </c>
      <c r="J260" s="548" t="s">
        <v>2033</v>
      </c>
      <c r="K260" s="529" t="s">
        <v>2183</v>
      </c>
      <c r="L260" s="508" t="s">
        <v>70</v>
      </c>
      <c r="M260" s="498" t="s">
        <v>151</v>
      </c>
      <c r="N260" s="498" t="s">
        <v>72</v>
      </c>
      <c r="O260" s="550" t="s">
        <v>205</v>
      </c>
      <c r="P260" s="550" t="s">
        <v>111</v>
      </c>
      <c r="Q260" s="498" t="s">
        <v>126</v>
      </c>
      <c r="R260" s="548" t="s">
        <v>83</v>
      </c>
      <c r="S260" s="550" t="s">
        <v>140</v>
      </c>
      <c r="T260" s="550" t="s">
        <v>79</v>
      </c>
      <c r="U260" s="550" t="s">
        <v>141</v>
      </c>
      <c r="V260" s="550" t="s">
        <v>2035</v>
      </c>
      <c r="W260" s="551">
        <f t="shared" si="22"/>
        <v>4</v>
      </c>
      <c r="X260" s="548" t="str">
        <f t="shared" si="21"/>
        <v>MEDIO</v>
      </c>
      <c r="Y260" s="556" t="s">
        <v>2036</v>
      </c>
      <c r="Z260" s="550" t="s">
        <v>223</v>
      </c>
      <c r="AA260" s="550" t="s">
        <v>201</v>
      </c>
      <c r="AB260" s="550" t="s">
        <v>201</v>
      </c>
      <c r="AC260" s="550" t="s">
        <v>223</v>
      </c>
      <c r="AD260" s="553">
        <v>43969</v>
      </c>
      <c r="AE260" s="548" t="s">
        <v>82</v>
      </c>
      <c r="AF260" s="550" t="s">
        <v>69</v>
      </c>
      <c r="AG260" s="550" t="s">
        <v>69</v>
      </c>
      <c r="AH260" s="550" t="s">
        <v>69</v>
      </c>
      <c r="AI260" s="550" t="s">
        <v>114</v>
      </c>
      <c r="AJ260" s="554" t="s">
        <v>69</v>
      </c>
      <c r="AK260" s="555" t="s">
        <v>457</v>
      </c>
      <c r="AL260" s="555" t="s">
        <v>457</v>
      </c>
      <c r="AM260" s="555" t="s">
        <v>69</v>
      </c>
      <c r="AN260" s="555" t="s">
        <v>457</v>
      </c>
      <c r="AO260" s="555" t="s">
        <v>69</v>
      </c>
      <c r="AP260" s="555" t="s">
        <v>457</v>
      </c>
      <c r="AQ260" s="555" t="s">
        <v>69</v>
      </c>
      <c r="AR260" s="551" t="s">
        <v>87</v>
      </c>
      <c r="AS260" s="551" t="s">
        <v>87</v>
      </c>
      <c r="AT260" s="555" t="s">
        <v>69</v>
      </c>
      <c r="AU260" s="555" t="s">
        <v>69</v>
      </c>
      <c r="AV260" s="555" t="s">
        <v>69</v>
      </c>
      <c r="AW260" s="550" t="s">
        <v>69</v>
      </c>
      <c r="AX260" s="548" t="s">
        <v>83</v>
      </c>
    </row>
    <row r="261" spans="1:50" s="635" customFormat="1" ht="90">
      <c r="A261" s="548" t="s">
        <v>1778</v>
      </c>
      <c r="B261" s="498" t="s">
        <v>397</v>
      </c>
      <c r="C261" s="498" t="s">
        <v>283</v>
      </c>
      <c r="D261" s="498" t="s">
        <v>106</v>
      </c>
      <c r="E261" s="498" t="s">
        <v>448</v>
      </c>
      <c r="F261" s="198">
        <f>IFERROR(VLOOKUP(E261,[8]TablaRetencion!A$1:B$22,2,FALSE),"")</f>
        <v>240</v>
      </c>
      <c r="G261" s="548" t="s">
        <v>402</v>
      </c>
      <c r="H261" s="198">
        <f>IFERROR(VLOOKUP(G261,[8]TablaRetencion!C$1:D$159,2,FALSE),"")</f>
        <v>28</v>
      </c>
      <c r="I261" s="549" t="s">
        <v>959</v>
      </c>
      <c r="J261" s="548" t="s">
        <v>2033</v>
      </c>
      <c r="K261" s="529" t="s">
        <v>2184</v>
      </c>
      <c r="L261" s="508" t="s">
        <v>70</v>
      </c>
      <c r="M261" s="498" t="s">
        <v>151</v>
      </c>
      <c r="N261" s="498" t="s">
        <v>72</v>
      </c>
      <c r="O261" s="550" t="s">
        <v>205</v>
      </c>
      <c r="P261" s="550" t="s">
        <v>111</v>
      </c>
      <c r="Q261" s="498" t="s">
        <v>126</v>
      </c>
      <c r="R261" s="548" t="s">
        <v>83</v>
      </c>
      <c r="S261" s="550" t="s">
        <v>140</v>
      </c>
      <c r="T261" s="550" t="s">
        <v>79</v>
      </c>
      <c r="U261" s="550" t="s">
        <v>141</v>
      </c>
      <c r="V261" s="550" t="s">
        <v>2035</v>
      </c>
      <c r="W261" s="551">
        <f t="shared" si="22"/>
        <v>4</v>
      </c>
      <c r="X261" s="548" t="str">
        <f t="shared" si="21"/>
        <v>MEDIO</v>
      </c>
      <c r="Y261" s="556" t="s">
        <v>2036</v>
      </c>
      <c r="Z261" s="550" t="s">
        <v>223</v>
      </c>
      <c r="AA261" s="550" t="s">
        <v>201</v>
      </c>
      <c r="AB261" s="550" t="s">
        <v>201</v>
      </c>
      <c r="AC261" s="550" t="s">
        <v>223</v>
      </c>
      <c r="AD261" s="553">
        <v>43969</v>
      </c>
      <c r="AE261" s="548" t="s">
        <v>82</v>
      </c>
      <c r="AF261" s="550" t="s">
        <v>69</v>
      </c>
      <c r="AG261" s="550" t="s">
        <v>69</v>
      </c>
      <c r="AH261" s="550" t="s">
        <v>69</v>
      </c>
      <c r="AI261" s="550" t="s">
        <v>114</v>
      </c>
      <c r="AJ261" s="554" t="s">
        <v>69</v>
      </c>
      <c r="AK261" s="555" t="s">
        <v>457</v>
      </c>
      <c r="AL261" s="555" t="s">
        <v>457</v>
      </c>
      <c r="AM261" s="555" t="s">
        <v>69</v>
      </c>
      <c r="AN261" s="555" t="s">
        <v>457</v>
      </c>
      <c r="AO261" s="555" t="s">
        <v>69</v>
      </c>
      <c r="AP261" s="555" t="s">
        <v>457</v>
      </c>
      <c r="AQ261" s="555" t="s">
        <v>69</v>
      </c>
      <c r="AR261" s="551" t="s">
        <v>87</v>
      </c>
      <c r="AS261" s="551" t="s">
        <v>87</v>
      </c>
      <c r="AT261" s="555" t="s">
        <v>69</v>
      </c>
      <c r="AU261" s="555" t="s">
        <v>69</v>
      </c>
      <c r="AV261" s="555" t="s">
        <v>69</v>
      </c>
      <c r="AW261" s="550" t="s">
        <v>69</v>
      </c>
      <c r="AX261" s="548" t="s">
        <v>83</v>
      </c>
    </row>
    <row r="262" spans="1:50" s="636" customFormat="1" ht="105">
      <c r="A262" s="548" t="s">
        <v>1778</v>
      </c>
      <c r="B262" s="563" t="s">
        <v>397</v>
      </c>
      <c r="C262" s="563" t="s">
        <v>283</v>
      </c>
      <c r="D262" s="563" t="s">
        <v>106</v>
      </c>
      <c r="E262" s="563" t="s">
        <v>448</v>
      </c>
      <c r="F262" s="564">
        <f>IFERROR(VLOOKUP(E262,[8]TablaRetencion!A$1:B$22,2,FALSE),"")</f>
        <v>240</v>
      </c>
      <c r="G262" s="562" t="s">
        <v>402</v>
      </c>
      <c r="H262" s="564">
        <f>IFERROR(VLOOKUP(G262,[8]TablaRetencion!C$1:D$159,2,FALSE),"")</f>
        <v>28</v>
      </c>
      <c r="I262" s="565" t="s">
        <v>959</v>
      </c>
      <c r="J262" s="562" t="s">
        <v>2033</v>
      </c>
      <c r="K262" s="566" t="s">
        <v>2185</v>
      </c>
      <c r="L262" s="563" t="s">
        <v>70</v>
      </c>
      <c r="M262" s="563" t="s">
        <v>151</v>
      </c>
      <c r="N262" s="563" t="s">
        <v>72</v>
      </c>
      <c r="O262" s="567" t="s">
        <v>205</v>
      </c>
      <c r="P262" s="567" t="s">
        <v>111</v>
      </c>
      <c r="Q262" s="563" t="s">
        <v>126</v>
      </c>
      <c r="R262" s="548" t="s">
        <v>83</v>
      </c>
      <c r="S262" s="550" t="s">
        <v>140</v>
      </c>
      <c r="T262" s="550" t="s">
        <v>79</v>
      </c>
      <c r="U262" s="550" t="s">
        <v>141</v>
      </c>
      <c r="V262" s="550" t="s">
        <v>2035</v>
      </c>
      <c r="W262" s="548">
        <f t="shared" ref="W262:W271" si="23">VLOOKUP(S262,Confidencialidad,2,0)+VLOOKUP(T262,Integridad,2,0)+VLOOKUP(U262,Disponibilidad,2,0)</f>
        <v>4</v>
      </c>
      <c r="X262" s="548" t="str">
        <f t="shared" si="21"/>
        <v>MEDIO</v>
      </c>
      <c r="Y262" s="552" t="s">
        <v>2036</v>
      </c>
      <c r="Z262" s="550" t="s">
        <v>223</v>
      </c>
      <c r="AA262" s="563" t="s">
        <v>201</v>
      </c>
      <c r="AB262" s="563" t="s">
        <v>201</v>
      </c>
      <c r="AC262" s="563" t="s">
        <v>223</v>
      </c>
      <c r="AD262" s="568">
        <v>44396</v>
      </c>
      <c r="AE262" s="569" t="s">
        <v>82</v>
      </c>
      <c r="AF262" s="550" t="s">
        <v>69</v>
      </c>
      <c r="AG262" s="550" t="s">
        <v>69</v>
      </c>
      <c r="AH262" s="550" t="s">
        <v>69</v>
      </c>
      <c r="AI262" s="550" t="s">
        <v>114</v>
      </c>
      <c r="AJ262" s="553" t="s">
        <v>69</v>
      </c>
      <c r="AK262" s="550" t="s">
        <v>457</v>
      </c>
      <c r="AL262" s="550" t="s">
        <v>457</v>
      </c>
      <c r="AM262" s="550" t="s">
        <v>69</v>
      </c>
      <c r="AN262" s="550" t="s">
        <v>457</v>
      </c>
      <c r="AO262" s="550" t="s">
        <v>69</v>
      </c>
      <c r="AP262" s="550" t="s">
        <v>457</v>
      </c>
      <c r="AQ262" s="550" t="s">
        <v>69</v>
      </c>
      <c r="AR262" s="548" t="s">
        <v>87</v>
      </c>
      <c r="AS262" s="548" t="s">
        <v>87</v>
      </c>
      <c r="AT262" s="550" t="s">
        <v>69</v>
      </c>
      <c r="AU262" s="550" t="s">
        <v>69</v>
      </c>
      <c r="AV262" s="550" t="s">
        <v>69</v>
      </c>
      <c r="AW262" s="550" t="s">
        <v>69</v>
      </c>
      <c r="AX262" s="548" t="s">
        <v>83</v>
      </c>
    </row>
    <row r="263" spans="1:50" s="635" customFormat="1" ht="105">
      <c r="A263" s="548" t="s">
        <v>1778</v>
      </c>
      <c r="B263" s="498" t="s">
        <v>397</v>
      </c>
      <c r="C263" s="498" t="s">
        <v>283</v>
      </c>
      <c r="D263" s="498" t="s">
        <v>106</v>
      </c>
      <c r="E263" s="498" t="s">
        <v>448</v>
      </c>
      <c r="F263" s="198">
        <f>IFERROR(VLOOKUP(E263,[8]TablaRetencion!A$1:B$22,2,FALSE),"")</f>
        <v>240</v>
      </c>
      <c r="G263" s="548" t="s">
        <v>402</v>
      </c>
      <c r="H263" s="198">
        <f>IFERROR(VLOOKUP(G263,[8]TablaRetencion!C$1:D$159,2,FALSE),"")</f>
        <v>28</v>
      </c>
      <c r="I263" s="565" t="s">
        <v>959</v>
      </c>
      <c r="J263" s="562" t="s">
        <v>2033</v>
      </c>
      <c r="K263" s="517" t="s">
        <v>2186</v>
      </c>
      <c r="L263" s="508" t="s">
        <v>70</v>
      </c>
      <c r="M263" s="498" t="s">
        <v>151</v>
      </c>
      <c r="N263" s="498" t="s">
        <v>72</v>
      </c>
      <c r="O263" s="550" t="s">
        <v>205</v>
      </c>
      <c r="P263" s="550" t="s">
        <v>111</v>
      </c>
      <c r="Q263" s="563" t="s">
        <v>126</v>
      </c>
      <c r="R263" s="548" t="s">
        <v>83</v>
      </c>
      <c r="S263" s="550" t="s">
        <v>140</v>
      </c>
      <c r="T263" s="550" t="s">
        <v>79</v>
      </c>
      <c r="U263" s="550" t="s">
        <v>141</v>
      </c>
      <c r="V263" s="550" t="s">
        <v>2035</v>
      </c>
      <c r="W263" s="551">
        <f t="shared" si="23"/>
        <v>4</v>
      </c>
      <c r="X263" s="548" t="str">
        <f t="shared" si="21"/>
        <v>MEDIO</v>
      </c>
      <c r="Y263" s="552" t="s">
        <v>2036</v>
      </c>
      <c r="Z263" s="550" t="s">
        <v>223</v>
      </c>
      <c r="AA263" s="563" t="s">
        <v>201</v>
      </c>
      <c r="AB263" s="563" t="s">
        <v>201</v>
      </c>
      <c r="AC263" s="563" t="s">
        <v>223</v>
      </c>
      <c r="AD263" s="568">
        <v>44396</v>
      </c>
      <c r="AE263" s="569" t="s">
        <v>82</v>
      </c>
      <c r="AF263" s="550" t="s">
        <v>69</v>
      </c>
      <c r="AG263" s="550" t="s">
        <v>69</v>
      </c>
      <c r="AH263" s="550" t="s">
        <v>69</v>
      </c>
      <c r="AI263" s="550" t="s">
        <v>114</v>
      </c>
      <c r="AJ263" s="554" t="s">
        <v>69</v>
      </c>
      <c r="AK263" s="555" t="s">
        <v>457</v>
      </c>
      <c r="AL263" s="555" t="s">
        <v>457</v>
      </c>
      <c r="AM263" s="555" t="s">
        <v>69</v>
      </c>
      <c r="AN263" s="555" t="s">
        <v>457</v>
      </c>
      <c r="AO263" s="555" t="s">
        <v>69</v>
      </c>
      <c r="AP263" s="555" t="s">
        <v>457</v>
      </c>
      <c r="AQ263" s="555" t="s">
        <v>69</v>
      </c>
      <c r="AR263" s="551" t="s">
        <v>87</v>
      </c>
      <c r="AS263" s="551" t="s">
        <v>87</v>
      </c>
      <c r="AT263" s="555" t="s">
        <v>69</v>
      </c>
      <c r="AU263" s="555" t="s">
        <v>69</v>
      </c>
      <c r="AV263" s="555" t="s">
        <v>69</v>
      </c>
      <c r="AW263" s="550" t="s">
        <v>69</v>
      </c>
      <c r="AX263" s="548" t="s">
        <v>83</v>
      </c>
    </row>
    <row r="264" spans="1:50" s="635" customFormat="1" ht="105">
      <c r="A264" s="548" t="s">
        <v>1778</v>
      </c>
      <c r="B264" s="498" t="s">
        <v>397</v>
      </c>
      <c r="C264" s="498" t="s">
        <v>283</v>
      </c>
      <c r="D264" s="498" t="s">
        <v>106</v>
      </c>
      <c r="E264" s="498" t="s">
        <v>448</v>
      </c>
      <c r="F264" s="198">
        <f>IFERROR(VLOOKUP(E264,[8]TablaRetencion!A$1:B$22,2,FALSE),"")</f>
        <v>240</v>
      </c>
      <c r="G264" s="548" t="s">
        <v>402</v>
      </c>
      <c r="H264" s="198">
        <f>IFERROR(VLOOKUP(G264,[8]TablaRetencion!C$1:D$159,2,FALSE),"")</f>
        <v>28</v>
      </c>
      <c r="I264" s="565" t="s">
        <v>959</v>
      </c>
      <c r="J264" s="562" t="s">
        <v>2033</v>
      </c>
      <c r="K264" s="517" t="s">
        <v>2187</v>
      </c>
      <c r="L264" s="508" t="s">
        <v>70</v>
      </c>
      <c r="M264" s="498" t="s">
        <v>151</v>
      </c>
      <c r="N264" s="498" t="s">
        <v>72</v>
      </c>
      <c r="O264" s="550" t="s">
        <v>205</v>
      </c>
      <c r="P264" s="550" t="s">
        <v>111</v>
      </c>
      <c r="Q264" s="563" t="s">
        <v>126</v>
      </c>
      <c r="R264" s="548" t="s">
        <v>83</v>
      </c>
      <c r="S264" s="550" t="s">
        <v>140</v>
      </c>
      <c r="T264" s="550" t="s">
        <v>79</v>
      </c>
      <c r="U264" s="550" t="s">
        <v>141</v>
      </c>
      <c r="V264" s="550" t="s">
        <v>2035</v>
      </c>
      <c r="W264" s="551">
        <f t="shared" si="23"/>
        <v>4</v>
      </c>
      <c r="X264" s="548" t="str">
        <f t="shared" si="21"/>
        <v>MEDIO</v>
      </c>
      <c r="Y264" s="552" t="s">
        <v>2036</v>
      </c>
      <c r="Z264" s="550" t="s">
        <v>223</v>
      </c>
      <c r="AA264" s="563" t="s">
        <v>201</v>
      </c>
      <c r="AB264" s="563" t="s">
        <v>201</v>
      </c>
      <c r="AC264" s="563" t="s">
        <v>223</v>
      </c>
      <c r="AD264" s="568">
        <v>44396</v>
      </c>
      <c r="AE264" s="569" t="s">
        <v>82</v>
      </c>
      <c r="AF264" s="550" t="s">
        <v>69</v>
      </c>
      <c r="AG264" s="550" t="s">
        <v>69</v>
      </c>
      <c r="AH264" s="550" t="s">
        <v>69</v>
      </c>
      <c r="AI264" s="550" t="s">
        <v>114</v>
      </c>
      <c r="AJ264" s="554" t="s">
        <v>69</v>
      </c>
      <c r="AK264" s="555" t="s">
        <v>457</v>
      </c>
      <c r="AL264" s="555" t="s">
        <v>457</v>
      </c>
      <c r="AM264" s="555" t="s">
        <v>69</v>
      </c>
      <c r="AN264" s="555" t="s">
        <v>457</v>
      </c>
      <c r="AO264" s="555" t="s">
        <v>69</v>
      </c>
      <c r="AP264" s="555" t="s">
        <v>457</v>
      </c>
      <c r="AQ264" s="555" t="s">
        <v>69</v>
      </c>
      <c r="AR264" s="551" t="s">
        <v>87</v>
      </c>
      <c r="AS264" s="551" t="s">
        <v>87</v>
      </c>
      <c r="AT264" s="555" t="s">
        <v>69</v>
      </c>
      <c r="AU264" s="555" t="s">
        <v>69</v>
      </c>
      <c r="AV264" s="555" t="s">
        <v>69</v>
      </c>
      <c r="AW264" s="550" t="s">
        <v>69</v>
      </c>
      <c r="AX264" s="548" t="s">
        <v>83</v>
      </c>
    </row>
    <row r="265" spans="1:50" s="635" customFormat="1" ht="105">
      <c r="A265" s="548" t="s">
        <v>1778</v>
      </c>
      <c r="B265" s="498" t="s">
        <v>397</v>
      </c>
      <c r="C265" s="498" t="s">
        <v>283</v>
      </c>
      <c r="D265" s="498" t="s">
        <v>106</v>
      </c>
      <c r="E265" s="498" t="s">
        <v>448</v>
      </c>
      <c r="F265" s="198">
        <f>IFERROR(VLOOKUP(E265,[8]TablaRetencion!A$1:B$22,2,FALSE),"")</f>
        <v>240</v>
      </c>
      <c r="G265" s="548" t="s">
        <v>402</v>
      </c>
      <c r="H265" s="198">
        <f>IFERROR(VLOOKUP(G265,[8]TablaRetencion!C$1:D$159,2,FALSE),"")</f>
        <v>28</v>
      </c>
      <c r="I265" s="565" t="s">
        <v>959</v>
      </c>
      <c r="J265" s="562" t="s">
        <v>2033</v>
      </c>
      <c r="K265" s="517" t="s">
        <v>2188</v>
      </c>
      <c r="L265" s="508" t="s">
        <v>70</v>
      </c>
      <c r="M265" s="498" t="s">
        <v>151</v>
      </c>
      <c r="N265" s="498" t="s">
        <v>72</v>
      </c>
      <c r="O265" s="550" t="s">
        <v>205</v>
      </c>
      <c r="P265" s="550" t="s">
        <v>111</v>
      </c>
      <c r="Q265" s="563" t="s">
        <v>126</v>
      </c>
      <c r="R265" s="548" t="s">
        <v>83</v>
      </c>
      <c r="S265" s="550" t="s">
        <v>140</v>
      </c>
      <c r="T265" s="550" t="s">
        <v>79</v>
      </c>
      <c r="U265" s="550" t="s">
        <v>141</v>
      </c>
      <c r="V265" s="550" t="s">
        <v>2035</v>
      </c>
      <c r="W265" s="551">
        <f t="shared" si="23"/>
        <v>4</v>
      </c>
      <c r="X265" s="548" t="str">
        <f t="shared" si="21"/>
        <v>MEDIO</v>
      </c>
      <c r="Y265" s="552" t="s">
        <v>2036</v>
      </c>
      <c r="Z265" s="550" t="s">
        <v>223</v>
      </c>
      <c r="AA265" s="563" t="s">
        <v>201</v>
      </c>
      <c r="AB265" s="563" t="s">
        <v>201</v>
      </c>
      <c r="AC265" s="563" t="s">
        <v>223</v>
      </c>
      <c r="AD265" s="568">
        <v>44396</v>
      </c>
      <c r="AE265" s="569" t="s">
        <v>82</v>
      </c>
      <c r="AF265" s="550" t="s">
        <v>69</v>
      </c>
      <c r="AG265" s="550" t="s">
        <v>69</v>
      </c>
      <c r="AH265" s="550" t="s">
        <v>69</v>
      </c>
      <c r="AI265" s="550" t="s">
        <v>114</v>
      </c>
      <c r="AJ265" s="554" t="s">
        <v>69</v>
      </c>
      <c r="AK265" s="555" t="s">
        <v>457</v>
      </c>
      <c r="AL265" s="555" t="s">
        <v>457</v>
      </c>
      <c r="AM265" s="555" t="s">
        <v>69</v>
      </c>
      <c r="AN265" s="555" t="s">
        <v>457</v>
      </c>
      <c r="AO265" s="555" t="s">
        <v>69</v>
      </c>
      <c r="AP265" s="555" t="s">
        <v>457</v>
      </c>
      <c r="AQ265" s="555" t="s">
        <v>69</v>
      </c>
      <c r="AR265" s="551" t="s">
        <v>87</v>
      </c>
      <c r="AS265" s="551" t="s">
        <v>87</v>
      </c>
      <c r="AT265" s="555" t="s">
        <v>69</v>
      </c>
      <c r="AU265" s="555" t="s">
        <v>69</v>
      </c>
      <c r="AV265" s="555" t="s">
        <v>69</v>
      </c>
      <c r="AW265" s="550" t="s">
        <v>69</v>
      </c>
      <c r="AX265" s="548" t="s">
        <v>83</v>
      </c>
    </row>
    <row r="266" spans="1:50" s="635" customFormat="1" ht="105">
      <c r="A266" s="548" t="s">
        <v>1778</v>
      </c>
      <c r="B266" s="498" t="s">
        <v>397</v>
      </c>
      <c r="C266" s="498" t="s">
        <v>283</v>
      </c>
      <c r="D266" s="498" t="s">
        <v>106</v>
      </c>
      <c r="E266" s="498" t="s">
        <v>448</v>
      </c>
      <c r="F266" s="198">
        <f>IFERROR(VLOOKUP(E266,[8]TablaRetencion!A$1:B$22,2,FALSE),"")</f>
        <v>240</v>
      </c>
      <c r="G266" s="548" t="s">
        <v>402</v>
      </c>
      <c r="H266" s="198">
        <f>IFERROR(VLOOKUP(G266,[8]TablaRetencion!C$1:D$159,2,FALSE),"")</f>
        <v>28</v>
      </c>
      <c r="I266" s="565" t="s">
        <v>959</v>
      </c>
      <c r="J266" s="562" t="s">
        <v>2033</v>
      </c>
      <c r="K266" s="517" t="s">
        <v>2189</v>
      </c>
      <c r="L266" s="508" t="s">
        <v>70</v>
      </c>
      <c r="M266" s="498" t="s">
        <v>151</v>
      </c>
      <c r="N266" s="498" t="s">
        <v>72</v>
      </c>
      <c r="O266" s="550" t="s">
        <v>205</v>
      </c>
      <c r="P266" s="550" t="s">
        <v>111</v>
      </c>
      <c r="Q266" s="563" t="s">
        <v>126</v>
      </c>
      <c r="R266" s="548" t="s">
        <v>83</v>
      </c>
      <c r="S266" s="550" t="s">
        <v>140</v>
      </c>
      <c r="T266" s="550" t="s">
        <v>79</v>
      </c>
      <c r="U266" s="550" t="s">
        <v>141</v>
      </c>
      <c r="V266" s="550" t="s">
        <v>2035</v>
      </c>
      <c r="W266" s="551">
        <f t="shared" si="23"/>
        <v>4</v>
      </c>
      <c r="X266" s="548" t="str">
        <f t="shared" si="21"/>
        <v>MEDIO</v>
      </c>
      <c r="Y266" s="552" t="s">
        <v>2036</v>
      </c>
      <c r="Z266" s="550" t="s">
        <v>223</v>
      </c>
      <c r="AA266" s="563" t="s">
        <v>201</v>
      </c>
      <c r="AB266" s="563" t="s">
        <v>201</v>
      </c>
      <c r="AC266" s="563" t="s">
        <v>223</v>
      </c>
      <c r="AD266" s="568">
        <v>44396</v>
      </c>
      <c r="AE266" s="569" t="s">
        <v>82</v>
      </c>
      <c r="AF266" s="550" t="s">
        <v>69</v>
      </c>
      <c r="AG266" s="550" t="s">
        <v>69</v>
      </c>
      <c r="AH266" s="550" t="s">
        <v>69</v>
      </c>
      <c r="AI266" s="550" t="s">
        <v>114</v>
      </c>
      <c r="AJ266" s="554" t="s">
        <v>69</v>
      </c>
      <c r="AK266" s="555" t="s">
        <v>457</v>
      </c>
      <c r="AL266" s="555" t="s">
        <v>457</v>
      </c>
      <c r="AM266" s="555" t="s">
        <v>69</v>
      </c>
      <c r="AN266" s="555" t="s">
        <v>457</v>
      </c>
      <c r="AO266" s="555" t="s">
        <v>69</v>
      </c>
      <c r="AP266" s="555" t="s">
        <v>457</v>
      </c>
      <c r="AQ266" s="555" t="s">
        <v>69</v>
      </c>
      <c r="AR266" s="551" t="s">
        <v>87</v>
      </c>
      <c r="AS266" s="551" t="s">
        <v>87</v>
      </c>
      <c r="AT266" s="555" t="s">
        <v>69</v>
      </c>
      <c r="AU266" s="555" t="s">
        <v>69</v>
      </c>
      <c r="AV266" s="555" t="s">
        <v>69</v>
      </c>
      <c r="AW266" s="550" t="s">
        <v>69</v>
      </c>
      <c r="AX266" s="548" t="s">
        <v>83</v>
      </c>
    </row>
    <row r="267" spans="1:50" s="635" customFormat="1" ht="105">
      <c r="A267" s="548" t="s">
        <v>1778</v>
      </c>
      <c r="B267" s="498" t="s">
        <v>397</v>
      </c>
      <c r="C267" s="498" t="s">
        <v>283</v>
      </c>
      <c r="D267" s="498" t="s">
        <v>106</v>
      </c>
      <c r="E267" s="498" t="s">
        <v>448</v>
      </c>
      <c r="F267" s="198">
        <f>IFERROR(VLOOKUP(E267,[8]TablaRetencion!A$1:B$22,2,FALSE),"")</f>
        <v>240</v>
      </c>
      <c r="G267" s="548" t="s">
        <v>402</v>
      </c>
      <c r="H267" s="198">
        <f>IFERROR(VLOOKUP(G267,[8]TablaRetencion!C$1:D$159,2,FALSE),"")</f>
        <v>28</v>
      </c>
      <c r="I267" s="565" t="s">
        <v>959</v>
      </c>
      <c r="J267" s="562" t="s">
        <v>2033</v>
      </c>
      <c r="K267" s="517" t="s">
        <v>2190</v>
      </c>
      <c r="L267" s="508" t="s">
        <v>70</v>
      </c>
      <c r="M267" s="498" t="s">
        <v>151</v>
      </c>
      <c r="N267" s="498" t="s">
        <v>72</v>
      </c>
      <c r="O267" s="550" t="s">
        <v>205</v>
      </c>
      <c r="P267" s="550" t="s">
        <v>111</v>
      </c>
      <c r="Q267" s="563" t="s">
        <v>126</v>
      </c>
      <c r="R267" s="548" t="s">
        <v>83</v>
      </c>
      <c r="S267" s="550" t="s">
        <v>140</v>
      </c>
      <c r="T267" s="550" t="s">
        <v>79</v>
      </c>
      <c r="U267" s="550" t="s">
        <v>141</v>
      </c>
      <c r="V267" s="550" t="s">
        <v>2035</v>
      </c>
      <c r="W267" s="551">
        <f t="shared" si="23"/>
        <v>4</v>
      </c>
      <c r="X267" s="548" t="str">
        <f t="shared" si="21"/>
        <v>MEDIO</v>
      </c>
      <c r="Y267" s="552" t="s">
        <v>2036</v>
      </c>
      <c r="Z267" s="550" t="s">
        <v>223</v>
      </c>
      <c r="AA267" s="563" t="s">
        <v>201</v>
      </c>
      <c r="AB267" s="563" t="s">
        <v>201</v>
      </c>
      <c r="AC267" s="563" t="s">
        <v>223</v>
      </c>
      <c r="AD267" s="568">
        <v>44396</v>
      </c>
      <c r="AE267" s="569" t="s">
        <v>82</v>
      </c>
      <c r="AF267" s="550" t="s">
        <v>69</v>
      </c>
      <c r="AG267" s="550" t="s">
        <v>69</v>
      </c>
      <c r="AH267" s="550" t="s">
        <v>69</v>
      </c>
      <c r="AI267" s="550" t="s">
        <v>114</v>
      </c>
      <c r="AJ267" s="554" t="s">
        <v>69</v>
      </c>
      <c r="AK267" s="555" t="s">
        <v>457</v>
      </c>
      <c r="AL267" s="555" t="s">
        <v>457</v>
      </c>
      <c r="AM267" s="555" t="s">
        <v>69</v>
      </c>
      <c r="AN267" s="555" t="s">
        <v>457</v>
      </c>
      <c r="AO267" s="555" t="s">
        <v>69</v>
      </c>
      <c r="AP267" s="555" t="s">
        <v>457</v>
      </c>
      <c r="AQ267" s="555" t="s">
        <v>69</v>
      </c>
      <c r="AR267" s="551" t="s">
        <v>87</v>
      </c>
      <c r="AS267" s="551" t="s">
        <v>87</v>
      </c>
      <c r="AT267" s="555" t="s">
        <v>69</v>
      </c>
      <c r="AU267" s="555" t="s">
        <v>69</v>
      </c>
      <c r="AV267" s="555" t="s">
        <v>69</v>
      </c>
      <c r="AW267" s="550" t="s">
        <v>69</v>
      </c>
      <c r="AX267" s="548" t="s">
        <v>83</v>
      </c>
    </row>
    <row r="268" spans="1:50" s="635" customFormat="1" ht="105">
      <c r="A268" s="548" t="s">
        <v>1778</v>
      </c>
      <c r="B268" s="498" t="s">
        <v>397</v>
      </c>
      <c r="C268" s="498" t="s">
        <v>283</v>
      </c>
      <c r="D268" s="498" t="s">
        <v>106</v>
      </c>
      <c r="E268" s="498" t="s">
        <v>448</v>
      </c>
      <c r="F268" s="198">
        <f>IFERROR(VLOOKUP(E268,[8]TablaRetencion!A$1:B$22,2,FALSE),"")</f>
        <v>240</v>
      </c>
      <c r="G268" s="548" t="s">
        <v>402</v>
      </c>
      <c r="H268" s="198">
        <f>IFERROR(VLOOKUP(G268,[8]TablaRetencion!C$1:D$159,2,FALSE),"")</f>
        <v>28</v>
      </c>
      <c r="I268" s="565" t="s">
        <v>959</v>
      </c>
      <c r="J268" s="562" t="s">
        <v>2033</v>
      </c>
      <c r="K268" s="517" t="s">
        <v>2191</v>
      </c>
      <c r="L268" s="508" t="s">
        <v>70</v>
      </c>
      <c r="M268" s="498" t="s">
        <v>151</v>
      </c>
      <c r="N268" s="498" t="s">
        <v>72</v>
      </c>
      <c r="O268" s="550" t="s">
        <v>205</v>
      </c>
      <c r="P268" s="550" t="s">
        <v>111</v>
      </c>
      <c r="Q268" s="563" t="s">
        <v>126</v>
      </c>
      <c r="R268" s="548" t="s">
        <v>83</v>
      </c>
      <c r="S268" s="550" t="s">
        <v>140</v>
      </c>
      <c r="T268" s="550" t="s">
        <v>79</v>
      </c>
      <c r="U268" s="550" t="s">
        <v>141</v>
      </c>
      <c r="V268" s="550" t="s">
        <v>2035</v>
      </c>
      <c r="W268" s="551">
        <f t="shared" si="23"/>
        <v>4</v>
      </c>
      <c r="X268" s="548" t="str">
        <f t="shared" si="21"/>
        <v>MEDIO</v>
      </c>
      <c r="Y268" s="552" t="s">
        <v>2036</v>
      </c>
      <c r="Z268" s="550" t="s">
        <v>223</v>
      </c>
      <c r="AA268" s="563" t="s">
        <v>201</v>
      </c>
      <c r="AB268" s="563" t="s">
        <v>201</v>
      </c>
      <c r="AC268" s="563" t="s">
        <v>223</v>
      </c>
      <c r="AD268" s="568">
        <v>44396</v>
      </c>
      <c r="AE268" s="569" t="s">
        <v>82</v>
      </c>
      <c r="AF268" s="550" t="s">
        <v>69</v>
      </c>
      <c r="AG268" s="550" t="s">
        <v>69</v>
      </c>
      <c r="AH268" s="550" t="s">
        <v>69</v>
      </c>
      <c r="AI268" s="550" t="s">
        <v>114</v>
      </c>
      <c r="AJ268" s="554" t="s">
        <v>69</v>
      </c>
      <c r="AK268" s="555" t="s">
        <v>457</v>
      </c>
      <c r="AL268" s="555" t="s">
        <v>457</v>
      </c>
      <c r="AM268" s="555" t="s">
        <v>69</v>
      </c>
      <c r="AN268" s="555" t="s">
        <v>457</v>
      </c>
      <c r="AO268" s="555" t="s">
        <v>69</v>
      </c>
      <c r="AP268" s="555" t="s">
        <v>457</v>
      </c>
      <c r="AQ268" s="555" t="s">
        <v>69</v>
      </c>
      <c r="AR268" s="551" t="s">
        <v>87</v>
      </c>
      <c r="AS268" s="551" t="s">
        <v>87</v>
      </c>
      <c r="AT268" s="555" t="s">
        <v>69</v>
      </c>
      <c r="AU268" s="555" t="s">
        <v>69</v>
      </c>
      <c r="AV268" s="555" t="s">
        <v>69</v>
      </c>
      <c r="AW268" s="550" t="s">
        <v>69</v>
      </c>
      <c r="AX268" s="548" t="s">
        <v>83</v>
      </c>
    </row>
    <row r="269" spans="1:50" s="635" customFormat="1" ht="105">
      <c r="A269" s="548" t="s">
        <v>1778</v>
      </c>
      <c r="B269" s="498" t="s">
        <v>397</v>
      </c>
      <c r="C269" s="498" t="s">
        <v>283</v>
      </c>
      <c r="D269" s="498" t="s">
        <v>106</v>
      </c>
      <c r="E269" s="498" t="s">
        <v>448</v>
      </c>
      <c r="F269" s="198">
        <f>IFERROR(VLOOKUP(E269,[8]TablaRetencion!A$1:B$22,2,FALSE),"")</f>
        <v>240</v>
      </c>
      <c r="G269" s="548" t="s">
        <v>402</v>
      </c>
      <c r="H269" s="198">
        <f>IFERROR(VLOOKUP(G269,[8]TablaRetencion!C$1:D$159,2,FALSE),"")</f>
        <v>28</v>
      </c>
      <c r="I269" s="565" t="s">
        <v>959</v>
      </c>
      <c r="J269" s="562" t="s">
        <v>2033</v>
      </c>
      <c r="K269" s="570" t="s">
        <v>2192</v>
      </c>
      <c r="L269" s="508" t="s">
        <v>70</v>
      </c>
      <c r="M269" s="498" t="s">
        <v>151</v>
      </c>
      <c r="N269" s="498" t="s">
        <v>72</v>
      </c>
      <c r="O269" s="550" t="s">
        <v>205</v>
      </c>
      <c r="P269" s="550" t="s">
        <v>111</v>
      </c>
      <c r="Q269" s="563" t="s">
        <v>126</v>
      </c>
      <c r="R269" s="548" t="s">
        <v>83</v>
      </c>
      <c r="S269" s="550" t="s">
        <v>140</v>
      </c>
      <c r="T269" s="550" t="s">
        <v>79</v>
      </c>
      <c r="U269" s="550" t="s">
        <v>141</v>
      </c>
      <c r="V269" s="550" t="s">
        <v>2035</v>
      </c>
      <c r="W269" s="551">
        <f t="shared" si="23"/>
        <v>4</v>
      </c>
      <c r="X269" s="548" t="str">
        <f t="shared" si="21"/>
        <v>MEDIO</v>
      </c>
      <c r="Y269" s="552" t="s">
        <v>2036</v>
      </c>
      <c r="Z269" s="550" t="s">
        <v>223</v>
      </c>
      <c r="AA269" s="563" t="s">
        <v>201</v>
      </c>
      <c r="AB269" s="563" t="s">
        <v>201</v>
      </c>
      <c r="AC269" s="563" t="s">
        <v>223</v>
      </c>
      <c r="AD269" s="568">
        <v>44396</v>
      </c>
      <c r="AE269" s="569" t="s">
        <v>82</v>
      </c>
      <c r="AF269" s="550" t="s">
        <v>69</v>
      </c>
      <c r="AG269" s="550" t="s">
        <v>69</v>
      </c>
      <c r="AH269" s="550" t="s">
        <v>69</v>
      </c>
      <c r="AI269" s="550" t="s">
        <v>114</v>
      </c>
      <c r="AJ269" s="554" t="s">
        <v>69</v>
      </c>
      <c r="AK269" s="555" t="s">
        <v>457</v>
      </c>
      <c r="AL269" s="555" t="s">
        <v>457</v>
      </c>
      <c r="AM269" s="555" t="s">
        <v>69</v>
      </c>
      <c r="AN269" s="555" t="s">
        <v>457</v>
      </c>
      <c r="AO269" s="555" t="s">
        <v>69</v>
      </c>
      <c r="AP269" s="555" t="s">
        <v>457</v>
      </c>
      <c r="AQ269" s="555" t="s">
        <v>69</v>
      </c>
      <c r="AR269" s="551" t="s">
        <v>87</v>
      </c>
      <c r="AS269" s="551" t="s">
        <v>87</v>
      </c>
      <c r="AT269" s="555" t="s">
        <v>69</v>
      </c>
      <c r="AU269" s="555" t="s">
        <v>69</v>
      </c>
      <c r="AV269" s="555" t="s">
        <v>69</v>
      </c>
      <c r="AW269" s="550" t="s">
        <v>69</v>
      </c>
      <c r="AX269" s="548" t="s">
        <v>83</v>
      </c>
    </row>
    <row r="270" spans="1:50" s="635" customFormat="1" ht="105">
      <c r="A270" s="548" t="s">
        <v>1778</v>
      </c>
      <c r="B270" s="498" t="s">
        <v>397</v>
      </c>
      <c r="C270" s="498" t="s">
        <v>283</v>
      </c>
      <c r="D270" s="498" t="s">
        <v>106</v>
      </c>
      <c r="E270" s="498" t="s">
        <v>448</v>
      </c>
      <c r="F270" s="198">
        <f>IFERROR(VLOOKUP(E270,[8]TablaRetencion!A$1:B$22,2,FALSE),"")</f>
        <v>240</v>
      </c>
      <c r="G270" s="548" t="s">
        <v>402</v>
      </c>
      <c r="H270" s="198">
        <f>IFERROR(VLOOKUP(G270,[8]TablaRetencion!C$1:D$159,2,FALSE),"")</f>
        <v>28</v>
      </c>
      <c r="I270" s="565" t="s">
        <v>959</v>
      </c>
      <c r="J270" s="562" t="s">
        <v>2033</v>
      </c>
      <c r="K270" s="571" t="s">
        <v>2193</v>
      </c>
      <c r="L270" s="508" t="s">
        <v>70</v>
      </c>
      <c r="M270" s="498" t="s">
        <v>151</v>
      </c>
      <c r="N270" s="498" t="s">
        <v>72</v>
      </c>
      <c r="O270" s="550" t="s">
        <v>205</v>
      </c>
      <c r="P270" s="550" t="s">
        <v>111</v>
      </c>
      <c r="Q270" s="563" t="s">
        <v>126</v>
      </c>
      <c r="R270" s="548" t="s">
        <v>83</v>
      </c>
      <c r="S270" s="550" t="s">
        <v>140</v>
      </c>
      <c r="T270" s="550" t="s">
        <v>79</v>
      </c>
      <c r="U270" s="550" t="s">
        <v>141</v>
      </c>
      <c r="V270" s="550" t="s">
        <v>2035</v>
      </c>
      <c r="W270" s="551">
        <f t="shared" si="23"/>
        <v>4</v>
      </c>
      <c r="X270" s="548" t="str">
        <f t="shared" si="21"/>
        <v>MEDIO</v>
      </c>
      <c r="Y270" s="552" t="s">
        <v>2036</v>
      </c>
      <c r="Z270" s="550" t="s">
        <v>223</v>
      </c>
      <c r="AA270" s="563" t="s">
        <v>201</v>
      </c>
      <c r="AB270" s="563" t="s">
        <v>201</v>
      </c>
      <c r="AC270" s="563" t="s">
        <v>223</v>
      </c>
      <c r="AD270" s="568">
        <v>44396</v>
      </c>
      <c r="AE270" s="569" t="s">
        <v>82</v>
      </c>
      <c r="AF270" s="550" t="s">
        <v>69</v>
      </c>
      <c r="AG270" s="550" t="s">
        <v>69</v>
      </c>
      <c r="AH270" s="550" t="s">
        <v>69</v>
      </c>
      <c r="AI270" s="550" t="s">
        <v>114</v>
      </c>
      <c r="AJ270" s="554" t="s">
        <v>69</v>
      </c>
      <c r="AK270" s="555" t="s">
        <v>457</v>
      </c>
      <c r="AL270" s="555" t="s">
        <v>457</v>
      </c>
      <c r="AM270" s="555" t="s">
        <v>69</v>
      </c>
      <c r="AN270" s="555" t="s">
        <v>457</v>
      </c>
      <c r="AO270" s="555" t="s">
        <v>69</v>
      </c>
      <c r="AP270" s="555" t="s">
        <v>457</v>
      </c>
      <c r="AQ270" s="555" t="s">
        <v>69</v>
      </c>
      <c r="AR270" s="551" t="s">
        <v>87</v>
      </c>
      <c r="AS270" s="551" t="s">
        <v>87</v>
      </c>
      <c r="AT270" s="555" t="s">
        <v>69</v>
      </c>
      <c r="AU270" s="555" t="s">
        <v>69</v>
      </c>
      <c r="AV270" s="555" t="s">
        <v>69</v>
      </c>
      <c r="AW270" s="550" t="s">
        <v>69</v>
      </c>
      <c r="AX270" s="548" t="s">
        <v>83</v>
      </c>
    </row>
    <row r="271" spans="1:50" s="635" customFormat="1" ht="105">
      <c r="A271" s="548" t="s">
        <v>1778</v>
      </c>
      <c r="B271" s="498" t="s">
        <v>397</v>
      </c>
      <c r="C271" s="498" t="s">
        <v>283</v>
      </c>
      <c r="D271" s="498" t="s">
        <v>106</v>
      </c>
      <c r="E271" s="498" t="s">
        <v>448</v>
      </c>
      <c r="F271" s="198">
        <f>IFERROR(VLOOKUP(E271,[8]TablaRetencion!A$1:B$22,2,FALSE),"")</f>
        <v>240</v>
      </c>
      <c r="G271" s="548" t="s">
        <v>402</v>
      </c>
      <c r="H271" s="198">
        <f>IFERROR(VLOOKUP(G271,[8]TablaRetencion!C$1:D$159,2,FALSE),"")</f>
        <v>28</v>
      </c>
      <c r="I271" s="565" t="s">
        <v>959</v>
      </c>
      <c r="J271" s="562" t="s">
        <v>2033</v>
      </c>
      <c r="K271" s="517" t="s">
        <v>2194</v>
      </c>
      <c r="L271" s="508" t="s">
        <v>70</v>
      </c>
      <c r="M271" s="498" t="s">
        <v>151</v>
      </c>
      <c r="N271" s="498" t="s">
        <v>72</v>
      </c>
      <c r="O271" s="550" t="s">
        <v>205</v>
      </c>
      <c r="P271" s="550" t="s">
        <v>111</v>
      </c>
      <c r="Q271" s="563" t="s">
        <v>126</v>
      </c>
      <c r="R271" s="548" t="s">
        <v>83</v>
      </c>
      <c r="S271" s="550" t="s">
        <v>140</v>
      </c>
      <c r="T271" s="550" t="s">
        <v>79</v>
      </c>
      <c r="U271" s="550" t="s">
        <v>141</v>
      </c>
      <c r="V271" s="550" t="s">
        <v>2035</v>
      </c>
      <c r="W271" s="551">
        <f t="shared" si="23"/>
        <v>4</v>
      </c>
      <c r="X271" s="548" t="str">
        <f t="shared" si="21"/>
        <v>MEDIO</v>
      </c>
      <c r="Y271" s="552" t="s">
        <v>2036</v>
      </c>
      <c r="Z271" s="550" t="s">
        <v>223</v>
      </c>
      <c r="AA271" s="563" t="s">
        <v>201</v>
      </c>
      <c r="AB271" s="563" t="s">
        <v>201</v>
      </c>
      <c r="AC271" s="563" t="s">
        <v>223</v>
      </c>
      <c r="AD271" s="568">
        <v>44396</v>
      </c>
      <c r="AE271" s="569" t="s">
        <v>82</v>
      </c>
      <c r="AF271" s="550" t="s">
        <v>69</v>
      </c>
      <c r="AG271" s="550" t="s">
        <v>69</v>
      </c>
      <c r="AH271" s="550" t="s">
        <v>69</v>
      </c>
      <c r="AI271" s="550" t="s">
        <v>114</v>
      </c>
      <c r="AJ271" s="554" t="s">
        <v>69</v>
      </c>
      <c r="AK271" s="555" t="s">
        <v>457</v>
      </c>
      <c r="AL271" s="555" t="s">
        <v>457</v>
      </c>
      <c r="AM271" s="555" t="s">
        <v>69</v>
      </c>
      <c r="AN271" s="555" t="s">
        <v>457</v>
      </c>
      <c r="AO271" s="555" t="s">
        <v>69</v>
      </c>
      <c r="AP271" s="555" t="s">
        <v>457</v>
      </c>
      <c r="AQ271" s="555" t="s">
        <v>69</v>
      </c>
      <c r="AR271" s="551" t="s">
        <v>87</v>
      </c>
      <c r="AS271" s="551" t="s">
        <v>87</v>
      </c>
      <c r="AT271" s="555" t="s">
        <v>69</v>
      </c>
      <c r="AU271" s="555" t="s">
        <v>69</v>
      </c>
      <c r="AV271" s="555" t="s">
        <v>69</v>
      </c>
      <c r="AW271" s="550" t="s">
        <v>69</v>
      </c>
      <c r="AX271" s="548" t="s">
        <v>83</v>
      </c>
    </row>
    <row r="272" spans="1:50" ht="25.5">
      <c r="A272" s="572" t="s">
        <v>1777</v>
      </c>
      <c r="B272" s="514" t="s">
        <v>312</v>
      </c>
      <c r="C272" s="514" t="s">
        <v>459</v>
      </c>
      <c r="D272" s="514" t="s">
        <v>106</v>
      </c>
      <c r="E272" s="514" t="s">
        <v>399</v>
      </c>
      <c r="F272" s="515">
        <f>IFERROR(VLOOKUP(E272,[1]TablaRetencion!A$1:B$22,2,FALSE),"")</f>
        <v>200</v>
      </c>
      <c r="G272" s="515" t="s">
        <v>400</v>
      </c>
      <c r="H272" s="515">
        <f>IFERROR(VLOOKUP(G272,[1]TablaRetencion!C$1:D$159,2,FALSE),"")</f>
        <v>2</v>
      </c>
      <c r="I272" s="573" t="s">
        <v>937</v>
      </c>
      <c r="J272" s="517" t="s">
        <v>513</v>
      </c>
      <c r="K272" s="514" t="s">
        <v>2195</v>
      </c>
      <c r="L272" s="514" t="s">
        <v>70</v>
      </c>
      <c r="M272" s="514" t="s">
        <v>2196</v>
      </c>
      <c r="N272" s="514" t="s">
        <v>150</v>
      </c>
      <c r="O272" s="514" t="s">
        <v>188</v>
      </c>
      <c r="P272" s="514" t="s">
        <v>111</v>
      </c>
      <c r="Q272" s="514" t="s">
        <v>75</v>
      </c>
      <c r="R272" s="515" t="s">
        <v>89</v>
      </c>
      <c r="S272" s="514" t="s">
        <v>140</v>
      </c>
      <c r="T272" s="514" t="s">
        <v>78</v>
      </c>
      <c r="U272" s="514" t="s">
        <v>78</v>
      </c>
      <c r="V272" s="514" t="s">
        <v>2197</v>
      </c>
      <c r="W272" s="515">
        <f t="shared" ref="W272" si="24">VLOOKUP(S272,Confidencialidad,2,0)+VLOOKUP(T272,Integridad,2,0)+VLOOKUP(U272,Disponibilidad,2,0)</f>
        <v>7</v>
      </c>
      <c r="X272" s="515" t="str">
        <f t="shared" si="21"/>
        <v>ALTA</v>
      </c>
      <c r="Y272" s="516" t="s">
        <v>459</v>
      </c>
      <c r="Z272" s="516" t="s">
        <v>459</v>
      </c>
      <c r="AA272" s="514" t="s">
        <v>201</v>
      </c>
      <c r="AB272" s="514" t="s">
        <v>201</v>
      </c>
      <c r="AC272" s="517" t="s">
        <v>2198</v>
      </c>
      <c r="AD272" s="574">
        <v>43831</v>
      </c>
      <c r="AE272" s="521" t="s">
        <v>82</v>
      </c>
      <c r="AF272" s="522" t="s">
        <v>69</v>
      </c>
      <c r="AG272" s="522" t="s">
        <v>69</v>
      </c>
      <c r="AH272" s="522" t="s">
        <v>69</v>
      </c>
      <c r="AI272" s="522" t="s">
        <v>114</v>
      </c>
      <c r="AJ272" s="574">
        <v>43831</v>
      </c>
      <c r="AK272" s="522" t="s">
        <v>457</v>
      </c>
      <c r="AL272" s="522" t="s">
        <v>457</v>
      </c>
      <c r="AM272" s="522" t="s">
        <v>69</v>
      </c>
      <c r="AN272" s="522" t="s">
        <v>457</v>
      </c>
      <c r="AO272" s="522" t="s">
        <v>69</v>
      </c>
      <c r="AP272" s="522" t="s">
        <v>457</v>
      </c>
      <c r="AQ272" s="522" t="s">
        <v>69</v>
      </c>
      <c r="AR272" s="521" t="s">
        <v>87</v>
      </c>
      <c r="AS272" s="521" t="s">
        <v>87</v>
      </c>
      <c r="AT272" s="522" t="s">
        <v>69</v>
      </c>
      <c r="AU272" s="522" t="s">
        <v>89</v>
      </c>
      <c r="AV272" s="522" t="s">
        <v>69</v>
      </c>
      <c r="AW272" s="523" t="s">
        <v>69</v>
      </c>
      <c r="AX272" s="522" t="s">
        <v>90</v>
      </c>
    </row>
    <row r="273" spans="1:50" ht="38.25">
      <c r="A273" s="572" t="s">
        <v>1777</v>
      </c>
      <c r="B273" s="514" t="s">
        <v>312</v>
      </c>
      <c r="C273" s="514" t="s">
        <v>459</v>
      </c>
      <c r="D273" s="514" t="s">
        <v>106</v>
      </c>
      <c r="E273" s="514" t="s">
        <v>399</v>
      </c>
      <c r="F273" s="515">
        <f>IFERROR(VLOOKUP(E273,[1]TablaRetencion!A$1:B$22,2,FALSE),"")</f>
        <v>200</v>
      </c>
      <c r="G273" s="515" t="s">
        <v>572</v>
      </c>
      <c r="H273" s="515">
        <f>IFERROR(VLOOKUP(G273,[1]TablaRetencion!C$1:D$159,2,FALSE),"")</f>
        <v>3</v>
      </c>
      <c r="I273" s="573"/>
      <c r="J273" s="517" t="s">
        <v>514</v>
      </c>
      <c r="K273" s="514" t="s">
        <v>2199</v>
      </c>
      <c r="L273" s="514" t="s">
        <v>70</v>
      </c>
      <c r="M273" s="514" t="s">
        <v>2196</v>
      </c>
      <c r="N273" s="514" t="s">
        <v>150</v>
      </c>
      <c r="O273" s="514" t="s">
        <v>188</v>
      </c>
      <c r="P273" s="514" t="s">
        <v>111</v>
      </c>
      <c r="Q273" s="514" t="s">
        <v>75</v>
      </c>
      <c r="R273" s="515" t="s">
        <v>89</v>
      </c>
      <c r="S273" s="514" t="s">
        <v>140</v>
      </c>
      <c r="T273" s="514" t="s">
        <v>78</v>
      </c>
      <c r="U273" s="514" t="s">
        <v>78</v>
      </c>
      <c r="V273" s="514" t="s">
        <v>2197</v>
      </c>
      <c r="W273" s="515">
        <f t="shared" ref="W273" si="25">VLOOKUP(S273,Confidencialidad,2,0)+VLOOKUP(T273,Integridad,2,0)+VLOOKUP(U273,Disponibilidad,2,0)</f>
        <v>7</v>
      </c>
      <c r="X273" s="515" t="str">
        <f t="shared" si="21"/>
        <v>ALTA</v>
      </c>
      <c r="Y273" s="516" t="s">
        <v>459</v>
      </c>
      <c r="Z273" s="516" t="s">
        <v>459</v>
      </c>
      <c r="AA273" s="514" t="s">
        <v>201</v>
      </c>
      <c r="AB273" s="514" t="s">
        <v>201</v>
      </c>
      <c r="AC273" s="517" t="s">
        <v>2198</v>
      </c>
      <c r="AD273" s="574">
        <v>43831</v>
      </c>
      <c r="AE273" s="521" t="s">
        <v>82</v>
      </c>
      <c r="AF273" s="522" t="s">
        <v>69</v>
      </c>
      <c r="AG273" s="522" t="s">
        <v>69</v>
      </c>
      <c r="AH273" s="522" t="s">
        <v>69</v>
      </c>
      <c r="AI273" s="522" t="s">
        <v>114</v>
      </c>
      <c r="AJ273" s="574">
        <v>43831</v>
      </c>
      <c r="AK273" s="522" t="s">
        <v>457</v>
      </c>
      <c r="AL273" s="522" t="s">
        <v>457</v>
      </c>
      <c r="AM273" s="522" t="s">
        <v>69</v>
      </c>
      <c r="AN273" s="522" t="s">
        <v>457</v>
      </c>
      <c r="AO273" s="522" t="s">
        <v>69</v>
      </c>
      <c r="AP273" s="522" t="s">
        <v>457</v>
      </c>
      <c r="AQ273" s="522" t="s">
        <v>69</v>
      </c>
      <c r="AR273" s="521" t="s">
        <v>87</v>
      </c>
      <c r="AS273" s="521" t="s">
        <v>87</v>
      </c>
      <c r="AT273" s="522" t="s">
        <v>69</v>
      </c>
      <c r="AU273" s="522" t="s">
        <v>89</v>
      </c>
      <c r="AV273" s="522" t="s">
        <v>69</v>
      </c>
      <c r="AW273" s="523" t="s">
        <v>69</v>
      </c>
      <c r="AX273" s="522" t="s">
        <v>90</v>
      </c>
    </row>
    <row r="274" spans="1:50" ht="45.75" customHeight="1">
      <c r="A274" s="572" t="s">
        <v>1777</v>
      </c>
      <c r="B274" s="514" t="s">
        <v>312</v>
      </c>
      <c r="C274" s="514" t="s">
        <v>459</v>
      </c>
      <c r="D274" s="514" t="s">
        <v>106</v>
      </c>
      <c r="E274" s="514" t="s">
        <v>399</v>
      </c>
      <c r="F274" s="515">
        <f>IFERROR(VLOOKUP(E274,[1]TablaRetencion!A$1:B$22,2,FALSE),"")</f>
        <v>200</v>
      </c>
      <c r="G274" s="515" t="s">
        <v>401</v>
      </c>
      <c r="H274" s="515">
        <f>IFERROR(VLOOKUP(G274,[1]TablaRetencion!C$1:D$159,2,FALSE),"")</f>
        <v>8</v>
      </c>
      <c r="I274" s="573"/>
      <c r="J274" s="517" t="s">
        <v>515</v>
      </c>
      <c r="K274" s="514" t="s">
        <v>2200</v>
      </c>
      <c r="L274" s="514" t="s">
        <v>70</v>
      </c>
      <c r="M274" s="514" t="s">
        <v>2196</v>
      </c>
      <c r="N274" s="514" t="s">
        <v>150</v>
      </c>
      <c r="O274" s="514" t="s">
        <v>188</v>
      </c>
      <c r="P274" s="514" t="s">
        <v>111</v>
      </c>
      <c r="Q274" s="514" t="s">
        <v>75</v>
      </c>
      <c r="R274" s="515" t="s">
        <v>89</v>
      </c>
      <c r="S274" s="514" t="s">
        <v>140</v>
      </c>
      <c r="T274" s="514" t="s">
        <v>141</v>
      </c>
      <c r="U274" s="514" t="s">
        <v>141</v>
      </c>
      <c r="V274" s="514" t="s">
        <v>2201</v>
      </c>
      <c r="W274" s="515">
        <f t="shared" ref="W274" si="26">VLOOKUP(S274,Confidencialidad,2,0)+VLOOKUP(T274,Integridad,2,0)+VLOOKUP(U274,Disponibilidad,2,0)</f>
        <v>3</v>
      </c>
      <c r="X274" s="515" t="str">
        <f t="shared" si="21"/>
        <v>BAJA</v>
      </c>
      <c r="Y274" s="516" t="s">
        <v>459</v>
      </c>
      <c r="Z274" s="516" t="s">
        <v>459</v>
      </c>
      <c r="AA274" s="514" t="s">
        <v>201</v>
      </c>
      <c r="AB274" s="514" t="s">
        <v>201</v>
      </c>
      <c r="AC274" s="517" t="s">
        <v>2198</v>
      </c>
      <c r="AD274" s="574">
        <v>43831</v>
      </c>
      <c r="AE274" s="521" t="s">
        <v>82</v>
      </c>
      <c r="AF274" s="522" t="s">
        <v>69</v>
      </c>
      <c r="AG274" s="522" t="s">
        <v>69</v>
      </c>
      <c r="AH274" s="522" t="s">
        <v>69</v>
      </c>
      <c r="AI274" s="522" t="s">
        <v>114</v>
      </c>
      <c r="AJ274" s="574">
        <v>43831</v>
      </c>
      <c r="AK274" s="522" t="s">
        <v>457</v>
      </c>
      <c r="AL274" s="522" t="s">
        <v>457</v>
      </c>
      <c r="AM274" s="522" t="s">
        <v>69</v>
      </c>
      <c r="AN274" s="522" t="s">
        <v>457</v>
      </c>
      <c r="AO274" s="522" t="s">
        <v>69</v>
      </c>
      <c r="AP274" s="522" t="s">
        <v>457</v>
      </c>
      <c r="AQ274" s="522" t="s">
        <v>69</v>
      </c>
      <c r="AR274" s="521" t="s">
        <v>87</v>
      </c>
      <c r="AS274" s="521" t="s">
        <v>87</v>
      </c>
      <c r="AT274" s="522" t="s">
        <v>69</v>
      </c>
      <c r="AU274" s="522" t="s">
        <v>89</v>
      </c>
      <c r="AV274" s="522" t="s">
        <v>69</v>
      </c>
      <c r="AW274" s="523" t="s">
        <v>69</v>
      </c>
      <c r="AX274" s="522" t="s">
        <v>90</v>
      </c>
    </row>
    <row r="275" spans="1:50" ht="51.75" customHeight="1">
      <c r="A275" s="572" t="s">
        <v>1777</v>
      </c>
      <c r="B275" s="514" t="s">
        <v>312</v>
      </c>
      <c r="C275" s="514" t="s">
        <v>459</v>
      </c>
      <c r="D275" s="514" t="s">
        <v>106</v>
      </c>
      <c r="E275" s="514" t="s">
        <v>399</v>
      </c>
      <c r="F275" s="515">
        <f>IFERROR(VLOOKUP(E275,[1]TablaRetencion!A$1:B$22,2,FALSE),"")</f>
        <v>200</v>
      </c>
      <c r="G275" s="515" t="s">
        <v>405</v>
      </c>
      <c r="H275" s="515">
        <f>IFERROR(VLOOKUP(G275,[1]TablaRetencion!C$1:D$159,2,FALSE),"")</f>
        <v>64</v>
      </c>
      <c r="I275" s="573"/>
      <c r="J275" s="517" t="s">
        <v>1113</v>
      </c>
      <c r="K275" s="514" t="s">
        <v>2202</v>
      </c>
      <c r="L275" s="514" t="s">
        <v>70</v>
      </c>
      <c r="M275" s="514" t="s">
        <v>2196</v>
      </c>
      <c r="N275" s="514" t="s">
        <v>150</v>
      </c>
      <c r="O275" s="514" t="s">
        <v>188</v>
      </c>
      <c r="P275" s="514" t="s">
        <v>111</v>
      </c>
      <c r="Q275" s="514" t="s">
        <v>75</v>
      </c>
      <c r="R275" s="515" t="s">
        <v>89</v>
      </c>
      <c r="S275" s="514" t="s">
        <v>140</v>
      </c>
      <c r="T275" s="514" t="s">
        <v>78</v>
      </c>
      <c r="U275" s="514" t="s">
        <v>78</v>
      </c>
      <c r="V275" s="514" t="s">
        <v>2197</v>
      </c>
      <c r="W275" s="515">
        <f t="shared" ref="W275" si="27">VLOOKUP(S275,Confidencialidad,2,0)+VLOOKUP(T275,Integridad,2,0)+VLOOKUP(U275,Disponibilidad,2,0)</f>
        <v>7</v>
      </c>
      <c r="X275" s="515" t="str">
        <f t="shared" si="21"/>
        <v>ALTA</v>
      </c>
      <c r="Y275" s="516" t="s">
        <v>459</v>
      </c>
      <c r="Z275" s="516" t="s">
        <v>459</v>
      </c>
      <c r="AA275" s="514" t="s">
        <v>201</v>
      </c>
      <c r="AB275" s="514" t="s">
        <v>201</v>
      </c>
      <c r="AC275" s="517" t="s">
        <v>2198</v>
      </c>
      <c r="AD275" s="574">
        <v>43831</v>
      </c>
      <c r="AE275" s="521" t="s">
        <v>82</v>
      </c>
      <c r="AF275" s="522" t="s">
        <v>69</v>
      </c>
      <c r="AG275" s="522" t="s">
        <v>69</v>
      </c>
      <c r="AH275" s="522" t="s">
        <v>69</v>
      </c>
      <c r="AI275" s="522" t="s">
        <v>114</v>
      </c>
      <c r="AJ275" s="574">
        <v>43831</v>
      </c>
      <c r="AK275" s="522" t="s">
        <v>457</v>
      </c>
      <c r="AL275" s="522" t="s">
        <v>457</v>
      </c>
      <c r="AM275" s="522" t="s">
        <v>69</v>
      </c>
      <c r="AN275" s="522" t="s">
        <v>457</v>
      </c>
      <c r="AO275" s="522" t="s">
        <v>69</v>
      </c>
      <c r="AP275" s="522" t="s">
        <v>457</v>
      </c>
      <c r="AQ275" s="522" t="s">
        <v>69</v>
      </c>
      <c r="AR275" s="521" t="s">
        <v>87</v>
      </c>
      <c r="AS275" s="521" t="s">
        <v>87</v>
      </c>
      <c r="AT275" s="522" t="s">
        <v>69</v>
      </c>
      <c r="AU275" s="522" t="s">
        <v>89</v>
      </c>
      <c r="AV275" s="522" t="s">
        <v>69</v>
      </c>
      <c r="AW275" s="523" t="s">
        <v>69</v>
      </c>
      <c r="AX275" s="522" t="s">
        <v>90</v>
      </c>
    </row>
    <row r="276" spans="1:50" ht="68.25" customHeight="1">
      <c r="A276" s="575" t="s">
        <v>1782</v>
      </c>
      <c r="B276" s="514" t="s">
        <v>2203</v>
      </c>
      <c r="C276" s="514" t="s">
        <v>278</v>
      </c>
      <c r="D276" s="514" t="s">
        <v>106</v>
      </c>
      <c r="E276" s="514" t="s">
        <v>451</v>
      </c>
      <c r="F276" s="515">
        <f>IFERROR(VLOOKUP(E276,[9]TablaRetencion!A$1:B$22,2,FALSE),"")</f>
        <v>290</v>
      </c>
      <c r="G276" s="515" t="s">
        <v>402</v>
      </c>
      <c r="H276" s="515">
        <f>IFERROR(VLOOKUP(G276,[9]TablaRetencion!C$1:D$159,2,FALSE),"")</f>
        <v>28</v>
      </c>
      <c r="I276" s="573" t="s">
        <v>989</v>
      </c>
      <c r="J276" s="517" t="s">
        <v>1351</v>
      </c>
      <c r="K276" s="514" t="s">
        <v>2204</v>
      </c>
      <c r="L276" s="514" t="s">
        <v>70</v>
      </c>
      <c r="M276" s="514" t="s">
        <v>109</v>
      </c>
      <c r="N276" s="514" t="s">
        <v>150</v>
      </c>
      <c r="O276" s="514" t="s">
        <v>152</v>
      </c>
      <c r="P276" s="514" t="s">
        <v>111</v>
      </c>
      <c r="Q276" s="514" t="s">
        <v>75</v>
      </c>
      <c r="R276" s="515" t="s">
        <v>76</v>
      </c>
      <c r="S276" s="514" t="s">
        <v>140</v>
      </c>
      <c r="T276" s="514" t="s">
        <v>79</v>
      </c>
      <c r="U276" s="514" t="s">
        <v>141</v>
      </c>
      <c r="V276" s="514" t="s">
        <v>305</v>
      </c>
      <c r="W276" s="515">
        <f t="shared" ref="W276:W277" si="28">VLOOKUP(S276,Confidencialidad,2,0)+VLOOKUP(T276,Integridad,2,0)+VLOOKUP(U276,Disponibilidad,2,0)</f>
        <v>4</v>
      </c>
      <c r="X276" s="515" t="str">
        <f t="shared" si="21"/>
        <v>MEDIO</v>
      </c>
      <c r="Y276" s="516" t="s">
        <v>2409</v>
      </c>
      <c r="Z276" s="516" t="s">
        <v>80</v>
      </c>
      <c r="AA276" s="514" t="s">
        <v>201</v>
      </c>
      <c r="AB276" s="514" t="s">
        <v>201</v>
      </c>
      <c r="AC276" s="517" t="s">
        <v>307</v>
      </c>
      <c r="AD276" s="574" t="s">
        <v>2209</v>
      </c>
      <c r="AE276" s="521" t="s">
        <v>82</v>
      </c>
      <c r="AF276" s="522" t="s">
        <v>69</v>
      </c>
      <c r="AG276" s="522" t="s">
        <v>69</v>
      </c>
      <c r="AH276" s="522" t="s">
        <v>69</v>
      </c>
      <c r="AI276" s="522" t="s">
        <v>114</v>
      </c>
      <c r="AJ276" s="576">
        <v>43382</v>
      </c>
      <c r="AK276" s="522" t="s">
        <v>457</v>
      </c>
      <c r="AL276" s="522" t="s">
        <v>457</v>
      </c>
      <c r="AM276" s="522" t="s">
        <v>69</v>
      </c>
      <c r="AN276" s="522" t="s">
        <v>457</v>
      </c>
      <c r="AO276" s="522" t="s">
        <v>69</v>
      </c>
      <c r="AP276" s="522" t="s">
        <v>457</v>
      </c>
      <c r="AQ276" s="522" t="s">
        <v>69</v>
      </c>
      <c r="AR276" s="521" t="s">
        <v>87</v>
      </c>
      <c r="AS276" s="521" t="s">
        <v>87</v>
      </c>
      <c r="AT276" s="522" t="s">
        <v>69</v>
      </c>
      <c r="AU276" s="522" t="s">
        <v>89</v>
      </c>
      <c r="AV276" s="522" t="s">
        <v>69</v>
      </c>
      <c r="AW276" s="523" t="s">
        <v>69</v>
      </c>
      <c r="AX276" s="522" t="s">
        <v>90</v>
      </c>
    </row>
    <row r="277" spans="1:50" ht="68.25" customHeight="1">
      <c r="A277" s="575" t="s">
        <v>1782</v>
      </c>
      <c r="B277" s="514" t="s">
        <v>2203</v>
      </c>
      <c r="C277" s="514" t="s">
        <v>278</v>
      </c>
      <c r="D277" s="514" t="s">
        <v>106</v>
      </c>
      <c r="E277" s="514" t="s">
        <v>451</v>
      </c>
      <c r="F277" s="515">
        <f>IFERROR(VLOOKUP(E277,[9]TablaRetencion!A$1:B$22,2,FALSE),"")</f>
        <v>290</v>
      </c>
      <c r="G277" s="515" t="s">
        <v>402</v>
      </c>
      <c r="H277" s="515">
        <f>IFERROR(VLOOKUP(G277,[9]TablaRetencion!C$1:D$159,2,FALSE),"")</f>
        <v>28</v>
      </c>
      <c r="I277" s="573" t="s">
        <v>989</v>
      </c>
      <c r="J277" s="517" t="s">
        <v>1363</v>
      </c>
      <c r="K277" s="514" t="s">
        <v>3149</v>
      </c>
      <c r="L277" s="514" t="s">
        <v>70</v>
      </c>
      <c r="M277" s="514" t="s">
        <v>151</v>
      </c>
      <c r="N277" s="514" t="s">
        <v>150</v>
      </c>
      <c r="O277" s="514" t="s">
        <v>152</v>
      </c>
      <c r="P277" s="514" t="s">
        <v>111</v>
      </c>
      <c r="Q277" s="514" t="s">
        <v>75</v>
      </c>
      <c r="R277" s="515" t="s">
        <v>89</v>
      </c>
      <c r="S277" s="514" t="s">
        <v>140</v>
      </c>
      <c r="T277" s="514" t="s">
        <v>79</v>
      </c>
      <c r="U277" s="514" t="s">
        <v>79</v>
      </c>
      <c r="V277" s="514" t="s">
        <v>2206</v>
      </c>
      <c r="W277" s="515">
        <f t="shared" si="28"/>
        <v>5</v>
      </c>
      <c r="X277" s="515" t="str">
        <f t="shared" si="21"/>
        <v>MEDIO</v>
      </c>
      <c r="Y277" s="514" t="s">
        <v>3150</v>
      </c>
      <c r="Z277" s="516" t="s">
        <v>80</v>
      </c>
      <c r="AA277" s="514" t="s">
        <v>168</v>
      </c>
      <c r="AB277" s="514" t="s">
        <v>174</v>
      </c>
      <c r="AC277" s="516" t="s">
        <v>2208</v>
      </c>
      <c r="AD277" s="574" t="s">
        <v>2209</v>
      </c>
      <c r="AE277" s="521" t="s">
        <v>82</v>
      </c>
      <c r="AF277" s="522" t="s">
        <v>69</v>
      </c>
      <c r="AG277" s="522" t="s">
        <v>69</v>
      </c>
      <c r="AH277" s="522" t="s">
        <v>69</v>
      </c>
      <c r="AI277" s="522" t="s">
        <v>114</v>
      </c>
      <c r="AJ277" s="576">
        <v>43382</v>
      </c>
      <c r="AK277" s="522" t="s">
        <v>457</v>
      </c>
      <c r="AL277" s="522" t="s">
        <v>457</v>
      </c>
      <c r="AM277" s="522" t="s">
        <v>69</v>
      </c>
      <c r="AN277" s="522" t="s">
        <v>457</v>
      </c>
      <c r="AO277" s="522" t="s">
        <v>69</v>
      </c>
      <c r="AP277" s="522" t="s">
        <v>457</v>
      </c>
      <c r="AQ277" s="522" t="s">
        <v>69</v>
      </c>
      <c r="AR277" s="521" t="s">
        <v>87</v>
      </c>
      <c r="AS277" s="521" t="s">
        <v>87</v>
      </c>
      <c r="AT277" s="522" t="s">
        <v>69</v>
      </c>
      <c r="AU277" s="522" t="s">
        <v>89</v>
      </c>
      <c r="AV277" s="522" t="s">
        <v>69</v>
      </c>
      <c r="AW277" s="523" t="s">
        <v>69</v>
      </c>
      <c r="AX277" s="522" t="s">
        <v>90</v>
      </c>
    </row>
    <row r="278" spans="1:50" ht="68.25" customHeight="1">
      <c r="A278" s="575" t="s">
        <v>1782</v>
      </c>
      <c r="B278" s="514" t="s">
        <v>2203</v>
      </c>
      <c r="C278" s="514" t="s">
        <v>278</v>
      </c>
      <c r="D278" s="514" t="s">
        <v>106</v>
      </c>
      <c r="E278" s="514" t="s">
        <v>451</v>
      </c>
      <c r="F278" s="515">
        <f>IFERROR(VLOOKUP(E278,[9]TablaRetencion!A$1:B$22,2,FALSE),"")</f>
        <v>290</v>
      </c>
      <c r="G278" s="515" t="s">
        <v>402</v>
      </c>
      <c r="H278" s="515">
        <f>IFERROR(VLOOKUP(G278,[9]TablaRetencion!C$1:D$159,2,FALSE),"")</f>
        <v>28</v>
      </c>
      <c r="I278" s="573" t="s">
        <v>989</v>
      </c>
      <c r="J278" s="517" t="s">
        <v>1213</v>
      </c>
      <c r="K278" s="514" t="s">
        <v>2210</v>
      </c>
      <c r="L278" s="514" t="s">
        <v>70</v>
      </c>
      <c r="M278" s="514" t="s">
        <v>151</v>
      </c>
      <c r="N278" s="514" t="s">
        <v>72</v>
      </c>
      <c r="O278" s="514" t="s">
        <v>152</v>
      </c>
      <c r="P278" s="514" t="s">
        <v>111</v>
      </c>
      <c r="Q278" s="514" t="s">
        <v>75</v>
      </c>
      <c r="R278" s="515" t="s">
        <v>89</v>
      </c>
      <c r="S278" s="514" t="s">
        <v>140</v>
      </c>
      <c r="T278" s="514" t="s">
        <v>141</v>
      </c>
      <c r="U278" s="514" t="s">
        <v>79</v>
      </c>
      <c r="V278" s="514" t="s">
        <v>2211</v>
      </c>
      <c r="W278" s="515">
        <f t="shared" ref="W278" si="29">VLOOKUP(S278,Confidencialidad,2,0)+VLOOKUP(T278,Integridad,2,0)+VLOOKUP(U278,Disponibilidad,2,0)</f>
        <v>4</v>
      </c>
      <c r="X278" s="515" t="str">
        <f t="shared" si="21"/>
        <v>MEDIO</v>
      </c>
      <c r="Y278" s="514" t="s">
        <v>3150</v>
      </c>
      <c r="Z278" s="516" t="s">
        <v>80</v>
      </c>
      <c r="AA278" s="514" t="s">
        <v>113</v>
      </c>
      <c r="AB278" s="514" t="s">
        <v>113</v>
      </c>
      <c r="AC278" s="516" t="s">
        <v>2208</v>
      </c>
      <c r="AD278" s="574" t="s">
        <v>2209</v>
      </c>
      <c r="AE278" s="521" t="s">
        <v>82</v>
      </c>
      <c r="AF278" s="522" t="s">
        <v>69</v>
      </c>
      <c r="AG278" s="522" t="s">
        <v>69</v>
      </c>
      <c r="AH278" s="522" t="s">
        <v>69</v>
      </c>
      <c r="AI278" s="522" t="s">
        <v>114</v>
      </c>
      <c r="AJ278" s="576">
        <v>43382</v>
      </c>
      <c r="AK278" s="522" t="s">
        <v>457</v>
      </c>
      <c r="AL278" s="522" t="s">
        <v>457</v>
      </c>
      <c r="AM278" s="522" t="s">
        <v>69</v>
      </c>
      <c r="AN278" s="522" t="s">
        <v>457</v>
      </c>
      <c r="AO278" s="522" t="s">
        <v>69</v>
      </c>
      <c r="AP278" s="522" t="s">
        <v>457</v>
      </c>
      <c r="AQ278" s="522" t="s">
        <v>69</v>
      </c>
      <c r="AR278" s="521" t="s">
        <v>87</v>
      </c>
      <c r="AS278" s="521" t="s">
        <v>87</v>
      </c>
      <c r="AT278" s="522" t="s">
        <v>69</v>
      </c>
      <c r="AU278" s="522" t="s">
        <v>89</v>
      </c>
      <c r="AV278" s="522" t="s">
        <v>69</v>
      </c>
      <c r="AW278" s="523" t="s">
        <v>69</v>
      </c>
      <c r="AX278" s="522" t="s">
        <v>90</v>
      </c>
    </row>
    <row r="279" spans="1:50" ht="68.25" customHeight="1">
      <c r="A279" s="575" t="s">
        <v>1782</v>
      </c>
      <c r="B279" s="514" t="s">
        <v>2203</v>
      </c>
      <c r="C279" s="514" t="s">
        <v>278</v>
      </c>
      <c r="D279" s="514" t="s">
        <v>106</v>
      </c>
      <c r="E279" s="514" t="s">
        <v>451</v>
      </c>
      <c r="F279" s="515">
        <f>IFERROR(VLOOKUP(E279,[9]TablaRetencion!A$1:B$22,2,FALSE),"")</f>
        <v>290</v>
      </c>
      <c r="G279" s="515" t="s">
        <v>402</v>
      </c>
      <c r="H279" s="515">
        <f>IFERROR(VLOOKUP(G279,[9]TablaRetencion!C$1:D$159,2,FALSE),"")</f>
        <v>28</v>
      </c>
      <c r="I279" s="573" t="s">
        <v>989</v>
      </c>
      <c r="J279" s="517" t="s">
        <v>1213</v>
      </c>
      <c r="K279" s="514" t="s">
        <v>2212</v>
      </c>
      <c r="L279" s="514" t="s">
        <v>70</v>
      </c>
      <c r="M279" s="514" t="s">
        <v>151</v>
      </c>
      <c r="N279" s="514" t="s">
        <v>72</v>
      </c>
      <c r="O279" s="514" t="s">
        <v>203</v>
      </c>
      <c r="P279" s="514" t="s">
        <v>111</v>
      </c>
      <c r="Q279" s="514" t="s">
        <v>75</v>
      </c>
      <c r="R279" s="515" t="s">
        <v>89</v>
      </c>
      <c r="S279" s="514" t="s">
        <v>140</v>
      </c>
      <c r="T279" s="514" t="s">
        <v>141</v>
      </c>
      <c r="U279" s="514" t="s">
        <v>79</v>
      </c>
      <c r="V279" s="514" t="s">
        <v>2211</v>
      </c>
      <c r="W279" s="515">
        <f t="shared" ref="W279" si="30">VLOOKUP(S279,Confidencialidad,2,0)+VLOOKUP(T279,Integridad,2,0)+VLOOKUP(U279,Disponibilidad,2,0)</f>
        <v>4</v>
      </c>
      <c r="X279" s="515" t="str">
        <f t="shared" si="21"/>
        <v>MEDIO</v>
      </c>
      <c r="Y279" s="514" t="s">
        <v>2207</v>
      </c>
      <c r="Z279" s="516" t="s">
        <v>80</v>
      </c>
      <c r="AA279" s="514" t="s">
        <v>113</v>
      </c>
      <c r="AB279" s="514" t="s">
        <v>113</v>
      </c>
      <c r="AC279" s="516" t="s">
        <v>2208</v>
      </c>
      <c r="AD279" s="574" t="s">
        <v>2209</v>
      </c>
      <c r="AE279" s="521" t="s">
        <v>82</v>
      </c>
      <c r="AF279" s="522" t="s">
        <v>69</v>
      </c>
      <c r="AG279" s="522" t="s">
        <v>69</v>
      </c>
      <c r="AH279" s="522" t="s">
        <v>69</v>
      </c>
      <c r="AI279" s="522" t="s">
        <v>114</v>
      </c>
      <c r="AJ279" s="576">
        <v>43382</v>
      </c>
      <c r="AK279" s="522" t="s">
        <v>457</v>
      </c>
      <c r="AL279" s="522" t="s">
        <v>457</v>
      </c>
      <c r="AM279" s="522" t="s">
        <v>69</v>
      </c>
      <c r="AN279" s="522" t="s">
        <v>457</v>
      </c>
      <c r="AO279" s="522" t="s">
        <v>69</v>
      </c>
      <c r="AP279" s="522" t="s">
        <v>457</v>
      </c>
      <c r="AQ279" s="522" t="s">
        <v>69</v>
      </c>
      <c r="AR279" s="521" t="s">
        <v>87</v>
      </c>
      <c r="AS279" s="521" t="s">
        <v>87</v>
      </c>
      <c r="AT279" s="522" t="s">
        <v>69</v>
      </c>
      <c r="AU279" s="522" t="s">
        <v>89</v>
      </c>
      <c r="AV279" s="522" t="s">
        <v>69</v>
      </c>
      <c r="AW279" s="523" t="s">
        <v>69</v>
      </c>
      <c r="AX279" s="522" t="s">
        <v>90</v>
      </c>
    </row>
    <row r="280" spans="1:50" ht="76.5" customHeight="1">
      <c r="A280" s="575" t="s">
        <v>1782</v>
      </c>
      <c r="B280" s="514" t="s">
        <v>2203</v>
      </c>
      <c r="C280" s="514" t="s">
        <v>278</v>
      </c>
      <c r="D280" s="514" t="s">
        <v>106</v>
      </c>
      <c r="E280" s="514" t="s">
        <v>451</v>
      </c>
      <c r="F280" s="515">
        <f>IFERROR(VLOOKUP(E280,[9]TablaRetencion!A$1:B$22,2,FALSE),"")</f>
        <v>290</v>
      </c>
      <c r="G280" s="515" t="s">
        <v>402</v>
      </c>
      <c r="H280" s="515">
        <f>IFERROR(VLOOKUP(G280,[9]TablaRetencion!C$1:D$159,2,FALSE),"")</f>
        <v>28</v>
      </c>
      <c r="I280" s="573" t="s">
        <v>989</v>
      </c>
      <c r="J280" s="517" t="s">
        <v>1213</v>
      </c>
      <c r="K280" s="514" t="s">
        <v>2213</v>
      </c>
      <c r="L280" s="514" t="s">
        <v>70</v>
      </c>
      <c r="M280" s="514" t="s">
        <v>151</v>
      </c>
      <c r="N280" s="514" t="s">
        <v>72</v>
      </c>
      <c r="O280" s="514" t="s">
        <v>203</v>
      </c>
      <c r="P280" s="514" t="s">
        <v>111</v>
      </c>
      <c r="Q280" s="514" t="s">
        <v>75</v>
      </c>
      <c r="R280" s="515" t="s">
        <v>89</v>
      </c>
      <c r="S280" s="514" t="s">
        <v>140</v>
      </c>
      <c r="T280" s="514" t="s">
        <v>141</v>
      </c>
      <c r="U280" s="514" t="s">
        <v>79</v>
      </c>
      <c r="V280" s="577" t="s">
        <v>2214</v>
      </c>
      <c r="W280" s="515">
        <f t="shared" ref="W280" si="31">VLOOKUP(S280,Confidencialidad,2,0)+VLOOKUP(T280,Integridad,2,0)+VLOOKUP(U280,Disponibilidad,2,0)</f>
        <v>4</v>
      </c>
      <c r="X280" s="515" t="str">
        <f t="shared" si="21"/>
        <v>MEDIO</v>
      </c>
      <c r="Y280" s="514" t="s">
        <v>3151</v>
      </c>
      <c r="Z280" s="516" t="s">
        <v>80</v>
      </c>
      <c r="AA280" s="514" t="s">
        <v>168</v>
      </c>
      <c r="AB280" s="514" t="s">
        <v>168</v>
      </c>
      <c r="AC280" s="514" t="s">
        <v>2215</v>
      </c>
      <c r="AD280" s="574" t="s">
        <v>2209</v>
      </c>
      <c r="AE280" s="521" t="s">
        <v>82</v>
      </c>
      <c r="AF280" s="522" t="s">
        <v>69</v>
      </c>
      <c r="AG280" s="522" t="s">
        <v>69</v>
      </c>
      <c r="AH280" s="522" t="s">
        <v>69</v>
      </c>
      <c r="AI280" s="522" t="s">
        <v>114</v>
      </c>
      <c r="AJ280" s="576">
        <v>43382</v>
      </c>
      <c r="AK280" s="522" t="s">
        <v>457</v>
      </c>
      <c r="AL280" s="522" t="s">
        <v>457</v>
      </c>
      <c r="AM280" s="522" t="s">
        <v>69</v>
      </c>
      <c r="AN280" s="522" t="s">
        <v>457</v>
      </c>
      <c r="AO280" s="522" t="s">
        <v>69</v>
      </c>
      <c r="AP280" s="522" t="s">
        <v>457</v>
      </c>
      <c r="AQ280" s="522" t="s">
        <v>69</v>
      </c>
      <c r="AR280" s="521" t="s">
        <v>87</v>
      </c>
      <c r="AS280" s="521" t="s">
        <v>87</v>
      </c>
      <c r="AT280" s="522" t="s">
        <v>69</v>
      </c>
      <c r="AU280" s="522" t="s">
        <v>89</v>
      </c>
      <c r="AV280" s="522" t="s">
        <v>69</v>
      </c>
      <c r="AW280" s="523" t="s">
        <v>69</v>
      </c>
      <c r="AX280" s="522" t="s">
        <v>90</v>
      </c>
    </row>
    <row r="281" spans="1:50" ht="68.25" customHeight="1">
      <c r="A281" s="575" t="s">
        <v>1782</v>
      </c>
      <c r="B281" s="514" t="s">
        <v>2203</v>
      </c>
      <c r="C281" s="514" t="s">
        <v>278</v>
      </c>
      <c r="D281" s="514" t="s">
        <v>106</v>
      </c>
      <c r="E281" s="514" t="s">
        <v>451</v>
      </c>
      <c r="F281" s="515">
        <f>IFERROR(VLOOKUP(E281,[9]TablaRetencion!A$1:B$22,2,FALSE),"")</f>
        <v>290</v>
      </c>
      <c r="G281" s="515" t="s">
        <v>402</v>
      </c>
      <c r="H281" s="515">
        <f>IFERROR(VLOOKUP(G281,[9]TablaRetencion!C$1:D$159,2,FALSE),"")</f>
        <v>28</v>
      </c>
      <c r="I281" s="573" t="s">
        <v>989</v>
      </c>
      <c r="J281" s="517" t="s">
        <v>1213</v>
      </c>
      <c r="K281" s="514" t="s">
        <v>2216</v>
      </c>
      <c r="L281" s="514" t="s">
        <v>70</v>
      </c>
      <c r="M281" s="514" t="s">
        <v>2196</v>
      </c>
      <c r="N281" s="514" t="s">
        <v>72</v>
      </c>
      <c r="O281" s="514" t="s">
        <v>194</v>
      </c>
      <c r="P281" s="514" t="s">
        <v>111</v>
      </c>
      <c r="Q281" s="514" t="s">
        <v>126</v>
      </c>
      <c r="R281" s="515" t="s">
        <v>89</v>
      </c>
      <c r="S281" s="514" t="s">
        <v>140</v>
      </c>
      <c r="T281" s="514" t="s">
        <v>79</v>
      </c>
      <c r="U281" s="514" t="s">
        <v>79</v>
      </c>
      <c r="V281" s="577" t="s">
        <v>2217</v>
      </c>
      <c r="W281" s="515">
        <f t="shared" ref="W281" si="32">VLOOKUP(S281,Confidencialidad,2,0)+VLOOKUP(T281,Integridad,2,0)+VLOOKUP(U281,Disponibilidad,2,0)</f>
        <v>5</v>
      </c>
      <c r="X281" s="515" t="str">
        <f t="shared" si="21"/>
        <v>MEDIO</v>
      </c>
      <c r="Y281" s="514" t="s">
        <v>2207</v>
      </c>
      <c r="Z281" s="516" t="s">
        <v>80</v>
      </c>
      <c r="AA281" s="514" t="s">
        <v>168</v>
      </c>
      <c r="AB281" s="514" t="s">
        <v>168</v>
      </c>
      <c r="AC281" s="514" t="s">
        <v>2218</v>
      </c>
      <c r="AD281" s="574" t="s">
        <v>2209</v>
      </c>
      <c r="AE281" s="521" t="s">
        <v>82</v>
      </c>
      <c r="AF281" s="522" t="s">
        <v>69</v>
      </c>
      <c r="AG281" s="522" t="s">
        <v>69</v>
      </c>
      <c r="AH281" s="522" t="s">
        <v>69</v>
      </c>
      <c r="AI281" s="522" t="s">
        <v>114</v>
      </c>
      <c r="AJ281" s="576">
        <v>43382</v>
      </c>
      <c r="AK281" s="522" t="s">
        <v>457</v>
      </c>
      <c r="AL281" s="522" t="s">
        <v>457</v>
      </c>
      <c r="AM281" s="522" t="s">
        <v>69</v>
      </c>
      <c r="AN281" s="522" t="s">
        <v>457</v>
      </c>
      <c r="AO281" s="522" t="s">
        <v>69</v>
      </c>
      <c r="AP281" s="522" t="s">
        <v>457</v>
      </c>
      <c r="AQ281" s="522" t="s">
        <v>69</v>
      </c>
      <c r="AR281" s="521" t="s">
        <v>87</v>
      </c>
      <c r="AS281" s="521" t="s">
        <v>87</v>
      </c>
      <c r="AT281" s="522" t="s">
        <v>69</v>
      </c>
      <c r="AU281" s="522" t="s">
        <v>89</v>
      </c>
      <c r="AV281" s="522" t="s">
        <v>69</v>
      </c>
      <c r="AW281" s="523" t="s">
        <v>69</v>
      </c>
      <c r="AX281" s="522" t="s">
        <v>90</v>
      </c>
    </row>
    <row r="282" spans="1:50" ht="76.5" customHeight="1">
      <c r="A282" s="575" t="s">
        <v>1782</v>
      </c>
      <c r="B282" s="514" t="s">
        <v>2203</v>
      </c>
      <c r="C282" s="514" t="s">
        <v>278</v>
      </c>
      <c r="D282" s="514" t="s">
        <v>106</v>
      </c>
      <c r="E282" s="514" t="s">
        <v>451</v>
      </c>
      <c r="F282" s="515">
        <f>IFERROR(VLOOKUP(E282,[9]TablaRetencion!A$1:B$22,2,FALSE),"")</f>
        <v>290</v>
      </c>
      <c r="G282" s="515" t="s">
        <v>402</v>
      </c>
      <c r="H282" s="515">
        <f>IFERROR(VLOOKUP(G282,[9]TablaRetencion!C$1:D$159,2,FALSE),"")</f>
        <v>28</v>
      </c>
      <c r="I282" s="573" t="s">
        <v>989</v>
      </c>
      <c r="J282" s="517" t="s">
        <v>1213</v>
      </c>
      <c r="K282" s="514" t="s">
        <v>2219</v>
      </c>
      <c r="L282" s="514" t="s">
        <v>70</v>
      </c>
      <c r="M282" s="514" t="s">
        <v>2196</v>
      </c>
      <c r="N282" s="514" t="s">
        <v>72</v>
      </c>
      <c r="O282" s="514" t="s">
        <v>194</v>
      </c>
      <c r="P282" s="514" t="s">
        <v>111</v>
      </c>
      <c r="Q282" s="514" t="s">
        <v>126</v>
      </c>
      <c r="R282" s="515" t="s">
        <v>89</v>
      </c>
      <c r="S282" s="514" t="s">
        <v>140</v>
      </c>
      <c r="T282" s="514" t="s">
        <v>79</v>
      </c>
      <c r="U282" s="514" t="s">
        <v>79</v>
      </c>
      <c r="V282" s="577" t="s">
        <v>2220</v>
      </c>
      <c r="W282" s="515">
        <f t="shared" ref="W282" si="33">VLOOKUP(S282,Confidencialidad,2,0)+VLOOKUP(T282,Integridad,2,0)+VLOOKUP(U282,Disponibilidad,2,0)</f>
        <v>5</v>
      </c>
      <c r="X282" s="515" t="str">
        <f t="shared" si="21"/>
        <v>MEDIO</v>
      </c>
      <c r="Y282" s="514" t="s">
        <v>2221</v>
      </c>
      <c r="Z282" s="516" t="s">
        <v>80</v>
      </c>
      <c r="AA282" s="514" t="s">
        <v>168</v>
      </c>
      <c r="AB282" s="514" t="s">
        <v>168</v>
      </c>
      <c r="AC282" s="514" t="s">
        <v>2218</v>
      </c>
      <c r="AD282" s="574" t="s">
        <v>2209</v>
      </c>
      <c r="AE282" s="521" t="s">
        <v>82</v>
      </c>
      <c r="AF282" s="522" t="s">
        <v>69</v>
      </c>
      <c r="AG282" s="522" t="s">
        <v>69</v>
      </c>
      <c r="AH282" s="522" t="s">
        <v>69</v>
      </c>
      <c r="AI282" s="522" t="s">
        <v>114</v>
      </c>
      <c r="AJ282" s="576">
        <v>43382</v>
      </c>
      <c r="AK282" s="522" t="s">
        <v>457</v>
      </c>
      <c r="AL282" s="522" t="s">
        <v>457</v>
      </c>
      <c r="AM282" s="522" t="s">
        <v>69</v>
      </c>
      <c r="AN282" s="522" t="s">
        <v>457</v>
      </c>
      <c r="AO282" s="522" t="s">
        <v>69</v>
      </c>
      <c r="AP282" s="522" t="s">
        <v>457</v>
      </c>
      <c r="AQ282" s="522" t="s">
        <v>69</v>
      </c>
      <c r="AR282" s="521" t="s">
        <v>87</v>
      </c>
      <c r="AS282" s="521" t="s">
        <v>87</v>
      </c>
      <c r="AT282" s="522" t="s">
        <v>69</v>
      </c>
      <c r="AU282" s="522" t="s">
        <v>89</v>
      </c>
      <c r="AV282" s="522" t="s">
        <v>69</v>
      </c>
      <c r="AW282" s="523" t="s">
        <v>69</v>
      </c>
      <c r="AX282" s="522" t="s">
        <v>90</v>
      </c>
    </row>
    <row r="283" spans="1:50" ht="68.25" customHeight="1">
      <c r="A283" s="575" t="s">
        <v>1782</v>
      </c>
      <c r="B283" s="514" t="s">
        <v>2203</v>
      </c>
      <c r="C283" s="514" t="s">
        <v>278</v>
      </c>
      <c r="D283" s="514" t="s">
        <v>106</v>
      </c>
      <c r="E283" s="514" t="s">
        <v>451</v>
      </c>
      <c r="F283" s="515">
        <f>IFERROR(VLOOKUP(E283,[9]TablaRetencion!A$1:B$22,2,FALSE),"")</f>
        <v>290</v>
      </c>
      <c r="G283" s="515" t="s">
        <v>402</v>
      </c>
      <c r="H283" s="515">
        <f>IFERROR(VLOOKUP(G283,[9]TablaRetencion!C$1:D$159,2,FALSE),"")</f>
        <v>28</v>
      </c>
      <c r="I283" s="573" t="s">
        <v>989</v>
      </c>
      <c r="J283" s="517" t="s">
        <v>1352</v>
      </c>
      <c r="K283" s="577" t="s">
        <v>2222</v>
      </c>
      <c r="L283" s="514" t="s">
        <v>70</v>
      </c>
      <c r="M283" s="514" t="s">
        <v>151</v>
      </c>
      <c r="N283" s="514" t="s">
        <v>72</v>
      </c>
      <c r="O283" s="514" t="s">
        <v>194</v>
      </c>
      <c r="P283" s="514" t="s">
        <v>111</v>
      </c>
      <c r="Q283" s="514" t="s">
        <v>112</v>
      </c>
      <c r="R283" s="515" t="s">
        <v>89</v>
      </c>
      <c r="S283" s="514" t="s">
        <v>140</v>
      </c>
      <c r="T283" s="514" t="s">
        <v>79</v>
      </c>
      <c r="U283" s="514" t="s">
        <v>79</v>
      </c>
      <c r="V283" s="514" t="s">
        <v>2223</v>
      </c>
      <c r="W283" s="515">
        <f t="shared" ref="W283:W284" si="34">VLOOKUP(S283,Confidencialidad,2,0)+VLOOKUP(T283,Integridad,2,0)+VLOOKUP(U283,Disponibilidad,2,0)</f>
        <v>5</v>
      </c>
      <c r="X283" s="515" t="str">
        <f t="shared" si="21"/>
        <v>MEDIO</v>
      </c>
      <c r="Y283" s="515" t="s">
        <v>3152</v>
      </c>
      <c r="Z283" s="515" t="s">
        <v>80</v>
      </c>
      <c r="AA283" s="514" t="s">
        <v>168</v>
      </c>
      <c r="AB283" s="514" t="s">
        <v>168</v>
      </c>
      <c r="AC283" s="577" t="s">
        <v>2224</v>
      </c>
      <c r="AD283" s="574" t="s">
        <v>2209</v>
      </c>
      <c r="AE283" s="521" t="s">
        <v>82</v>
      </c>
      <c r="AF283" s="522" t="s">
        <v>69</v>
      </c>
      <c r="AG283" s="522" t="s">
        <v>69</v>
      </c>
      <c r="AH283" s="522" t="s">
        <v>69</v>
      </c>
      <c r="AI283" s="522" t="s">
        <v>114</v>
      </c>
      <c r="AJ283" s="576">
        <v>43382</v>
      </c>
      <c r="AK283" s="522" t="s">
        <v>457</v>
      </c>
      <c r="AL283" s="522" t="s">
        <v>457</v>
      </c>
      <c r="AM283" s="522" t="s">
        <v>69</v>
      </c>
      <c r="AN283" s="522" t="s">
        <v>457</v>
      </c>
      <c r="AO283" s="522" t="s">
        <v>69</v>
      </c>
      <c r="AP283" s="522" t="s">
        <v>457</v>
      </c>
      <c r="AQ283" s="522" t="s">
        <v>69</v>
      </c>
      <c r="AR283" s="521" t="s">
        <v>87</v>
      </c>
      <c r="AS283" s="521" t="s">
        <v>87</v>
      </c>
      <c r="AT283" s="522" t="s">
        <v>69</v>
      </c>
      <c r="AU283" s="522" t="s">
        <v>89</v>
      </c>
      <c r="AV283" s="522" t="s">
        <v>69</v>
      </c>
      <c r="AW283" s="523" t="s">
        <v>69</v>
      </c>
      <c r="AX283" s="522" t="s">
        <v>90</v>
      </c>
    </row>
    <row r="284" spans="1:50" ht="68.25" customHeight="1">
      <c r="A284" s="575" t="s">
        <v>1782</v>
      </c>
      <c r="B284" s="514" t="s">
        <v>2203</v>
      </c>
      <c r="C284" s="514" t="s">
        <v>276</v>
      </c>
      <c r="D284" s="514" t="s">
        <v>106</v>
      </c>
      <c r="E284" s="514" t="s">
        <v>451</v>
      </c>
      <c r="F284" s="515">
        <f>IFERROR(VLOOKUP(E284,[9]TablaRetencion!A$1:B$22,2,FALSE),"")</f>
        <v>290</v>
      </c>
      <c r="G284" s="515" t="s">
        <v>404</v>
      </c>
      <c r="H284" s="515">
        <f>IFERROR(VLOOKUP(G284,[9]TablaRetencion!C$1:D$159,2,FALSE),"")</f>
        <v>46</v>
      </c>
      <c r="I284" s="573" t="s">
        <v>989</v>
      </c>
      <c r="J284" s="517" t="s">
        <v>1151</v>
      </c>
      <c r="K284" s="577" t="s">
        <v>2225</v>
      </c>
      <c r="L284" s="514" t="s">
        <v>70</v>
      </c>
      <c r="M284" s="514" t="s">
        <v>151</v>
      </c>
      <c r="N284" s="514" t="s">
        <v>72</v>
      </c>
      <c r="O284" s="514" t="s">
        <v>194</v>
      </c>
      <c r="P284" s="514" t="s">
        <v>111</v>
      </c>
      <c r="Q284" s="514" t="s">
        <v>112</v>
      </c>
      <c r="R284" s="515" t="s">
        <v>89</v>
      </c>
      <c r="S284" s="514" t="s">
        <v>140</v>
      </c>
      <c r="T284" s="514" t="s">
        <v>79</v>
      </c>
      <c r="U284" s="514" t="s">
        <v>79</v>
      </c>
      <c r="V284" s="514" t="s">
        <v>2226</v>
      </c>
      <c r="W284" s="515">
        <f t="shared" si="34"/>
        <v>5</v>
      </c>
      <c r="X284" s="515" t="str">
        <f t="shared" si="21"/>
        <v>MEDIO</v>
      </c>
      <c r="Y284" s="515" t="s">
        <v>3153</v>
      </c>
      <c r="Z284" s="515" t="s">
        <v>80</v>
      </c>
      <c r="AA284" s="514" t="s">
        <v>168</v>
      </c>
      <c r="AB284" s="514" t="s">
        <v>168</v>
      </c>
      <c r="AC284" s="577" t="s">
        <v>2224</v>
      </c>
      <c r="AD284" s="574" t="s">
        <v>2209</v>
      </c>
      <c r="AE284" s="521" t="s">
        <v>82</v>
      </c>
      <c r="AF284" s="522" t="s">
        <v>69</v>
      </c>
      <c r="AG284" s="522" t="s">
        <v>69</v>
      </c>
      <c r="AH284" s="522" t="s">
        <v>69</v>
      </c>
      <c r="AI284" s="522" t="s">
        <v>114</v>
      </c>
      <c r="AJ284" s="576">
        <v>43382</v>
      </c>
      <c r="AK284" s="522" t="s">
        <v>457</v>
      </c>
      <c r="AL284" s="522" t="s">
        <v>457</v>
      </c>
      <c r="AM284" s="522" t="s">
        <v>69</v>
      </c>
      <c r="AN284" s="522" t="s">
        <v>457</v>
      </c>
      <c r="AO284" s="522" t="s">
        <v>69</v>
      </c>
      <c r="AP284" s="522" t="s">
        <v>457</v>
      </c>
      <c r="AQ284" s="522" t="s">
        <v>69</v>
      </c>
      <c r="AR284" s="521" t="s">
        <v>87</v>
      </c>
      <c r="AS284" s="521" t="s">
        <v>87</v>
      </c>
      <c r="AT284" s="522" t="s">
        <v>69</v>
      </c>
      <c r="AU284" s="522" t="s">
        <v>89</v>
      </c>
      <c r="AV284" s="522" t="s">
        <v>69</v>
      </c>
      <c r="AW284" s="523" t="s">
        <v>69</v>
      </c>
      <c r="AX284" s="522" t="s">
        <v>90</v>
      </c>
    </row>
    <row r="285" spans="1:50" ht="68.25" customHeight="1">
      <c r="A285" s="575" t="s">
        <v>1782</v>
      </c>
      <c r="B285" s="514" t="s">
        <v>2203</v>
      </c>
      <c r="C285" s="514" t="s">
        <v>276</v>
      </c>
      <c r="D285" s="514" t="s">
        <v>106</v>
      </c>
      <c r="E285" s="514" t="s">
        <v>451</v>
      </c>
      <c r="F285" s="515">
        <f>IFERROR(VLOOKUP(E285,[9]TablaRetencion!A$1:B$22,2,FALSE),"")</f>
        <v>290</v>
      </c>
      <c r="G285" s="515" t="s">
        <v>404</v>
      </c>
      <c r="H285" s="515">
        <f>IFERROR(VLOOKUP(G285,[9]TablaRetencion!C$1:D$159,2,FALSE),"")</f>
        <v>46</v>
      </c>
      <c r="I285" s="573" t="s">
        <v>989</v>
      </c>
      <c r="J285" s="517" t="s">
        <v>1213</v>
      </c>
      <c r="K285" s="514" t="s">
        <v>2227</v>
      </c>
      <c r="L285" s="514" t="s">
        <v>70</v>
      </c>
      <c r="M285" s="514" t="s">
        <v>151</v>
      </c>
      <c r="N285" s="514" t="s">
        <v>72</v>
      </c>
      <c r="O285" s="514" t="s">
        <v>194</v>
      </c>
      <c r="P285" s="514" t="s">
        <v>111</v>
      </c>
      <c r="Q285" s="514" t="s">
        <v>75</v>
      </c>
      <c r="R285" s="515" t="s">
        <v>89</v>
      </c>
      <c r="S285" s="514" t="s">
        <v>140</v>
      </c>
      <c r="T285" s="514" t="s">
        <v>79</v>
      </c>
      <c r="U285" s="514" t="s">
        <v>79</v>
      </c>
      <c r="V285" s="514" t="s">
        <v>2226</v>
      </c>
      <c r="W285" s="515">
        <f t="shared" ref="W285" si="35">VLOOKUP(S285,Confidencialidad,2,0)+VLOOKUP(T285,Integridad,2,0)+VLOOKUP(U285,Disponibilidad,2,0)</f>
        <v>5</v>
      </c>
      <c r="X285" s="515" t="str">
        <f t="shared" si="21"/>
        <v>MEDIO</v>
      </c>
      <c r="Y285" s="514" t="s">
        <v>3155</v>
      </c>
      <c r="Z285" s="514" t="s">
        <v>80</v>
      </c>
      <c r="AA285" s="514" t="s">
        <v>168</v>
      </c>
      <c r="AB285" s="514" t="s">
        <v>168</v>
      </c>
      <c r="AC285" s="577" t="s">
        <v>2224</v>
      </c>
      <c r="AD285" s="574" t="s">
        <v>2209</v>
      </c>
      <c r="AE285" s="521" t="s">
        <v>82</v>
      </c>
      <c r="AF285" s="522" t="s">
        <v>69</v>
      </c>
      <c r="AG285" s="522" t="s">
        <v>69</v>
      </c>
      <c r="AH285" s="522" t="s">
        <v>69</v>
      </c>
      <c r="AI285" s="522" t="s">
        <v>114</v>
      </c>
      <c r="AJ285" s="576">
        <v>43382</v>
      </c>
      <c r="AK285" s="522" t="s">
        <v>457</v>
      </c>
      <c r="AL285" s="522" t="s">
        <v>457</v>
      </c>
      <c r="AM285" s="522" t="s">
        <v>69</v>
      </c>
      <c r="AN285" s="522" t="s">
        <v>457</v>
      </c>
      <c r="AO285" s="522" t="s">
        <v>69</v>
      </c>
      <c r="AP285" s="522" t="s">
        <v>457</v>
      </c>
      <c r="AQ285" s="522" t="s">
        <v>69</v>
      </c>
      <c r="AR285" s="521" t="s">
        <v>87</v>
      </c>
      <c r="AS285" s="521" t="s">
        <v>87</v>
      </c>
      <c r="AT285" s="522" t="s">
        <v>69</v>
      </c>
      <c r="AU285" s="522" t="s">
        <v>89</v>
      </c>
      <c r="AV285" s="522" t="s">
        <v>69</v>
      </c>
      <c r="AW285" s="523" t="s">
        <v>69</v>
      </c>
      <c r="AX285" s="522" t="s">
        <v>90</v>
      </c>
    </row>
    <row r="286" spans="1:50" ht="68.25" customHeight="1">
      <c r="A286" s="575" t="s">
        <v>1782</v>
      </c>
      <c r="B286" s="514" t="s">
        <v>2203</v>
      </c>
      <c r="C286" s="514" t="s">
        <v>276</v>
      </c>
      <c r="D286" s="514" t="s">
        <v>106</v>
      </c>
      <c r="E286" s="514" t="s">
        <v>451</v>
      </c>
      <c r="F286" s="515">
        <f>IFERROR(VLOOKUP(E286,[9]TablaRetencion!A$1:B$22,2,FALSE),"")</f>
        <v>290</v>
      </c>
      <c r="G286" s="515" t="s">
        <v>402</v>
      </c>
      <c r="H286" s="515">
        <f>IFERROR(VLOOKUP(G286,[9]TablaRetencion!C$1:D$159,2,FALSE),"")</f>
        <v>28</v>
      </c>
      <c r="I286" s="573" t="s">
        <v>989</v>
      </c>
      <c r="J286" s="517" t="s">
        <v>1213</v>
      </c>
      <c r="K286" s="577" t="s">
        <v>2228</v>
      </c>
      <c r="L286" s="514" t="s">
        <v>70</v>
      </c>
      <c r="M286" s="514" t="s">
        <v>151</v>
      </c>
      <c r="N286" s="514" t="s">
        <v>72</v>
      </c>
      <c r="O286" s="514" t="s">
        <v>203</v>
      </c>
      <c r="P286" s="514" t="s">
        <v>111</v>
      </c>
      <c r="Q286" s="514" t="s">
        <v>75</v>
      </c>
      <c r="R286" s="515" t="s">
        <v>89</v>
      </c>
      <c r="S286" s="514" t="s">
        <v>77</v>
      </c>
      <c r="T286" s="514" t="s">
        <v>78</v>
      </c>
      <c r="U286" s="514" t="s">
        <v>78</v>
      </c>
      <c r="V286" s="578" t="s">
        <v>2229</v>
      </c>
      <c r="W286" s="515">
        <f t="shared" ref="W286:W287" si="36">VLOOKUP(S286,Confidencialidad,2,0)+VLOOKUP(T286,Integridad,2,0)+VLOOKUP(U286,Disponibilidad,2,0)</f>
        <v>9</v>
      </c>
      <c r="X286" s="515" t="str">
        <f t="shared" si="21"/>
        <v>ALTA</v>
      </c>
      <c r="Y286" s="515" t="s">
        <v>3158</v>
      </c>
      <c r="Z286" s="515" t="s">
        <v>80</v>
      </c>
      <c r="AA286" s="514" t="s">
        <v>113</v>
      </c>
      <c r="AB286" s="514" t="s">
        <v>113</v>
      </c>
      <c r="AC286" s="514" t="s">
        <v>2231</v>
      </c>
      <c r="AD286" s="574" t="s">
        <v>2209</v>
      </c>
      <c r="AE286" s="521" t="s">
        <v>82</v>
      </c>
      <c r="AF286" s="522" t="s">
        <v>480</v>
      </c>
      <c r="AG286" s="522" t="s">
        <v>469</v>
      </c>
      <c r="AH286" s="522" t="s">
        <v>476</v>
      </c>
      <c r="AI286" s="522" t="s">
        <v>114</v>
      </c>
      <c r="AJ286" s="576">
        <v>43382</v>
      </c>
      <c r="AK286" s="522" t="s">
        <v>391</v>
      </c>
      <c r="AL286" s="522" t="s">
        <v>457</v>
      </c>
      <c r="AM286" s="522" t="s">
        <v>69</v>
      </c>
      <c r="AN286" s="522" t="s">
        <v>457</v>
      </c>
      <c r="AO286" s="522" t="s">
        <v>69</v>
      </c>
      <c r="AP286" s="522" t="s">
        <v>457</v>
      </c>
      <c r="AQ286" s="522" t="s">
        <v>69</v>
      </c>
      <c r="AR286" s="521" t="s">
        <v>87</v>
      </c>
      <c r="AS286" s="521" t="s">
        <v>87</v>
      </c>
      <c r="AT286" s="522" t="s">
        <v>69</v>
      </c>
      <c r="AU286" s="522" t="s">
        <v>89</v>
      </c>
      <c r="AV286" s="522" t="s">
        <v>69</v>
      </c>
      <c r="AW286" s="523" t="s">
        <v>69</v>
      </c>
      <c r="AX286" s="522" t="s">
        <v>90</v>
      </c>
    </row>
    <row r="287" spans="1:50" ht="68.25" customHeight="1">
      <c r="A287" s="575" t="s">
        <v>1782</v>
      </c>
      <c r="B287" s="514" t="s">
        <v>2203</v>
      </c>
      <c r="C287" s="514" t="s">
        <v>276</v>
      </c>
      <c r="D287" s="514" t="s">
        <v>106</v>
      </c>
      <c r="E287" s="514" t="s">
        <v>451</v>
      </c>
      <c r="F287" s="515">
        <f>IFERROR(VLOOKUP(E287,[9]TablaRetencion!A$1:B$22,2,FALSE),"")</f>
        <v>290</v>
      </c>
      <c r="G287" s="515" t="s">
        <v>402</v>
      </c>
      <c r="H287" s="515">
        <f>IFERROR(VLOOKUP(G287,[9]TablaRetencion!C$1:D$159,2,FALSE),"")</f>
        <v>28</v>
      </c>
      <c r="I287" s="573" t="s">
        <v>989</v>
      </c>
      <c r="J287" s="517" t="s">
        <v>1213</v>
      </c>
      <c r="K287" s="577" t="s">
        <v>2232</v>
      </c>
      <c r="L287" s="514" t="s">
        <v>70</v>
      </c>
      <c r="M287" s="514" t="s">
        <v>151</v>
      </c>
      <c r="N287" s="514" t="s">
        <v>72</v>
      </c>
      <c r="O287" s="514" t="s">
        <v>203</v>
      </c>
      <c r="P287" s="514" t="s">
        <v>111</v>
      </c>
      <c r="Q287" s="514" t="s">
        <v>75</v>
      </c>
      <c r="R287" s="515" t="s">
        <v>89</v>
      </c>
      <c r="S287" s="514" t="s">
        <v>77</v>
      </c>
      <c r="T287" s="514" t="s">
        <v>78</v>
      </c>
      <c r="U287" s="514" t="s">
        <v>78</v>
      </c>
      <c r="V287" s="514" t="s">
        <v>2229</v>
      </c>
      <c r="W287" s="515">
        <f t="shared" si="36"/>
        <v>9</v>
      </c>
      <c r="X287" s="515" t="str">
        <f t="shared" si="21"/>
        <v>ALTA</v>
      </c>
      <c r="Y287" s="515" t="s">
        <v>3158</v>
      </c>
      <c r="Z287" s="515" t="s">
        <v>80</v>
      </c>
      <c r="AA287" s="514" t="s">
        <v>113</v>
      </c>
      <c r="AB287" s="514" t="s">
        <v>113</v>
      </c>
      <c r="AC287" s="514" t="s">
        <v>2231</v>
      </c>
      <c r="AD287" s="574" t="s">
        <v>2209</v>
      </c>
      <c r="AE287" s="521" t="s">
        <v>82</v>
      </c>
      <c r="AF287" s="522" t="s">
        <v>480</v>
      </c>
      <c r="AG287" s="522" t="s">
        <v>469</v>
      </c>
      <c r="AH287" s="522" t="s">
        <v>476</v>
      </c>
      <c r="AI287" s="522" t="s">
        <v>114</v>
      </c>
      <c r="AJ287" s="576">
        <v>43382</v>
      </c>
      <c r="AK287" s="522" t="s">
        <v>391</v>
      </c>
      <c r="AL287" s="522" t="s">
        <v>457</v>
      </c>
      <c r="AM287" s="522" t="s">
        <v>69</v>
      </c>
      <c r="AN287" s="522" t="s">
        <v>457</v>
      </c>
      <c r="AO287" s="522" t="s">
        <v>69</v>
      </c>
      <c r="AP287" s="522" t="s">
        <v>457</v>
      </c>
      <c r="AQ287" s="522" t="s">
        <v>69</v>
      </c>
      <c r="AR287" s="521" t="s">
        <v>87</v>
      </c>
      <c r="AS287" s="521" t="s">
        <v>87</v>
      </c>
      <c r="AT287" s="522" t="s">
        <v>69</v>
      </c>
      <c r="AU287" s="522" t="s">
        <v>89</v>
      </c>
      <c r="AV287" s="522" t="s">
        <v>69</v>
      </c>
      <c r="AW287" s="523" t="s">
        <v>69</v>
      </c>
      <c r="AX287" s="522" t="s">
        <v>90</v>
      </c>
    </row>
    <row r="288" spans="1:50" ht="68.25" customHeight="1">
      <c r="A288" s="575" t="s">
        <v>1782</v>
      </c>
      <c r="B288" s="514" t="s">
        <v>2203</v>
      </c>
      <c r="C288" s="514" t="s">
        <v>276</v>
      </c>
      <c r="D288" s="514" t="s">
        <v>106</v>
      </c>
      <c r="E288" s="514" t="s">
        <v>451</v>
      </c>
      <c r="F288" s="515">
        <f>IFERROR(VLOOKUP(E288,[9]TablaRetencion!A$1:B$22,2,FALSE),"")</f>
        <v>290</v>
      </c>
      <c r="G288" s="515" t="s">
        <v>402</v>
      </c>
      <c r="H288" s="515">
        <f>IFERROR(VLOOKUP(G288,[9]TablaRetencion!C$1:D$159,2,FALSE),"")</f>
        <v>28</v>
      </c>
      <c r="I288" s="573" t="s">
        <v>989</v>
      </c>
      <c r="J288" s="517" t="s">
        <v>1213</v>
      </c>
      <c r="K288" s="514" t="s">
        <v>2233</v>
      </c>
      <c r="L288" s="514" t="s">
        <v>70</v>
      </c>
      <c r="M288" s="514" t="s">
        <v>151</v>
      </c>
      <c r="N288" s="514" t="s">
        <v>72</v>
      </c>
      <c r="O288" s="514" t="s">
        <v>203</v>
      </c>
      <c r="P288" s="514" t="s">
        <v>111</v>
      </c>
      <c r="Q288" s="514" t="s">
        <v>75</v>
      </c>
      <c r="R288" s="515" t="s">
        <v>89</v>
      </c>
      <c r="S288" s="514" t="s">
        <v>77</v>
      </c>
      <c r="T288" s="514" t="s">
        <v>78</v>
      </c>
      <c r="U288" s="514" t="s">
        <v>78</v>
      </c>
      <c r="V288" s="514" t="s">
        <v>2234</v>
      </c>
      <c r="W288" s="515">
        <f t="shared" ref="W288:W290" si="37">VLOOKUP(S288,Confidencialidad,2,0)+VLOOKUP(T288,Integridad,2,0)+VLOOKUP(U288,Disponibilidad,2,0)</f>
        <v>9</v>
      </c>
      <c r="X288" s="515" t="str">
        <f t="shared" si="21"/>
        <v>ALTA</v>
      </c>
      <c r="Y288" s="514" t="s">
        <v>3155</v>
      </c>
      <c r="Z288" s="515" t="s">
        <v>80</v>
      </c>
      <c r="AA288" s="514" t="s">
        <v>168</v>
      </c>
      <c r="AB288" s="514" t="s">
        <v>168</v>
      </c>
      <c r="AC288" s="514" t="s">
        <v>2231</v>
      </c>
      <c r="AD288" s="574" t="s">
        <v>2209</v>
      </c>
      <c r="AE288" s="521" t="s">
        <v>82</v>
      </c>
      <c r="AF288" s="522" t="s">
        <v>480</v>
      </c>
      <c r="AG288" s="522" t="s">
        <v>469</v>
      </c>
      <c r="AH288" s="522" t="s">
        <v>476</v>
      </c>
      <c r="AI288" s="522" t="s">
        <v>114</v>
      </c>
      <c r="AJ288" s="576">
        <v>43382</v>
      </c>
      <c r="AK288" s="522" t="s">
        <v>391</v>
      </c>
      <c r="AL288" s="522" t="s">
        <v>457</v>
      </c>
      <c r="AM288" s="522" t="s">
        <v>69</v>
      </c>
      <c r="AN288" s="522" t="s">
        <v>457</v>
      </c>
      <c r="AO288" s="522" t="s">
        <v>69</v>
      </c>
      <c r="AP288" s="522" t="s">
        <v>457</v>
      </c>
      <c r="AQ288" s="522" t="s">
        <v>69</v>
      </c>
      <c r="AR288" s="521" t="s">
        <v>87</v>
      </c>
      <c r="AS288" s="521" t="s">
        <v>87</v>
      </c>
      <c r="AT288" s="522" t="s">
        <v>69</v>
      </c>
      <c r="AU288" s="522" t="s">
        <v>89</v>
      </c>
      <c r="AV288" s="522" t="s">
        <v>69</v>
      </c>
      <c r="AW288" s="523" t="s">
        <v>69</v>
      </c>
      <c r="AX288" s="522" t="s">
        <v>90</v>
      </c>
    </row>
    <row r="289" spans="1:50" ht="68.25" customHeight="1">
      <c r="A289" s="575" t="s">
        <v>1782</v>
      </c>
      <c r="B289" s="514" t="s">
        <v>2203</v>
      </c>
      <c r="C289" s="514" t="s">
        <v>276</v>
      </c>
      <c r="D289" s="514" t="s">
        <v>106</v>
      </c>
      <c r="E289" s="514" t="s">
        <v>451</v>
      </c>
      <c r="F289" s="515">
        <f>IFERROR(VLOOKUP(E289,[9]TablaRetencion!A$1:B$22,2,FALSE),"")</f>
        <v>290</v>
      </c>
      <c r="G289" s="515" t="s">
        <v>402</v>
      </c>
      <c r="H289" s="515">
        <f>IFERROR(VLOOKUP(G289,[9]TablaRetencion!C$1:D$159,2,FALSE),"")</f>
        <v>28</v>
      </c>
      <c r="I289" s="573" t="s">
        <v>989</v>
      </c>
      <c r="J289" s="517" t="s">
        <v>1213</v>
      </c>
      <c r="K289" s="514" t="s">
        <v>2235</v>
      </c>
      <c r="L289" s="514" t="s">
        <v>70</v>
      </c>
      <c r="M289" s="514" t="s">
        <v>151</v>
      </c>
      <c r="N289" s="514" t="s">
        <v>72</v>
      </c>
      <c r="O289" s="514" t="s">
        <v>203</v>
      </c>
      <c r="P289" s="514" t="s">
        <v>111</v>
      </c>
      <c r="Q289" s="514" t="s">
        <v>75</v>
      </c>
      <c r="R289" s="515" t="s">
        <v>89</v>
      </c>
      <c r="S289" s="514" t="s">
        <v>77</v>
      </c>
      <c r="T289" s="514" t="s">
        <v>78</v>
      </c>
      <c r="U289" s="514" t="s">
        <v>78</v>
      </c>
      <c r="V289" s="514" t="s">
        <v>2236</v>
      </c>
      <c r="W289" s="515">
        <f t="shared" ref="W289" si="38">VLOOKUP(S289,Confidencialidad,2,0)+VLOOKUP(T289,Integridad,2,0)+VLOOKUP(U289,Disponibilidad,2,0)</f>
        <v>9</v>
      </c>
      <c r="X289" s="515" t="str">
        <f t="shared" si="21"/>
        <v>ALTA</v>
      </c>
      <c r="Y289" s="514" t="s">
        <v>3155</v>
      </c>
      <c r="Z289" s="515" t="s">
        <v>80</v>
      </c>
      <c r="AA289" s="514" t="s">
        <v>168</v>
      </c>
      <c r="AB289" s="514" t="s">
        <v>168</v>
      </c>
      <c r="AC289" s="514" t="s">
        <v>2231</v>
      </c>
      <c r="AD289" s="574" t="s">
        <v>2209</v>
      </c>
      <c r="AE289" s="521" t="s">
        <v>82</v>
      </c>
      <c r="AF289" s="522" t="s">
        <v>480</v>
      </c>
      <c r="AG289" s="522" t="s">
        <v>469</v>
      </c>
      <c r="AH289" s="522" t="s">
        <v>476</v>
      </c>
      <c r="AI289" s="522" t="s">
        <v>114</v>
      </c>
      <c r="AJ289" s="576">
        <v>43382</v>
      </c>
      <c r="AK289" s="522" t="s">
        <v>391</v>
      </c>
      <c r="AL289" s="522" t="s">
        <v>457</v>
      </c>
      <c r="AM289" s="522" t="s">
        <v>69</v>
      </c>
      <c r="AN289" s="522" t="s">
        <v>457</v>
      </c>
      <c r="AO289" s="522" t="s">
        <v>69</v>
      </c>
      <c r="AP289" s="522" t="s">
        <v>457</v>
      </c>
      <c r="AQ289" s="522" t="s">
        <v>69</v>
      </c>
      <c r="AR289" s="521" t="s">
        <v>87</v>
      </c>
      <c r="AS289" s="521" t="s">
        <v>87</v>
      </c>
      <c r="AT289" s="522" t="s">
        <v>69</v>
      </c>
      <c r="AU289" s="522" t="s">
        <v>89</v>
      </c>
      <c r="AV289" s="522" t="s">
        <v>69</v>
      </c>
      <c r="AW289" s="523" t="s">
        <v>69</v>
      </c>
      <c r="AX289" s="522" t="s">
        <v>90</v>
      </c>
    </row>
    <row r="290" spans="1:50" ht="68.25" customHeight="1">
      <c r="A290" s="575" t="s">
        <v>1782</v>
      </c>
      <c r="B290" s="514" t="s">
        <v>2203</v>
      </c>
      <c r="C290" s="514" t="s">
        <v>276</v>
      </c>
      <c r="D290" s="514" t="s">
        <v>106</v>
      </c>
      <c r="E290" s="514" t="s">
        <v>451</v>
      </c>
      <c r="F290" s="515">
        <f>IFERROR(VLOOKUP(E290,[9]TablaRetencion!A$1:B$22,2,FALSE),"")</f>
        <v>290</v>
      </c>
      <c r="G290" s="515" t="s">
        <v>402</v>
      </c>
      <c r="H290" s="515">
        <f>IFERROR(VLOOKUP(G290,[9]TablaRetencion!C$1:D$159,2,FALSE),"")</f>
        <v>28</v>
      </c>
      <c r="I290" s="573" t="s">
        <v>989</v>
      </c>
      <c r="J290" s="517" t="s">
        <v>1213</v>
      </c>
      <c r="K290" s="514" t="s">
        <v>2237</v>
      </c>
      <c r="L290" s="514" t="s">
        <v>70</v>
      </c>
      <c r="M290" s="514" t="s">
        <v>151</v>
      </c>
      <c r="N290" s="514" t="s">
        <v>72</v>
      </c>
      <c r="O290" s="514" t="s">
        <v>203</v>
      </c>
      <c r="P290" s="514" t="s">
        <v>111</v>
      </c>
      <c r="Q290" s="514" t="s">
        <v>75</v>
      </c>
      <c r="R290" s="515" t="s">
        <v>89</v>
      </c>
      <c r="S290" s="514" t="s">
        <v>77</v>
      </c>
      <c r="T290" s="514" t="s">
        <v>78</v>
      </c>
      <c r="U290" s="514" t="s">
        <v>78</v>
      </c>
      <c r="V290" s="514" t="s">
        <v>2238</v>
      </c>
      <c r="W290" s="515">
        <f t="shared" si="37"/>
        <v>9</v>
      </c>
      <c r="X290" s="515" t="str">
        <f t="shared" si="21"/>
        <v>ALTA</v>
      </c>
      <c r="Y290" s="514" t="s">
        <v>3159</v>
      </c>
      <c r="Z290" s="515" t="s">
        <v>80</v>
      </c>
      <c r="AA290" s="514" t="s">
        <v>113</v>
      </c>
      <c r="AB290" s="514" t="s">
        <v>113</v>
      </c>
      <c r="AC290" s="514" t="s">
        <v>2231</v>
      </c>
      <c r="AD290" s="574" t="s">
        <v>2209</v>
      </c>
      <c r="AE290" s="521" t="s">
        <v>82</v>
      </c>
      <c r="AF290" s="522" t="s">
        <v>480</v>
      </c>
      <c r="AG290" s="522" t="s">
        <v>469</v>
      </c>
      <c r="AH290" s="522" t="s">
        <v>476</v>
      </c>
      <c r="AI290" s="522" t="s">
        <v>114</v>
      </c>
      <c r="AJ290" s="576">
        <v>43382</v>
      </c>
      <c r="AK290" s="522" t="s">
        <v>391</v>
      </c>
      <c r="AL290" s="522" t="s">
        <v>457</v>
      </c>
      <c r="AM290" s="522" t="s">
        <v>69</v>
      </c>
      <c r="AN290" s="522" t="s">
        <v>457</v>
      </c>
      <c r="AO290" s="522" t="s">
        <v>69</v>
      </c>
      <c r="AP290" s="522" t="s">
        <v>457</v>
      </c>
      <c r="AQ290" s="522" t="s">
        <v>69</v>
      </c>
      <c r="AR290" s="521" t="s">
        <v>87</v>
      </c>
      <c r="AS290" s="521" t="s">
        <v>87</v>
      </c>
      <c r="AT290" s="522" t="s">
        <v>69</v>
      </c>
      <c r="AU290" s="522" t="s">
        <v>89</v>
      </c>
      <c r="AV290" s="522" t="s">
        <v>69</v>
      </c>
      <c r="AW290" s="523" t="s">
        <v>69</v>
      </c>
      <c r="AX290" s="522" t="s">
        <v>90</v>
      </c>
    </row>
    <row r="291" spans="1:50" ht="68.25" customHeight="1">
      <c r="A291" s="575" t="s">
        <v>1782</v>
      </c>
      <c r="B291" s="514" t="s">
        <v>2203</v>
      </c>
      <c r="C291" s="514" t="s">
        <v>276</v>
      </c>
      <c r="D291" s="514" t="s">
        <v>106</v>
      </c>
      <c r="E291" s="514" t="s">
        <v>451</v>
      </c>
      <c r="F291" s="515">
        <f>IFERROR(VLOOKUP(E291,[9]TablaRetencion!A$1:B$22,2,FALSE),"")</f>
        <v>290</v>
      </c>
      <c r="G291" s="515" t="s">
        <v>402</v>
      </c>
      <c r="H291" s="515">
        <f>IFERROR(VLOOKUP(G291,[9]TablaRetencion!C$1:D$159,2,FALSE),"")</f>
        <v>28</v>
      </c>
      <c r="I291" s="573" t="s">
        <v>989</v>
      </c>
      <c r="J291" s="517" t="s">
        <v>1213</v>
      </c>
      <c r="K291" s="514" t="s">
        <v>2239</v>
      </c>
      <c r="L291" s="514" t="s">
        <v>70</v>
      </c>
      <c r="M291" s="514" t="s">
        <v>151</v>
      </c>
      <c r="N291" s="514" t="s">
        <v>72</v>
      </c>
      <c r="O291" s="514" t="s">
        <v>203</v>
      </c>
      <c r="P291" s="514" t="s">
        <v>111</v>
      </c>
      <c r="Q291" s="514" t="s">
        <v>75</v>
      </c>
      <c r="R291" s="515" t="s">
        <v>89</v>
      </c>
      <c r="S291" s="514" t="s">
        <v>77</v>
      </c>
      <c r="T291" s="514" t="s">
        <v>78</v>
      </c>
      <c r="U291" s="514" t="s">
        <v>78</v>
      </c>
      <c r="V291" s="514" t="s">
        <v>2238</v>
      </c>
      <c r="W291" s="515">
        <f t="shared" ref="W291" si="39">VLOOKUP(S291,Confidencialidad,2,0)+VLOOKUP(T291,Integridad,2,0)+VLOOKUP(U291,Disponibilidad,2,0)</f>
        <v>9</v>
      </c>
      <c r="X291" s="515" t="str">
        <f t="shared" si="21"/>
        <v>ALTA</v>
      </c>
      <c r="Y291" s="514" t="s">
        <v>3159</v>
      </c>
      <c r="Z291" s="515" t="s">
        <v>80</v>
      </c>
      <c r="AA291" s="514" t="s">
        <v>113</v>
      </c>
      <c r="AB291" s="514" t="s">
        <v>113</v>
      </c>
      <c r="AC291" s="514" t="s">
        <v>2231</v>
      </c>
      <c r="AD291" s="574" t="s">
        <v>2209</v>
      </c>
      <c r="AE291" s="521" t="s">
        <v>82</v>
      </c>
      <c r="AF291" s="522" t="s">
        <v>480</v>
      </c>
      <c r="AG291" s="522" t="s">
        <v>469</v>
      </c>
      <c r="AH291" s="522" t="s">
        <v>476</v>
      </c>
      <c r="AI291" s="522" t="s">
        <v>114</v>
      </c>
      <c r="AJ291" s="576">
        <v>43382</v>
      </c>
      <c r="AK291" s="522" t="s">
        <v>391</v>
      </c>
      <c r="AL291" s="522" t="s">
        <v>457</v>
      </c>
      <c r="AM291" s="522" t="s">
        <v>69</v>
      </c>
      <c r="AN291" s="522" t="s">
        <v>457</v>
      </c>
      <c r="AO291" s="522" t="s">
        <v>69</v>
      </c>
      <c r="AP291" s="522" t="s">
        <v>457</v>
      </c>
      <c r="AQ291" s="522" t="s">
        <v>69</v>
      </c>
      <c r="AR291" s="521" t="s">
        <v>87</v>
      </c>
      <c r="AS291" s="521" t="s">
        <v>87</v>
      </c>
      <c r="AT291" s="522" t="s">
        <v>69</v>
      </c>
      <c r="AU291" s="522" t="s">
        <v>89</v>
      </c>
      <c r="AV291" s="522" t="s">
        <v>69</v>
      </c>
      <c r="AW291" s="523" t="s">
        <v>69</v>
      </c>
      <c r="AX291" s="522" t="s">
        <v>90</v>
      </c>
    </row>
    <row r="292" spans="1:50" ht="68.25" customHeight="1">
      <c r="A292" s="575" t="s">
        <v>1782</v>
      </c>
      <c r="B292" s="514" t="s">
        <v>2203</v>
      </c>
      <c r="C292" s="514" t="s">
        <v>276</v>
      </c>
      <c r="D292" s="514" t="s">
        <v>106</v>
      </c>
      <c r="E292" s="514" t="s">
        <v>451</v>
      </c>
      <c r="F292" s="515">
        <f>IFERROR(VLOOKUP(E292,[9]TablaRetencion!A$1:B$22,2,FALSE),"")</f>
        <v>290</v>
      </c>
      <c r="G292" s="515" t="s">
        <v>402</v>
      </c>
      <c r="H292" s="515">
        <f>IFERROR(VLOOKUP(G292,[9]TablaRetencion!C$1:D$159,2,FALSE),"")</f>
        <v>28</v>
      </c>
      <c r="I292" s="573" t="s">
        <v>989</v>
      </c>
      <c r="J292" s="517" t="s">
        <v>1213</v>
      </c>
      <c r="K292" s="577" t="s">
        <v>2240</v>
      </c>
      <c r="L292" s="514" t="s">
        <v>70</v>
      </c>
      <c r="M292" s="514" t="s">
        <v>151</v>
      </c>
      <c r="N292" s="514" t="s">
        <v>72</v>
      </c>
      <c r="O292" s="514" t="s">
        <v>203</v>
      </c>
      <c r="P292" s="514" t="s">
        <v>111</v>
      </c>
      <c r="Q292" s="514" t="s">
        <v>75</v>
      </c>
      <c r="R292" s="515" t="s">
        <v>89</v>
      </c>
      <c r="S292" s="514" t="s">
        <v>77</v>
      </c>
      <c r="T292" s="514" t="s">
        <v>78</v>
      </c>
      <c r="U292" s="514" t="s">
        <v>78</v>
      </c>
      <c r="V292" s="514" t="s">
        <v>2241</v>
      </c>
      <c r="W292" s="515">
        <f t="shared" ref="W292:W295" si="40">VLOOKUP(S292,Confidencialidad,2,0)+VLOOKUP(T292,Integridad,2,0)+VLOOKUP(U292,Disponibilidad,2,0)</f>
        <v>9</v>
      </c>
      <c r="X292" s="515" t="str">
        <f t="shared" si="21"/>
        <v>ALTA</v>
      </c>
      <c r="Y292" s="514" t="s">
        <v>3160</v>
      </c>
      <c r="Z292" s="515" t="s">
        <v>80</v>
      </c>
      <c r="AA292" s="514" t="s">
        <v>113</v>
      </c>
      <c r="AB292" s="514" t="s">
        <v>113</v>
      </c>
      <c r="AC292" s="514" t="s">
        <v>2231</v>
      </c>
      <c r="AD292" s="574" t="s">
        <v>2209</v>
      </c>
      <c r="AE292" s="521" t="s">
        <v>82</v>
      </c>
      <c r="AF292" s="522" t="s">
        <v>480</v>
      </c>
      <c r="AG292" s="522" t="s">
        <v>469</v>
      </c>
      <c r="AH292" s="522" t="s">
        <v>476</v>
      </c>
      <c r="AI292" s="522" t="s">
        <v>114</v>
      </c>
      <c r="AJ292" s="576">
        <v>43382</v>
      </c>
      <c r="AK292" s="522" t="s">
        <v>391</v>
      </c>
      <c r="AL292" s="522" t="s">
        <v>457</v>
      </c>
      <c r="AM292" s="522" t="s">
        <v>69</v>
      </c>
      <c r="AN292" s="522" t="s">
        <v>457</v>
      </c>
      <c r="AO292" s="522" t="s">
        <v>69</v>
      </c>
      <c r="AP292" s="522" t="s">
        <v>457</v>
      </c>
      <c r="AQ292" s="522" t="s">
        <v>69</v>
      </c>
      <c r="AR292" s="521" t="s">
        <v>87</v>
      </c>
      <c r="AS292" s="521" t="s">
        <v>87</v>
      </c>
      <c r="AT292" s="522" t="s">
        <v>69</v>
      </c>
      <c r="AU292" s="522" t="s">
        <v>89</v>
      </c>
      <c r="AV292" s="522" t="s">
        <v>69</v>
      </c>
      <c r="AW292" s="523" t="s">
        <v>69</v>
      </c>
      <c r="AX292" s="522" t="s">
        <v>90</v>
      </c>
    </row>
    <row r="293" spans="1:50" ht="68.25" customHeight="1">
      <c r="A293" s="575" t="s">
        <v>1782</v>
      </c>
      <c r="B293" s="514" t="s">
        <v>2203</v>
      </c>
      <c r="C293" s="514" t="s">
        <v>276</v>
      </c>
      <c r="D293" s="514" t="s">
        <v>106</v>
      </c>
      <c r="E293" s="514" t="s">
        <v>451</v>
      </c>
      <c r="F293" s="515">
        <f>IFERROR(VLOOKUP(E293,[9]TablaRetencion!A$1:B$22,2,FALSE),"")</f>
        <v>290</v>
      </c>
      <c r="G293" s="515" t="s">
        <v>402</v>
      </c>
      <c r="H293" s="515">
        <f>IFERROR(VLOOKUP(G293,[9]TablaRetencion!C$1:D$159,2,FALSE),"")</f>
        <v>28</v>
      </c>
      <c r="I293" s="573" t="s">
        <v>989</v>
      </c>
      <c r="J293" s="517" t="s">
        <v>1213</v>
      </c>
      <c r="K293" s="577" t="s">
        <v>2242</v>
      </c>
      <c r="L293" s="514" t="s">
        <v>70</v>
      </c>
      <c r="M293" s="514" t="s">
        <v>151</v>
      </c>
      <c r="N293" s="514" t="s">
        <v>72</v>
      </c>
      <c r="O293" s="514" t="s">
        <v>203</v>
      </c>
      <c r="P293" s="514" t="s">
        <v>111</v>
      </c>
      <c r="Q293" s="514" t="s">
        <v>75</v>
      </c>
      <c r="R293" s="515" t="s">
        <v>89</v>
      </c>
      <c r="S293" s="514" t="s">
        <v>77</v>
      </c>
      <c r="T293" s="514" t="s">
        <v>78</v>
      </c>
      <c r="U293" s="514" t="s">
        <v>78</v>
      </c>
      <c r="V293" s="514" t="s">
        <v>2243</v>
      </c>
      <c r="W293" s="515">
        <f t="shared" si="40"/>
        <v>9</v>
      </c>
      <c r="X293" s="515" t="str">
        <f t="shared" si="21"/>
        <v>ALTA</v>
      </c>
      <c r="Y293" s="514" t="s">
        <v>2230</v>
      </c>
      <c r="Z293" s="515" t="s">
        <v>80</v>
      </c>
      <c r="AA293" s="514" t="s">
        <v>113</v>
      </c>
      <c r="AB293" s="514" t="s">
        <v>113</v>
      </c>
      <c r="AC293" s="514" t="s">
        <v>2231</v>
      </c>
      <c r="AD293" s="574" t="s">
        <v>2209</v>
      </c>
      <c r="AE293" s="521" t="s">
        <v>82</v>
      </c>
      <c r="AF293" s="522" t="s">
        <v>480</v>
      </c>
      <c r="AG293" s="522" t="s">
        <v>469</v>
      </c>
      <c r="AH293" s="522" t="s">
        <v>476</v>
      </c>
      <c r="AI293" s="522" t="s">
        <v>114</v>
      </c>
      <c r="AJ293" s="576">
        <v>43382</v>
      </c>
      <c r="AK293" s="522" t="s">
        <v>391</v>
      </c>
      <c r="AL293" s="522" t="s">
        <v>457</v>
      </c>
      <c r="AM293" s="522" t="s">
        <v>69</v>
      </c>
      <c r="AN293" s="522" t="s">
        <v>457</v>
      </c>
      <c r="AO293" s="522" t="s">
        <v>69</v>
      </c>
      <c r="AP293" s="522" t="s">
        <v>457</v>
      </c>
      <c r="AQ293" s="522" t="s">
        <v>69</v>
      </c>
      <c r="AR293" s="521" t="s">
        <v>87</v>
      </c>
      <c r="AS293" s="521" t="s">
        <v>87</v>
      </c>
      <c r="AT293" s="522" t="s">
        <v>69</v>
      </c>
      <c r="AU293" s="522" t="s">
        <v>89</v>
      </c>
      <c r="AV293" s="522" t="s">
        <v>69</v>
      </c>
      <c r="AW293" s="523" t="s">
        <v>69</v>
      </c>
      <c r="AX293" s="522" t="s">
        <v>90</v>
      </c>
    </row>
    <row r="294" spans="1:50" ht="68.25" customHeight="1">
      <c r="A294" s="575" t="s">
        <v>1782</v>
      </c>
      <c r="B294" s="514" t="s">
        <v>2203</v>
      </c>
      <c r="C294" s="514" t="s">
        <v>276</v>
      </c>
      <c r="D294" s="514" t="s">
        <v>106</v>
      </c>
      <c r="E294" s="514" t="s">
        <v>451</v>
      </c>
      <c r="F294" s="515">
        <f>IFERROR(VLOOKUP(E294,[9]TablaRetencion!A$1:B$22,2,FALSE),"")</f>
        <v>290</v>
      </c>
      <c r="G294" s="515" t="s">
        <v>402</v>
      </c>
      <c r="H294" s="515">
        <f>IFERROR(VLOOKUP(G294,[9]TablaRetencion!C$1:D$159,2,FALSE),"")</f>
        <v>28</v>
      </c>
      <c r="I294" s="573" t="s">
        <v>989</v>
      </c>
      <c r="J294" s="517" t="s">
        <v>1213</v>
      </c>
      <c r="K294" s="577" t="s">
        <v>2244</v>
      </c>
      <c r="L294" s="514" t="s">
        <v>70</v>
      </c>
      <c r="M294" s="514" t="s">
        <v>151</v>
      </c>
      <c r="N294" s="514" t="s">
        <v>72</v>
      </c>
      <c r="O294" s="514" t="s">
        <v>203</v>
      </c>
      <c r="P294" s="514" t="s">
        <v>111</v>
      </c>
      <c r="Q294" s="514" t="s">
        <v>75</v>
      </c>
      <c r="R294" s="515" t="s">
        <v>89</v>
      </c>
      <c r="S294" s="514" t="s">
        <v>77</v>
      </c>
      <c r="T294" s="514" t="s">
        <v>78</v>
      </c>
      <c r="U294" s="514" t="s">
        <v>78</v>
      </c>
      <c r="V294" s="514" t="s">
        <v>2245</v>
      </c>
      <c r="W294" s="515">
        <f t="shared" si="40"/>
        <v>9</v>
      </c>
      <c r="X294" s="515" t="str">
        <f t="shared" si="21"/>
        <v>ALTA</v>
      </c>
      <c r="Y294" s="514" t="s">
        <v>2230</v>
      </c>
      <c r="Z294" s="515" t="s">
        <v>80</v>
      </c>
      <c r="AA294" s="514" t="s">
        <v>113</v>
      </c>
      <c r="AB294" s="514" t="s">
        <v>113</v>
      </c>
      <c r="AC294" s="514" t="s">
        <v>2231</v>
      </c>
      <c r="AD294" s="574" t="s">
        <v>2209</v>
      </c>
      <c r="AE294" s="521" t="s">
        <v>82</v>
      </c>
      <c r="AF294" s="522" t="s">
        <v>480</v>
      </c>
      <c r="AG294" s="522" t="s">
        <v>469</v>
      </c>
      <c r="AH294" s="522" t="s">
        <v>476</v>
      </c>
      <c r="AI294" s="522" t="s">
        <v>114</v>
      </c>
      <c r="AJ294" s="576">
        <v>43382</v>
      </c>
      <c r="AK294" s="522" t="s">
        <v>391</v>
      </c>
      <c r="AL294" s="522" t="s">
        <v>457</v>
      </c>
      <c r="AM294" s="522" t="s">
        <v>69</v>
      </c>
      <c r="AN294" s="522" t="s">
        <v>457</v>
      </c>
      <c r="AO294" s="522" t="s">
        <v>69</v>
      </c>
      <c r="AP294" s="522" t="s">
        <v>457</v>
      </c>
      <c r="AQ294" s="522" t="s">
        <v>69</v>
      </c>
      <c r="AR294" s="521" t="s">
        <v>87</v>
      </c>
      <c r="AS294" s="521" t="s">
        <v>87</v>
      </c>
      <c r="AT294" s="522" t="s">
        <v>69</v>
      </c>
      <c r="AU294" s="522" t="s">
        <v>89</v>
      </c>
      <c r="AV294" s="522" t="s">
        <v>69</v>
      </c>
      <c r="AW294" s="523" t="s">
        <v>69</v>
      </c>
      <c r="AX294" s="522" t="s">
        <v>90</v>
      </c>
    </row>
    <row r="295" spans="1:50" ht="68.25" customHeight="1">
      <c r="A295" s="575" t="s">
        <v>3148</v>
      </c>
      <c r="B295" s="514" t="s">
        <v>2203</v>
      </c>
      <c r="C295" s="514" t="s">
        <v>276</v>
      </c>
      <c r="D295" s="514" t="s">
        <v>106</v>
      </c>
      <c r="E295" s="514" t="s">
        <v>451</v>
      </c>
      <c r="F295" s="515">
        <f>IFERROR(VLOOKUP(E295,[9]TablaRetencion!A$1:B$22,2,FALSE),"")</f>
        <v>290</v>
      </c>
      <c r="G295" s="515" t="s">
        <v>402</v>
      </c>
      <c r="H295" s="515">
        <f>IFERROR(VLOOKUP(G295,[9]TablaRetencion!C$1:D$159,2,FALSE),"")</f>
        <v>28</v>
      </c>
      <c r="I295" s="573" t="s">
        <v>989</v>
      </c>
      <c r="J295" s="517" t="s">
        <v>1213</v>
      </c>
      <c r="K295" s="577" t="s">
        <v>2246</v>
      </c>
      <c r="L295" s="514" t="s">
        <v>70</v>
      </c>
      <c r="M295" s="514" t="s">
        <v>151</v>
      </c>
      <c r="N295" s="514" t="s">
        <v>72</v>
      </c>
      <c r="O295" s="514" t="s">
        <v>203</v>
      </c>
      <c r="P295" s="514" t="s">
        <v>111</v>
      </c>
      <c r="Q295" s="514" t="s">
        <v>75</v>
      </c>
      <c r="R295" s="515" t="s">
        <v>89</v>
      </c>
      <c r="S295" s="514" t="s">
        <v>77</v>
      </c>
      <c r="T295" s="514" t="s">
        <v>78</v>
      </c>
      <c r="U295" s="514" t="s">
        <v>78</v>
      </c>
      <c r="V295" s="514" t="s">
        <v>2247</v>
      </c>
      <c r="W295" s="515">
        <f t="shared" si="40"/>
        <v>9</v>
      </c>
      <c r="X295" s="515" t="str">
        <f t="shared" si="21"/>
        <v>ALTA</v>
      </c>
      <c r="Y295" s="514" t="s">
        <v>2230</v>
      </c>
      <c r="Z295" s="515" t="s">
        <v>80</v>
      </c>
      <c r="AA295" s="514" t="s">
        <v>113</v>
      </c>
      <c r="AB295" s="514" t="s">
        <v>113</v>
      </c>
      <c r="AC295" s="514" t="s">
        <v>2231</v>
      </c>
      <c r="AD295" s="574" t="s">
        <v>2209</v>
      </c>
      <c r="AE295" s="521" t="s">
        <v>82</v>
      </c>
      <c r="AF295" s="522" t="s">
        <v>480</v>
      </c>
      <c r="AG295" s="522" t="s">
        <v>469</v>
      </c>
      <c r="AH295" s="522" t="s">
        <v>476</v>
      </c>
      <c r="AI295" s="522" t="s">
        <v>114</v>
      </c>
      <c r="AJ295" s="576">
        <v>43382</v>
      </c>
      <c r="AK295" s="522" t="s">
        <v>391</v>
      </c>
      <c r="AL295" s="522" t="s">
        <v>457</v>
      </c>
      <c r="AM295" s="522" t="s">
        <v>69</v>
      </c>
      <c r="AN295" s="522" t="s">
        <v>457</v>
      </c>
      <c r="AO295" s="522" t="s">
        <v>69</v>
      </c>
      <c r="AP295" s="522" t="s">
        <v>457</v>
      </c>
      <c r="AQ295" s="522" t="s">
        <v>69</v>
      </c>
      <c r="AR295" s="521" t="s">
        <v>87</v>
      </c>
      <c r="AS295" s="521" t="s">
        <v>87</v>
      </c>
      <c r="AT295" s="522" t="s">
        <v>69</v>
      </c>
      <c r="AU295" s="522" t="s">
        <v>89</v>
      </c>
      <c r="AV295" s="522" t="s">
        <v>69</v>
      </c>
      <c r="AW295" s="523" t="s">
        <v>69</v>
      </c>
      <c r="AX295" s="522" t="s">
        <v>90</v>
      </c>
    </row>
    <row r="296" spans="1:50" ht="68.25" customHeight="1">
      <c r="A296" s="575" t="s">
        <v>1782</v>
      </c>
      <c r="B296" s="514" t="s">
        <v>2203</v>
      </c>
      <c r="C296" s="514" t="s">
        <v>276</v>
      </c>
      <c r="D296" s="514" t="s">
        <v>106</v>
      </c>
      <c r="E296" s="514" t="s">
        <v>451</v>
      </c>
      <c r="F296" s="515">
        <f>IFERROR(VLOOKUP(E296,[9]TablaRetencion!A$1:B$22,2,FALSE),"")</f>
        <v>290</v>
      </c>
      <c r="G296" s="515" t="s">
        <v>402</v>
      </c>
      <c r="H296" s="515">
        <f>IFERROR(VLOOKUP(G296,[9]TablaRetencion!C$1:D$159,2,FALSE),"")</f>
        <v>28</v>
      </c>
      <c r="I296" s="573" t="s">
        <v>989</v>
      </c>
      <c r="J296" s="517" t="s">
        <v>1213</v>
      </c>
      <c r="K296" s="577" t="s">
        <v>2248</v>
      </c>
      <c r="L296" s="514" t="s">
        <v>70</v>
      </c>
      <c r="M296" s="514" t="s">
        <v>151</v>
      </c>
      <c r="N296" s="514" t="s">
        <v>72</v>
      </c>
      <c r="O296" s="514" t="s">
        <v>203</v>
      </c>
      <c r="P296" s="514" t="s">
        <v>111</v>
      </c>
      <c r="Q296" s="514" t="s">
        <v>75</v>
      </c>
      <c r="R296" s="515" t="s">
        <v>89</v>
      </c>
      <c r="S296" s="514" t="s">
        <v>77</v>
      </c>
      <c r="T296" s="514" t="s">
        <v>78</v>
      </c>
      <c r="U296" s="514" t="s">
        <v>78</v>
      </c>
      <c r="V296" s="514" t="s">
        <v>2249</v>
      </c>
      <c r="W296" s="515">
        <f t="shared" ref="W296:W297" si="41">VLOOKUP(S296,Confidencialidad,2,0)+VLOOKUP(T296,Integridad,2,0)+VLOOKUP(U296,Disponibilidad,2,0)</f>
        <v>9</v>
      </c>
      <c r="X296" s="515" t="str">
        <f t="shared" si="21"/>
        <v>ALTA</v>
      </c>
      <c r="Y296" s="514" t="s">
        <v>2230</v>
      </c>
      <c r="Z296" s="515" t="s">
        <v>80</v>
      </c>
      <c r="AA296" s="514" t="s">
        <v>113</v>
      </c>
      <c r="AB296" s="514" t="s">
        <v>113</v>
      </c>
      <c r="AC296" s="514" t="s">
        <v>2231</v>
      </c>
      <c r="AD296" s="574" t="s">
        <v>2209</v>
      </c>
      <c r="AE296" s="521" t="s">
        <v>82</v>
      </c>
      <c r="AF296" s="522" t="s">
        <v>480</v>
      </c>
      <c r="AG296" s="522" t="s">
        <v>469</v>
      </c>
      <c r="AH296" s="522" t="s">
        <v>476</v>
      </c>
      <c r="AI296" s="522" t="s">
        <v>114</v>
      </c>
      <c r="AJ296" s="576">
        <v>43382</v>
      </c>
      <c r="AK296" s="522" t="s">
        <v>391</v>
      </c>
      <c r="AL296" s="522" t="s">
        <v>457</v>
      </c>
      <c r="AM296" s="522" t="s">
        <v>69</v>
      </c>
      <c r="AN296" s="522" t="s">
        <v>457</v>
      </c>
      <c r="AO296" s="522" t="s">
        <v>69</v>
      </c>
      <c r="AP296" s="522" t="s">
        <v>457</v>
      </c>
      <c r="AQ296" s="522" t="s">
        <v>69</v>
      </c>
      <c r="AR296" s="521" t="s">
        <v>87</v>
      </c>
      <c r="AS296" s="521" t="s">
        <v>87</v>
      </c>
      <c r="AT296" s="522" t="s">
        <v>69</v>
      </c>
      <c r="AU296" s="522" t="s">
        <v>89</v>
      </c>
      <c r="AV296" s="522" t="s">
        <v>69</v>
      </c>
      <c r="AW296" s="523" t="s">
        <v>69</v>
      </c>
      <c r="AX296" s="522" t="s">
        <v>90</v>
      </c>
    </row>
    <row r="297" spans="1:50" ht="68.25" customHeight="1">
      <c r="A297" s="575" t="s">
        <v>1782</v>
      </c>
      <c r="B297" s="514" t="s">
        <v>2203</v>
      </c>
      <c r="C297" s="514" t="s">
        <v>276</v>
      </c>
      <c r="D297" s="514" t="s">
        <v>106</v>
      </c>
      <c r="E297" s="514" t="s">
        <v>451</v>
      </c>
      <c r="F297" s="515">
        <f>IFERROR(VLOOKUP(E297,[9]TablaRetencion!A$1:B$22,2,FALSE),"")</f>
        <v>290</v>
      </c>
      <c r="G297" s="515" t="s">
        <v>402</v>
      </c>
      <c r="H297" s="515">
        <f>IFERROR(VLOOKUP(G297,[9]TablaRetencion!C$1:D$159,2,FALSE),"")</f>
        <v>28</v>
      </c>
      <c r="I297" s="573" t="s">
        <v>989</v>
      </c>
      <c r="J297" s="517" t="s">
        <v>1213</v>
      </c>
      <c r="K297" s="577" t="s">
        <v>2250</v>
      </c>
      <c r="L297" s="514" t="s">
        <v>70</v>
      </c>
      <c r="M297" s="514" t="s">
        <v>151</v>
      </c>
      <c r="N297" s="514" t="s">
        <v>72</v>
      </c>
      <c r="O297" s="514" t="s">
        <v>203</v>
      </c>
      <c r="P297" s="514" t="s">
        <v>111</v>
      </c>
      <c r="Q297" s="514" t="s">
        <v>75</v>
      </c>
      <c r="R297" s="515" t="s">
        <v>89</v>
      </c>
      <c r="S297" s="514" t="s">
        <v>77</v>
      </c>
      <c r="T297" s="514" t="s">
        <v>78</v>
      </c>
      <c r="U297" s="514" t="s">
        <v>78</v>
      </c>
      <c r="V297" s="514" t="s">
        <v>2251</v>
      </c>
      <c r="W297" s="515">
        <f t="shared" si="41"/>
        <v>9</v>
      </c>
      <c r="X297" s="515" t="str">
        <f t="shared" si="21"/>
        <v>ALTA</v>
      </c>
      <c r="Y297" s="514" t="s">
        <v>2230</v>
      </c>
      <c r="Z297" s="515" t="s">
        <v>80</v>
      </c>
      <c r="AA297" s="514" t="s">
        <v>113</v>
      </c>
      <c r="AB297" s="514" t="s">
        <v>113</v>
      </c>
      <c r="AC297" s="514" t="s">
        <v>2231</v>
      </c>
      <c r="AD297" s="574" t="s">
        <v>2209</v>
      </c>
      <c r="AE297" s="521" t="s">
        <v>82</v>
      </c>
      <c r="AF297" s="522" t="s">
        <v>480</v>
      </c>
      <c r="AG297" s="522" t="s">
        <v>469</v>
      </c>
      <c r="AH297" s="522" t="s">
        <v>476</v>
      </c>
      <c r="AI297" s="522" t="s">
        <v>114</v>
      </c>
      <c r="AJ297" s="576">
        <v>43382</v>
      </c>
      <c r="AK297" s="522" t="s">
        <v>391</v>
      </c>
      <c r="AL297" s="522" t="s">
        <v>457</v>
      </c>
      <c r="AM297" s="522" t="s">
        <v>69</v>
      </c>
      <c r="AN297" s="522" t="s">
        <v>457</v>
      </c>
      <c r="AO297" s="522" t="s">
        <v>69</v>
      </c>
      <c r="AP297" s="522" t="s">
        <v>457</v>
      </c>
      <c r="AQ297" s="522" t="s">
        <v>69</v>
      </c>
      <c r="AR297" s="521" t="s">
        <v>87</v>
      </c>
      <c r="AS297" s="521" t="s">
        <v>87</v>
      </c>
      <c r="AT297" s="522" t="s">
        <v>69</v>
      </c>
      <c r="AU297" s="522" t="s">
        <v>89</v>
      </c>
      <c r="AV297" s="522" t="s">
        <v>69</v>
      </c>
      <c r="AW297" s="523" t="s">
        <v>69</v>
      </c>
      <c r="AX297" s="522" t="s">
        <v>90</v>
      </c>
    </row>
    <row r="298" spans="1:50" ht="68.25" customHeight="1">
      <c r="A298" s="575" t="s">
        <v>1782</v>
      </c>
      <c r="B298" s="514" t="s">
        <v>2203</v>
      </c>
      <c r="C298" s="514" t="s">
        <v>276</v>
      </c>
      <c r="D298" s="514" t="s">
        <v>121</v>
      </c>
      <c r="E298" s="514" t="s">
        <v>451</v>
      </c>
      <c r="F298" s="515">
        <f>IFERROR(VLOOKUP(E298,[9]TablaRetencion!A$1:B$22,2,FALSE),"")</f>
        <v>290</v>
      </c>
      <c r="G298" s="515" t="s">
        <v>402</v>
      </c>
      <c r="H298" s="515">
        <f>IFERROR(VLOOKUP(G298,[9]TablaRetencion!C$1:D$159,2,FALSE),"")</f>
        <v>28</v>
      </c>
      <c r="I298" s="573" t="s">
        <v>989</v>
      </c>
      <c r="J298" s="517" t="s">
        <v>1213</v>
      </c>
      <c r="K298" s="514" t="s">
        <v>2252</v>
      </c>
      <c r="L298" s="514" t="s">
        <v>70</v>
      </c>
      <c r="M298" s="514" t="s">
        <v>71</v>
      </c>
      <c r="N298" s="514" t="s">
        <v>72</v>
      </c>
      <c r="O298" s="514" t="s">
        <v>125</v>
      </c>
      <c r="P298" s="514" t="s">
        <v>111</v>
      </c>
      <c r="Q298" s="514" t="s">
        <v>112</v>
      </c>
      <c r="R298" s="515" t="s">
        <v>76</v>
      </c>
      <c r="S298" s="514" t="s">
        <v>127</v>
      </c>
      <c r="T298" s="514" t="s">
        <v>78</v>
      </c>
      <c r="U298" s="514" t="s">
        <v>78</v>
      </c>
      <c r="V298" s="514" t="s">
        <v>2253</v>
      </c>
      <c r="W298" s="515">
        <f t="shared" ref="W298:W303" si="42">VLOOKUP(S298,Confidencialidad,2,0)+VLOOKUP(T298,Integridad,2,0)+VLOOKUP(U298,Disponibilidad,2,0)</f>
        <v>8</v>
      </c>
      <c r="X298" s="515" t="str">
        <f t="shared" si="21"/>
        <v>ALTA</v>
      </c>
      <c r="Y298" s="579" t="s">
        <v>3161</v>
      </c>
      <c r="Z298" s="515" t="s">
        <v>80</v>
      </c>
      <c r="AA298" s="514" t="s">
        <v>81</v>
      </c>
      <c r="AB298" s="514" t="s">
        <v>81</v>
      </c>
      <c r="AC298" s="579" t="s">
        <v>2255</v>
      </c>
      <c r="AD298" s="574" t="s">
        <v>2209</v>
      </c>
      <c r="AE298" s="521" t="s">
        <v>82</v>
      </c>
      <c r="AF298" s="522" t="s">
        <v>480</v>
      </c>
      <c r="AG298" s="522" t="s">
        <v>469</v>
      </c>
      <c r="AH298" s="522" t="s">
        <v>476</v>
      </c>
      <c r="AI298" s="522" t="s">
        <v>114</v>
      </c>
      <c r="AJ298" s="576">
        <v>43382</v>
      </c>
      <c r="AK298" s="522" t="s">
        <v>391</v>
      </c>
      <c r="AL298" s="522" t="s">
        <v>457</v>
      </c>
      <c r="AM298" s="522" t="s">
        <v>69</v>
      </c>
      <c r="AN298" s="522" t="s">
        <v>457</v>
      </c>
      <c r="AO298" s="522" t="s">
        <v>69</v>
      </c>
      <c r="AP298" s="522" t="s">
        <v>457</v>
      </c>
      <c r="AQ298" s="522" t="s">
        <v>69</v>
      </c>
      <c r="AR298" s="521" t="s">
        <v>87</v>
      </c>
      <c r="AS298" s="521" t="s">
        <v>87</v>
      </c>
      <c r="AT298" s="522" t="s">
        <v>69</v>
      </c>
      <c r="AU298" s="522" t="s">
        <v>89</v>
      </c>
      <c r="AV298" s="522" t="s">
        <v>69</v>
      </c>
      <c r="AW298" s="523" t="s">
        <v>69</v>
      </c>
      <c r="AX298" s="522" t="s">
        <v>90</v>
      </c>
    </row>
    <row r="299" spans="1:50" ht="68.25" customHeight="1">
      <c r="A299" s="575" t="s">
        <v>1782</v>
      </c>
      <c r="B299" s="514" t="s">
        <v>2203</v>
      </c>
      <c r="C299" s="514" t="s">
        <v>276</v>
      </c>
      <c r="D299" s="514" t="s">
        <v>121</v>
      </c>
      <c r="E299" s="514" t="s">
        <v>451</v>
      </c>
      <c r="F299" s="515">
        <f>IFERROR(VLOOKUP(E299,[9]TablaRetencion!A$1:B$22,2,FALSE),"")</f>
        <v>290</v>
      </c>
      <c r="G299" s="515" t="s">
        <v>402</v>
      </c>
      <c r="H299" s="515">
        <f>IFERROR(VLOOKUP(G299,[9]TablaRetencion!C$1:D$159,2,FALSE),"")</f>
        <v>28</v>
      </c>
      <c r="I299" s="573" t="s">
        <v>989</v>
      </c>
      <c r="J299" s="517" t="s">
        <v>1213</v>
      </c>
      <c r="K299" s="514" t="s">
        <v>2256</v>
      </c>
      <c r="L299" s="514" t="s">
        <v>70</v>
      </c>
      <c r="M299" s="514" t="s">
        <v>71</v>
      </c>
      <c r="N299" s="514" t="s">
        <v>72</v>
      </c>
      <c r="O299" s="514" t="s">
        <v>125</v>
      </c>
      <c r="P299" s="514" t="s">
        <v>111</v>
      </c>
      <c r="Q299" s="514" t="s">
        <v>112</v>
      </c>
      <c r="R299" s="515" t="s">
        <v>76</v>
      </c>
      <c r="S299" s="514" t="s">
        <v>127</v>
      </c>
      <c r="T299" s="514" t="s">
        <v>78</v>
      </c>
      <c r="U299" s="514" t="s">
        <v>141</v>
      </c>
      <c r="V299" s="514" t="s">
        <v>2257</v>
      </c>
      <c r="W299" s="515">
        <f t="shared" si="42"/>
        <v>6</v>
      </c>
      <c r="X299" s="515" t="str">
        <f t="shared" si="21"/>
        <v>MEDIO</v>
      </c>
      <c r="Y299" s="579" t="s">
        <v>3161</v>
      </c>
      <c r="Z299" s="515" t="s">
        <v>80</v>
      </c>
      <c r="AA299" s="514" t="s">
        <v>168</v>
      </c>
      <c r="AB299" s="514" t="s">
        <v>168</v>
      </c>
      <c r="AC299" s="579" t="s">
        <v>2255</v>
      </c>
      <c r="AD299" s="574" t="s">
        <v>2209</v>
      </c>
      <c r="AE299" s="521" t="s">
        <v>82</v>
      </c>
      <c r="AF299" s="522" t="s">
        <v>480</v>
      </c>
      <c r="AG299" s="522" t="s">
        <v>469</v>
      </c>
      <c r="AH299" s="522" t="s">
        <v>476</v>
      </c>
      <c r="AI299" s="522" t="s">
        <v>114</v>
      </c>
      <c r="AJ299" s="576">
        <v>43382</v>
      </c>
      <c r="AK299" s="522" t="s">
        <v>391</v>
      </c>
      <c r="AL299" s="522" t="s">
        <v>457</v>
      </c>
      <c r="AM299" s="522" t="s">
        <v>69</v>
      </c>
      <c r="AN299" s="522" t="s">
        <v>457</v>
      </c>
      <c r="AO299" s="522" t="s">
        <v>69</v>
      </c>
      <c r="AP299" s="522" t="s">
        <v>457</v>
      </c>
      <c r="AQ299" s="522" t="s">
        <v>69</v>
      </c>
      <c r="AR299" s="521" t="s">
        <v>87</v>
      </c>
      <c r="AS299" s="521" t="s">
        <v>87</v>
      </c>
      <c r="AT299" s="522" t="s">
        <v>69</v>
      </c>
      <c r="AU299" s="522" t="s">
        <v>89</v>
      </c>
      <c r="AV299" s="522" t="s">
        <v>69</v>
      </c>
      <c r="AW299" s="523" t="s">
        <v>69</v>
      </c>
      <c r="AX299" s="522" t="s">
        <v>90</v>
      </c>
    </row>
    <row r="300" spans="1:50" ht="68.25" customHeight="1">
      <c r="A300" s="575" t="s">
        <v>1782</v>
      </c>
      <c r="B300" s="514" t="s">
        <v>2203</v>
      </c>
      <c r="C300" s="514" t="s">
        <v>276</v>
      </c>
      <c r="D300" s="514" t="s">
        <v>121</v>
      </c>
      <c r="E300" s="514" t="s">
        <v>451</v>
      </c>
      <c r="F300" s="515">
        <f>IFERROR(VLOOKUP(E300,[9]TablaRetencion!A$1:B$22,2,FALSE),"")</f>
        <v>290</v>
      </c>
      <c r="G300" s="515" t="s">
        <v>402</v>
      </c>
      <c r="H300" s="515">
        <f>IFERROR(VLOOKUP(G300,[9]TablaRetencion!C$1:D$159,2,FALSE),"")</f>
        <v>28</v>
      </c>
      <c r="I300" s="573" t="s">
        <v>989</v>
      </c>
      <c r="J300" s="517" t="s">
        <v>1213</v>
      </c>
      <c r="K300" s="514" t="s">
        <v>2258</v>
      </c>
      <c r="L300" s="514" t="s">
        <v>70</v>
      </c>
      <c r="M300" s="514" t="s">
        <v>71</v>
      </c>
      <c r="N300" s="514" t="s">
        <v>72</v>
      </c>
      <c r="O300" s="514" t="s">
        <v>125</v>
      </c>
      <c r="P300" s="514" t="s">
        <v>111</v>
      </c>
      <c r="Q300" s="514" t="s">
        <v>112</v>
      </c>
      <c r="R300" s="515" t="s">
        <v>76</v>
      </c>
      <c r="S300" s="514" t="s">
        <v>77</v>
      </c>
      <c r="T300" s="514" t="s">
        <v>78</v>
      </c>
      <c r="U300" s="514" t="s">
        <v>78</v>
      </c>
      <c r="V300" s="514" t="s">
        <v>2259</v>
      </c>
      <c r="W300" s="515">
        <f t="shared" ref="W300" si="43">VLOOKUP(S300,Confidencialidad,2,0)+VLOOKUP(T300,Integridad,2,0)+VLOOKUP(U300,Disponibilidad,2,0)</f>
        <v>9</v>
      </c>
      <c r="X300" s="515" t="str">
        <f t="shared" si="21"/>
        <v>ALTA</v>
      </c>
      <c r="Y300" s="579" t="s">
        <v>3161</v>
      </c>
      <c r="Z300" s="515" t="s">
        <v>80</v>
      </c>
      <c r="AA300" s="514" t="s">
        <v>168</v>
      </c>
      <c r="AB300" s="514" t="s">
        <v>168</v>
      </c>
      <c r="AC300" s="579" t="s">
        <v>2255</v>
      </c>
      <c r="AD300" s="574" t="s">
        <v>2209</v>
      </c>
      <c r="AE300" s="521" t="s">
        <v>82</v>
      </c>
      <c r="AF300" s="522" t="s">
        <v>480</v>
      </c>
      <c r="AG300" s="522" t="s">
        <v>469</v>
      </c>
      <c r="AH300" s="522" t="s">
        <v>476</v>
      </c>
      <c r="AI300" s="522" t="s">
        <v>114</v>
      </c>
      <c r="AJ300" s="576">
        <v>43382</v>
      </c>
      <c r="AK300" s="522" t="s">
        <v>391</v>
      </c>
      <c r="AL300" s="522" t="s">
        <v>143</v>
      </c>
      <c r="AM300" s="522" t="s">
        <v>130</v>
      </c>
      <c r="AN300" s="522" t="s">
        <v>86</v>
      </c>
      <c r="AO300" s="522" t="s">
        <v>132</v>
      </c>
      <c r="AP300" s="522" t="s">
        <v>29</v>
      </c>
      <c r="AQ300" s="522" t="s">
        <v>458</v>
      </c>
      <c r="AR300" s="521" t="s">
        <v>87</v>
      </c>
      <c r="AS300" s="521" t="s">
        <v>87</v>
      </c>
      <c r="AT300" s="522" t="s">
        <v>69</v>
      </c>
      <c r="AU300" s="522" t="s">
        <v>89</v>
      </c>
      <c r="AV300" s="522" t="s">
        <v>69</v>
      </c>
      <c r="AW300" s="523" t="s">
        <v>69</v>
      </c>
      <c r="AX300" s="522" t="s">
        <v>90</v>
      </c>
    </row>
    <row r="301" spans="1:50" ht="68.25" customHeight="1">
      <c r="A301" s="575" t="s">
        <v>1782</v>
      </c>
      <c r="B301" s="514" t="s">
        <v>2203</v>
      </c>
      <c r="C301" s="514" t="s">
        <v>276</v>
      </c>
      <c r="D301" s="514" t="s">
        <v>121</v>
      </c>
      <c r="E301" s="514" t="s">
        <v>451</v>
      </c>
      <c r="F301" s="515">
        <f>IFERROR(VLOOKUP(E301,[9]TablaRetencion!A$1:B$22,2,FALSE),"")</f>
        <v>290</v>
      </c>
      <c r="G301" s="515" t="s">
        <v>402</v>
      </c>
      <c r="H301" s="515">
        <f>IFERROR(VLOOKUP(G301,[9]TablaRetencion!C$1:D$159,2,FALSE),"")</f>
        <v>28</v>
      </c>
      <c r="I301" s="573" t="s">
        <v>989</v>
      </c>
      <c r="J301" s="517" t="s">
        <v>1213</v>
      </c>
      <c r="K301" s="514" t="s">
        <v>2260</v>
      </c>
      <c r="L301" s="514" t="s">
        <v>70</v>
      </c>
      <c r="M301" s="514" t="s">
        <v>71</v>
      </c>
      <c r="N301" s="514" t="s">
        <v>72</v>
      </c>
      <c r="O301" s="514" t="s">
        <v>125</v>
      </c>
      <c r="P301" s="514" t="s">
        <v>111</v>
      </c>
      <c r="Q301" s="514" t="s">
        <v>112</v>
      </c>
      <c r="R301" s="515" t="s">
        <v>76</v>
      </c>
      <c r="S301" s="514" t="s">
        <v>127</v>
      </c>
      <c r="T301" s="514" t="s">
        <v>78</v>
      </c>
      <c r="U301" s="514" t="s">
        <v>78</v>
      </c>
      <c r="V301" s="514" t="s">
        <v>2261</v>
      </c>
      <c r="W301" s="515">
        <f t="shared" si="42"/>
        <v>8</v>
      </c>
      <c r="X301" s="515" t="str">
        <f t="shared" si="21"/>
        <v>ALTA</v>
      </c>
      <c r="Y301" s="579" t="s">
        <v>3161</v>
      </c>
      <c r="Z301" s="515" t="s">
        <v>80</v>
      </c>
      <c r="AA301" s="514" t="s">
        <v>168</v>
      </c>
      <c r="AB301" s="514" t="s">
        <v>168</v>
      </c>
      <c r="AC301" s="579" t="s">
        <v>2255</v>
      </c>
      <c r="AD301" s="574" t="s">
        <v>2209</v>
      </c>
      <c r="AE301" s="521" t="s">
        <v>129</v>
      </c>
      <c r="AF301" s="522" t="s">
        <v>480</v>
      </c>
      <c r="AG301" s="522" t="s">
        <v>469</v>
      </c>
      <c r="AH301" s="522" t="s">
        <v>476</v>
      </c>
      <c r="AI301" s="522" t="s">
        <v>114</v>
      </c>
      <c r="AJ301" s="576">
        <v>43382</v>
      </c>
      <c r="AK301" s="522" t="s">
        <v>391</v>
      </c>
      <c r="AL301" s="522" t="s">
        <v>457</v>
      </c>
      <c r="AM301" s="522" t="s">
        <v>69</v>
      </c>
      <c r="AN301" s="522" t="s">
        <v>457</v>
      </c>
      <c r="AO301" s="522" t="s">
        <v>69</v>
      </c>
      <c r="AP301" s="522" t="s">
        <v>457</v>
      </c>
      <c r="AQ301" s="522" t="s">
        <v>69</v>
      </c>
      <c r="AR301" s="521" t="s">
        <v>87</v>
      </c>
      <c r="AS301" s="521" t="s">
        <v>87</v>
      </c>
      <c r="AT301" s="522" t="s">
        <v>69</v>
      </c>
      <c r="AU301" s="522" t="s">
        <v>89</v>
      </c>
      <c r="AV301" s="522" t="s">
        <v>69</v>
      </c>
      <c r="AW301" s="523" t="s">
        <v>69</v>
      </c>
      <c r="AX301" s="522" t="s">
        <v>90</v>
      </c>
    </row>
    <row r="302" spans="1:50" ht="68.25" customHeight="1">
      <c r="A302" s="575" t="s">
        <v>1782</v>
      </c>
      <c r="B302" s="514" t="s">
        <v>2203</v>
      </c>
      <c r="C302" s="514" t="s">
        <v>276</v>
      </c>
      <c r="D302" s="514" t="s">
        <v>121</v>
      </c>
      <c r="E302" s="514" t="s">
        <v>451</v>
      </c>
      <c r="F302" s="515">
        <f>IFERROR(VLOOKUP(E302,[9]TablaRetencion!A$1:B$22,2,FALSE),"")</f>
        <v>290</v>
      </c>
      <c r="G302" s="515" t="s">
        <v>402</v>
      </c>
      <c r="H302" s="515">
        <f>IFERROR(VLOOKUP(G302,[9]TablaRetencion!C$1:D$159,2,FALSE),"")</f>
        <v>28</v>
      </c>
      <c r="I302" s="573" t="s">
        <v>989</v>
      </c>
      <c r="J302" s="517" t="s">
        <v>1213</v>
      </c>
      <c r="K302" s="514" t="s">
        <v>2262</v>
      </c>
      <c r="L302" s="514" t="s">
        <v>70</v>
      </c>
      <c r="M302" s="514" t="s">
        <v>71</v>
      </c>
      <c r="N302" s="514" t="s">
        <v>72</v>
      </c>
      <c r="O302" s="514" t="s">
        <v>125</v>
      </c>
      <c r="P302" s="514" t="s">
        <v>111</v>
      </c>
      <c r="Q302" s="514" t="s">
        <v>112</v>
      </c>
      <c r="R302" s="515" t="s">
        <v>76</v>
      </c>
      <c r="S302" s="514" t="s">
        <v>127</v>
      </c>
      <c r="T302" s="514" t="s">
        <v>78</v>
      </c>
      <c r="U302" s="514" t="s">
        <v>141</v>
      </c>
      <c r="V302" s="514" t="s">
        <v>2263</v>
      </c>
      <c r="W302" s="515">
        <f t="shared" si="42"/>
        <v>6</v>
      </c>
      <c r="X302" s="515" t="str">
        <f t="shared" si="21"/>
        <v>MEDIO</v>
      </c>
      <c r="Y302" s="579" t="s">
        <v>3161</v>
      </c>
      <c r="Z302" s="515" t="s">
        <v>80</v>
      </c>
      <c r="AA302" s="514" t="s">
        <v>168</v>
      </c>
      <c r="AB302" s="514" t="s">
        <v>168</v>
      </c>
      <c r="AC302" s="579" t="s">
        <v>2255</v>
      </c>
      <c r="AD302" s="574" t="s">
        <v>2209</v>
      </c>
      <c r="AE302" s="521" t="s">
        <v>82</v>
      </c>
      <c r="AF302" s="522" t="s">
        <v>480</v>
      </c>
      <c r="AG302" s="522" t="s">
        <v>469</v>
      </c>
      <c r="AH302" s="522" t="s">
        <v>476</v>
      </c>
      <c r="AI302" s="522" t="s">
        <v>114</v>
      </c>
      <c r="AJ302" s="576">
        <v>43382</v>
      </c>
      <c r="AK302" s="522" t="s">
        <v>391</v>
      </c>
      <c r="AL302" s="522" t="s">
        <v>457</v>
      </c>
      <c r="AM302" s="522" t="s">
        <v>69</v>
      </c>
      <c r="AN302" s="522" t="s">
        <v>457</v>
      </c>
      <c r="AO302" s="522" t="s">
        <v>69</v>
      </c>
      <c r="AP302" s="522" t="s">
        <v>457</v>
      </c>
      <c r="AQ302" s="522" t="s">
        <v>69</v>
      </c>
      <c r="AR302" s="521" t="s">
        <v>87</v>
      </c>
      <c r="AS302" s="521" t="s">
        <v>87</v>
      </c>
      <c r="AT302" s="522" t="s">
        <v>69</v>
      </c>
      <c r="AU302" s="522" t="s">
        <v>89</v>
      </c>
      <c r="AV302" s="522" t="s">
        <v>69</v>
      </c>
      <c r="AW302" s="523" t="s">
        <v>69</v>
      </c>
      <c r="AX302" s="522" t="s">
        <v>90</v>
      </c>
    </row>
    <row r="303" spans="1:50" ht="68.25" customHeight="1">
      <c r="A303" s="575" t="s">
        <v>1782</v>
      </c>
      <c r="B303" s="514" t="s">
        <v>2203</v>
      </c>
      <c r="C303" s="514" t="s">
        <v>276</v>
      </c>
      <c r="D303" s="514" t="s">
        <v>121</v>
      </c>
      <c r="E303" s="514" t="s">
        <v>451</v>
      </c>
      <c r="F303" s="515">
        <f>IFERROR(VLOOKUP(E303,[9]TablaRetencion!A$1:B$22,2,FALSE),"")</f>
        <v>290</v>
      </c>
      <c r="G303" s="515" t="s">
        <v>402</v>
      </c>
      <c r="H303" s="515"/>
      <c r="I303" s="573"/>
      <c r="J303" s="517"/>
      <c r="K303" s="514" t="s">
        <v>2264</v>
      </c>
      <c r="L303" s="514" t="s">
        <v>70</v>
      </c>
      <c r="M303" s="514" t="s">
        <v>71</v>
      </c>
      <c r="N303" s="514" t="s">
        <v>72</v>
      </c>
      <c r="O303" s="514" t="s">
        <v>125</v>
      </c>
      <c r="P303" s="514" t="s">
        <v>111</v>
      </c>
      <c r="Q303" s="514" t="s">
        <v>112</v>
      </c>
      <c r="R303" s="515" t="s">
        <v>76</v>
      </c>
      <c r="S303" s="514" t="s">
        <v>127</v>
      </c>
      <c r="T303" s="514" t="s">
        <v>78</v>
      </c>
      <c r="U303" s="514" t="s">
        <v>141</v>
      </c>
      <c r="V303" s="577" t="s">
        <v>2265</v>
      </c>
      <c r="W303" s="515">
        <f t="shared" si="42"/>
        <v>6</v>
      </c>
      <c r="X303" s="515" t="str">
        <f t="shared" si="21"/>
        <v>MEDIO</v>
      </c>
      <c r="Y303" s="579" t="s">
        <v>3161</v>
      </c>
      <c r="Z303" s="515" t="s">
        <v>80</v>
      </c>
      <c r="AA303" s="514" t="s">
        <v>168</v>
      </c>
      <c r="AB303" s="514" t="s">
        <v>168</v>
      </c>
      <c r="AC303" s="579" t="s">
        <v>2255</v>
      </c>
      <c r="AD303" s="574" t="s">
        <v>2209</v>
      </c>
      <c r="AE303" s="521" t="s">
        <v>82</v>
      </c>
      <c r="AF303" s="522" t="s">
        <v>480</v>
      </c>
      <c r="AG303" s="522" t="s">
        <v>469</v>
      </c>
      <c r="AH303" s="522" t="s">
        <v>476</v>
      </c>
      <c r="AI303" s="522" t="s">
        <v>114</v>
      </c>
      <c r="AJ303" s="576">
        <v>43382</v>
      </c>
      <c r="AK303" s="522" t="s">
        <v>391</v>
      </c>
      <c r="AL303" s="522" t="s">
        <v>457</v>
      </c>
      <c r="AM303" s="522" t="s">
        <v>69</v>
      </c>
      <c r="AN303" s="522" t="s">
        <v>457</v>
      </c>
      <c r="AO303" s="522" t="s">
        <v>69</v>
      </c>
      <c r="AP303" s="522" t="s">
        <v>457</v>
      </c>
      <c r="AQ303" s="522" t="s">
        <v>69</v>
      </c>
      <c r="AR303" s="521" t="s">
        <v>87</v>
      </c>
      <c r="AS303" s="521" t="s">
        <v>87</v>
      </c>
      <c r="AT303" s="522" t="s">
        <v>69</v>
      </c>
      <c r="AU303" s="522" t="s">
        <v>89</v>
      </c>
      <c r="AV303" s="522" t="s">
        <v>69</v>
      </c>
      <c r="AW303" s="523" t="s">
        <v>69</v>
      </c>
      <c r="AX303" s="522" t="s">
        <v>90</v>
      </c>
    </row>
    <row r="304" spans="1:50" ht="68.25" customHeight="1">
      <c r="A304" s="575" t="s">
        <v>1782</v>
      </c>
      <c r="B304" s="514" t="s">
        <v>2203</v>
      </c>
      <c r="C304" s="514" t="s">
        <v>276</v>
      </c>
      <c r="D304" s="514" t="s">
        <v>121</v>
      </c>
      <c r="E304" s="514" t="s">
        <v>451</v>
      </c>
      <c r="F304" s="515">
        <f>IFERROR(VLOOKUP(E304,[9]TablaRetencion!A$1:B$22,2,FALSE),"")</f>
        <v>290</v>
      </c>
      <c r="G304" s="515" t="s">
        <v>402</v>
      </c>
      <c r="H304" s="515">
        <f>IFERROR(VLOOKUP(G304,[9]TablaRetencion!C$1:D$159,2,FALSE),"")</f>
        <v>28</v>
      </c>
      <c r="I304" s="573" t="s">
        <v>989</v>
      </c>
      <c r="J304" s="517" t="s">
        <v>1213</v>
      </c>
      <c r="K304" s="514" t="s">
        <v>2266</v>
      </c>
      <c r="L304" s="514" t="s">
        <v>70</v>
      </c>
      <c r="M304" s="514" t="s">
        <v>71</v>
      </c>
      <c r="N304" s="514" t="s">
        <v>72</v>
      </c>
      <c r="O304" s="514" t="s">
        <v>125</v>
      </c>
      <c r="P304" s="514" t="s">
        <v>111</v>
      </c>
      <c r="Q304" s="514" t="s">
        <v>112</v>
      </c>
      <c r="R304" s="515" t="s">
        <v>76</v>
      </c>
      <c r="S304" s="514" t="s">
        <v>127</v>
      </c>
      <c r="T304" s="514" t="s">
        <v>78</v>
      </c>
      <c r="U304" s="514" t="s">
        <v>141</v>
      </c>
      <c r="V304" s="514" t="s">
        <v>2267</v>
      </c>
      <c r="W304" s="515">
        <f t="shared" ref="W304:W308" si="44">VLOOKUP(S304,Confidencialidad,2,0)+VLOOKUP(T304,Integridad,2,0)+VLOOKUP(U304,Disponibilidad,2,0)</f>
        <v>6</v>
      </c>
      <c r="X304" s="515" t="str">
        <f t="shared" si="21"/>
        <v>MEDIO</v>
      </c>
      <c r="Y304" s="579" t="s">
        <v>3162</v>
      </c>
      <c r="Z304" s="515" t="s">
        <v>80</v>
      </c>
      <c r="AA304" s="514" t="s">
        <v>168</v>
      </c>
      <c r="AB304" s="514" t="s">
        <v>168</v>
      </c>
      <c r="AC304" s="579" t="s">
        <v>2255</v>
      </c>
      <c r="AD304" s="574" t="s">
        <v>2209</v>
      </c>
      <c r="AE304" s="521" t="s">
        <v>82</v>
      </c>
      <c r="AF304" s="522" t="s">
        <v>480</v>
      </c>
      <c r="AG304" s="522" t="s">
        <v>469</v>
      </c>
      <c r="AH304" s="522" t="s">
        <v>476</v>
      </c>
      <c r="AI304" s="522" t="s">
        <v>114</v>
      </c>
      <c r="AJ304" s="576">
        <v>43382</v>
      </c>
      <c r="AK304" s="522" t="s">
        <v>391</v>
      </c>
      <c r="AL304" s="522" t="s">
        <v>457</v>
      </c>
      <c r="AM304" s="522" t="s">
        <v>69</v>
      </c>
      <c r="AN304" s="522" t="s">
        <v>457</v>
      </c>
      <c r="AO304" s="522" t="s">
        <v>69</v>
      </c>
      <c r="AP304" s="522" t="s">
        <v>457</v>
      </c>
      <c r="AQ304" s="522" t="s">
        <v>69</v>
      </c>
      <c r="AR304" s="521" t="s">
        <v>87</v>
      </c>
      <c r="AS304" s="521" t="s">
        <v>87</v>
      </c>
      <c r="AT304" s="522" t="s">
        <v>69</v>
      </c>
      <c r="AU304" s="522" t="s">
        <v>89</v>
      </c>
      <c r="AV304" s="522" t="s">
        <v>69</v>
      </c>
      <c r="AW304" s="523" t="s">
        <v>69</v>
      </c>
      <c r="AX304" s="522" t="s">
        <v>90</v>
      </c>
    </row>
    <row r="305" spans="1:50" ht="68.25" customHeight="1">
      <c r="A305" s="575" t="s">
        <v>1782</v>
      </c>
      <c r="B305" s="514" t="s">
        <v>2203</v>
      </c>
      <c r="C305" s="514" t="s">
        <v>276</v>
      </c>
      <c r="D305" s="514" t="s">
        <v>121</v>
      </c>
      <c r="E305" s="514" t="s">
        <v>451</v>
      </c>
      <c r="F305" s="515">
        <f>IFERROR(VLOOKUP(E305,[9]TablaRetencion!A$1:B$22,2,FALSE),"")</f>
        <v>290</v>
      </c>
      <c r="G305" s="515" t="s">
        <v>402</v>
      </c>
      <c r="H305" s="515">
        <f>IFERROR(VLOOKUP(G305,[9]TablaRetencion!C$1:D$159,2,FALSE),"")</f>
        <v>28</v>
      </c>
      <c r="I305" s="573" t="s">
        <v>989</v>
      </c>
      <c r="J305" s="517" t="s">
        <v>1213</v>
      </c>
      <c r="K305" s="514" t="s">
        <v>2268</v>
      </c>
      <c r="L305" s="514" t="s">
        <v>70</v>
      </c>
      <c r="M305" s="514" t="s">
        <v>71</v>
      </c>
      <c r="N305" s="514" t="s">
        <v>72</v>
      </c>
      <c r="O305" s="514" t="s">
        <v>125</v>
      </c>
      <c r="P305" s="514" t="s">
        <v>111</v>
      </c>
      <c r="Q305" s="514" t="s">
        <v>112</v>
      </c>
      <c r="R305" s="515" t="s">
        <v>76</v>
      </c>
      <c r="S305" s="514" t="s">
        <v>127</v>
      </c>
      <c r="T305" s="514" t="s">
        <v>78</v>
      </c>
      <c r="U305" s="514" t="s">
        <v>141</v>
      </c>
      <c r="V305" s="514" t="s">
        <v>2269</v>
      </c>
      <c r="W305" s="515">
        <f t="shared" si="44"/>
        <v>6</v>
      </c>
      <c r="X305" s="515" t="str">
        <f t="shared" si="21"/>
        <v>MEDIO</v>
      </c>
      <c r="Y305" s="579" t="s">
        <v>3161</v>
      </c>
      <c r="Z305" s="515" t="s">
        <v>80</v>
      </c>
      <c r="AA305" s="514" t="s">
        <v>168</v>
      </c>
      <c r="AB305" s="514" t="s">
        <v>168</v>
      </c>
      <c r="AC305" s="579" t="s">
        <v>2255</v>
      </c>
      <c r="AD305" s="574" t="s">
        <v>2209</v>
      </c>
      <c r="AE305" s="521" t="s">
        <v>82</v>
      </c>
      <c r="AF305" s="522" t="s">
        <v>480</v>
      </c>
      <c r="AG305" s="522" t="s">
        <v>469</v>
      </c>
      <c r="AH305" s="522" t="s">
        <v>476</v>
      </c>
      <c r="AI305" s="522" t="s">
        <v>114</v>
      </c>
      <c r="AJ305" s="576">
        <v>43382</v>
      </c>
      <c r="AK305" s="522" t="s">
        <v>391</v>
      </c>
      <c r="AL305" s="522" t="s">
        <v>457</v>
      </c>
      <c r="AM305" s="522" t="s">
        <v>69</v>
      </c>
      <c r="AN305" s="522" t="s">
        <v>457</v>
      </c>
      <c r="AO305" s="522" t="s">
        <v>69</v>
      </c>
      <c r="AP305" s="522" t="s">
        <v>457</v>
      </c>
      <c r="AQ305" s="522" t="s">
        <v>69</v>
      </c>
      <c r="AR305" s="521" t="s">
        <v>87</v>
      </c>
      <c r="AS305" s="521" t="s">
        <v>87</v>
      </c>
      <c r="AT305" s="522" t="s">
        <v>69</v>
      </c>
      <c r="AU305" s="522" t="s">
        <v>89</v>
      </c>
      <c r="AV305" s="522" t="s">
        <v>69</v>
      </c>
      <c r="AW305" s="523" t="s">
        <v>69</v>
      </c>
      <c r="AX305" s="522" t="s">
        <v>90</v>
      </c>
    </row>
    <row r="306" spans="1:50" ht="68.25" customHeight="1">
      <c r="A306" s="575" t="s">
        <v>1782</v>
      </c>
      <c r="B306" s="514" t="s">
        <v>2203</v>
      </c>
      <c r="C306" s="514" t="s">
        <v>276</v>
      </c>
      <c r="D306" s="514" t="s">
        <v>121</v>
      </c>
      <c r="E306" s="514" t="s">
        <v>451</v>
      </c>
      <c r="F306" s="515">
        <f>IFERROR(VLOOKUP(E306,[9]TablaRetencion!A$1:B$22,2,FALSE),"")</f>
        <v>290</v>
      </c>
      <c r="G306" s="515" t="s">
        <v>402</v>
      </c>
      <c r="H306" s="515">
        <f>IFERROR(VLOOKUP(G306,[9]TablaRetencion!C$1:D$159,2,FALSE),"")</f>
        <v>28</v>
      </c>
      <c r="I306" s="573" t="s">
        <v>989</v>
      </c>
      <c r="J306" s="517" t="s">
        <v>1213</v>
      </c>
      <c r="K306" s="514" t="s">
        <v>2270</v>
      </c>
      <c r="L306" s="514" t="s">
        <v>70</v>
      </c>
      <c r="M306" s="514" t="s">
        <v>71</v>
      </c>
      <c r="N306" s="514" t="s">
        <v>72</v>
      </c>
      <c r="O306" s="514" t="s">
        <v>125</v>
      </c>
      <c r="P306" s="514" t="s">
        <v>111</v>
      </c>
      <c r="Q306" s="514" t="s">
        <v>112</v>
      </c>
      <c r="R306" s="515" t="s">
        <v>76</v>
      </c>
      <c r="S306" s="514" t="s">
        <v>127</v>
      </c>
      <c r="T306" s="514" t="s">
        <v>78</v>
      </c>
      <c r="U306" s="514" t="s">
        <v>141</v>
      </c>
      <c r="V306" s="514" t="s">
        <v>2271</v>
      </c>
      <c r="W306" s="515">
        <f t="shared" si="44"/>
        <v>6</v>
      </c>
      <c r="X306" s="515" t="str">
        <f t="shared" si="21"/>
        <v>MEDIO</v>
      </c>
      <c r="Y306" s="579" t="s">
        <v>3161</v>
      </c>
      <c r="Z306" s="515" t="s">
        <v>80</v>
      </c>
      <c r="AA306" s="514" t="s">
        <v>168</v>
      </c>
      <c r="AB306" s="514" t="s">
        <v>168</v>
      </c>
      <c r="AC306" s="579" t="s">
        <v>2255</v>
      </c>
      <c r="AD306" s="574" t="s">
        <v>2209</v>
      </c>
      <c r="AE306" s="521" t="s">
        <v>82</v>
      </c>
      <c r="AF306" s="522" t="s">
        <v>480</v>
      </c>
      <c r="AG306" s="522" t="s">
        <v>469</v>
      </c>
      <c r="AH306" s="522" t="s">
        <v>476</v>
      </c>
      <c r="AI306" s="522" t="s">
        <v>114</v>
      </c>
      <c r="AJ306" s="576">
        <v>43382</v>
      </c>
      <c r="AK306" s="522" t="s">
        <v>391</v>
      </c>
      <c r="AL306" s="522" t="s">
        <v>457</v>
      </c>
      <c r="AM306" s="522" t="s">
        <v>69</v>
      </c>
      <c r="AN306" s="522" t="s">
        <v>457</v>
      </c>
      <c r="AO306" s="522" t="s">
        <v>69</v>
      </c>
      <c r="AP306" s="522" t="s">
        <v>457</v>
      </c>
      <c r="AQ306" s="522" t="s">
        <v>69</v>
      </c>
      <c r="AR306" s="521" t="s">
        <v>87</v>
      </c>
      <c r="AS306" s="521" t="s">
        <v>87</v>
      </c>
      <c r="AT306" s="522" t="s">
        <v>69</v>
      </c>
      <c r="AU306" s="522" t="s">
        <v>89</v>
      </c>
      <c r="AV306" s="522" t="s">
        <v>69</v>
      </c>
      <c r="AW306" s="523" t="s">
        <v>69</v>
      </c>
      <c r="AX306" s="522" t="s">
        <v>90</v>
      </c>
    </row>
    <row r="307" spans="1:50" ht="68.25" customHeight="1">
      <c r="A307" s="575" t="s">
        <v>1782</v>
      </c>
      <c r="B307" s="514" t="s">
        <v>2203</v>
      </c>
      <c r="C307" s="514" t="s">
        <v>276</v>
      </c>
      <c r="D307" s="514" t="s">
        <v>121</v>
      </c>
      <c r="E307" s="514" t="s">
        <v>451</v>
      </c>
      <c r="F307" s="515">
        <f>IFERROR(VLOOKUP(E307,[9]TablaRetencion!A$1:B$22,2,FALSE),"")</f>
        <v>290</v>
      </c>
      <c r="G307" s="515" t="s">
        <v>402</v>
      </c>
      <c r="H307" s="515">
        <f>IFERROR(VLOOKUP(G307,[9]TablaRetencion!C$1:D$159,2,FALSE),"")</f>
        <v>28</v>
      </c>
      <c r="I307" s="573" t="s">
        <v>989</v>
      </c>
      <c r="J307" s="517" t="s">
        <v>1213</v>
      </c>
      <c r="K307" s="514" t="s">
        <v>2272</v>
      </c>
      <c r="L307" s="514" t="s">
        <v>70</v>
      </c>
      <c r="M307" s="514" t="s">
        <v>71</v>
      </c>
      <c r="N307" s="514" t="s">
        <v>72</v>
      </c>
      <c r="O307" s="514" t="s">
        <v>125</v>
      </c>
      <c r="P307" s="514" t="s">
        <v>111</v>
      </c>
      <c r="Q307" s="514" t="s">
        <v>112</v>
      </c>
      <c r="R307" s="515" t="s">
        <v>76</v>
      </c>
      <c r="S307" s="514" t="s">
        <v>127</v>
      </c>
      <c r="T307" s="514" t="s">
        <v>78</v>
      </c>
      <c r="U307" s="514" t="s">
        <v>141</v>
      </c>
      <c r="V307" s="514" t="s">
        <v>2273</v>
      </c>
      <c r="W307" s="515">
        <f t="shared" si="44"/>
        <v>6</v>
      </c>
      <c r="X307" s="515" t="str">
        <f t="shared" si="21"/>
        <v>MEDIO</v>
      </c>
      <c r="Y307" s="579" t="s">
        <v>3161</v>
      </c>
      <c r="Z307" s="515" t="s">
        <v>80</v>
      </c>
      <c r="AA307" s="514" t="s">
        <v>168</v>
      </c>
      <c r="AB307" s="514" t="s">
        <v>168</v>
      </c>
      <c r="AC307" s="579" t="s">
        <v>2255</v>
      </c>
      <c r="AD307" s="574" t="s">
        <v>2209</v>
      </c>
      <c r="AE307" s="521" t="s">
        <v>82</v>
      </c>
      <c r="AF307" s="522" t="s">
        <v>480</v>
      </c>
      <c r="AG307" s="522" t="s">
        <v>469</v>
      </c>
      <c r="AH307" s="522" t="s">
        <v>476</v>
      </c>
      <c r="AI307" s="522" t="s">
        <v>114</v>
      </c>
      <c r="AJ307" s="576">
        <v>43382</v>
      </c>
      <c r="AK307" s="522" t="s">
        <v>391</v>
      </c>
      <c r="AL307" s="522" t="s">
        <v>457</v>
      </c>
      <c r="AM307" s="522" t="s">
        <v>69</v>
      </c>
      <c r="AN307" s="522" t="s">
        <v>457</v>
      </c>
      <c r="AO307" s="522" t="s">
        <v>69</v>
      </c>
      <c r="AP307" s="522" t="s">
        <v>457</v>
      </c>
      <c r="AQ307" s="522" t="s">
        <v>69</v>
      </c>
      <c r="AR307" s="521" t="s">
        <v>87</v>
      </c>
      <c r="AS307" s="521" t="s">
        <v>87</v>
      </c>
      <c r="AT307" s="522" t="s">
        <v>69</v>
      </c>
      <c r="AU307" s="522" t="s">
        <v>89</v>
      </c>
      <c r="AV307" s="522" t="s">
        <v>69</v>
      </c>
      <c r="AW307" s="523" t="s">
        <v>69</v>
      </c>
      <c r="AX307" s="522" t="s">
        <v>90</v>
      </c>
    </row>
    <row r="308" spans="1:50" ht="68.25" customHeight="1">
      <c r="A308" s="575" t="s">
        <v>1782</v>
      </c>
      <c r="B308" s="514" t="s">
        <v>2203</v>
      </c>
      <c r="C308" s="514" t="s">
        <v>276</v>
      </c>
      <c r="D308" s="514" t="s">
        <v>121</v>
      </c>
      <c r="E308" s="514" t="s">
        <v>451</v>
      </c>
      <c r="F308" s="515">
        <f>IFERROR(VLOOKUP(E308,[9]TablaRetencion!A$1:B$22,2,FALSE),"")</f>
        <v>290</v>
      </c>
      <c r="G308" s="515" t="s">
        <v>402</v>
      </c>
      <c r="H308" s="515">
        <f>IFERROR(VLOOKUP(G308,[9]TablaRetencion!C$1:D$159,2,FALSE),"")</f>
        <v>28</v>
      </c>
      <c r="I308" s="573" t="s">
        <v>989</v>
      </c>
      <c r="J308" s="517" t="s">
        <v>1213</v>
      </c>
      <c r="K308" s="514" t="s">
        <v>2274</v>
      </c>
      <c r="L308" s="514" t="s">
        <v>70</v>
      </c>
      <c r="M308" s="514" t="s">
        <v>71</v>
      </c>
      <c r="N308" s="514" t="s">
        <v>72</v>
      </c>
      <c r="O308" s="514" t="s">
        <v>125</v>
      </c>
      <c r="P308" s="514" t="s">
        <v>111</v>
      </c>
      <c r="Q308" s="514" t="s">
        <v>112</v>
      </c>
      <c r="R308" s="515" t="s">
        <v>76</v>
      </c>
      <c r="S308" s="514" t="s">
        <v>127</v>
      </c>
      <c r="T308" s="514" t="s">
        <v>78</v>
      </c>
      <c r="U308" s="514" t="s">
        <v>141</v>
      </c>
      <c r="V308" s="514" t="s">
        <v>2275</v>
      </c>
      <c r="W308" s="515">
        <f t="shared" si="44"/>
        <v>6</v>
      </c>
      <c r="X308" s="515" t="str">
        <f t="shared" si="21"/>
        <v>MEDIO</v>
      </c>
      <c r="Y308" s="579" t="s">
        <v>3161</v>
      </c>
      <c r="Z308" s="515" t="s">
        <v>80</v>
      </c>
      <c r="AA308" s="514" t="s">
        <v>168</v>
      </c>
      <c r="AB308" s="514" t="s">
        <v>168</v>
      </c>
      <c r="AC308" s="579" t="s">
        <v>2255</v>
      </c>
      <c r="AD308" s="574" t="s">
        <v>2209</v>
      </c>
      <c r="AE308" s="521" t="s">
        <v>82</v>
      </c>
      <c r="AF308" s="522" t="s">
        <v>480</v>
      </c>
      <c r="AG308" s="522" t="s">
        <v>469</v>
      </c>
      <c r="AH308" s="522" t="s">
        <v>476</v>
      </c>
      <c r="AI308" s="522" t="s">
        <v>114</v>
      </c>
      <c r="AJ308" s="576">
        <v>43382</v>
      </c>
      <c r="AK308" s="522" t="s">
        <v>391</v>
      </c>
      <c r="AL308" s="522" t="s">
        <v>457</v>
      </c>
      <c r="AM308" s="522" t="s">
        <v>69</v>
      </c>
      <c r="AN308" s="522" t="s">
        <v>457</v>
      </c>
      <c r="AO308" s="522" t="s">
        <v>69</v>
      </c>
      <c r="AP308" s="522" t="s">
        <v>457</v>
      </c>
      <c r="AQ308" s="522" t="s">
        <v>69</v>
      </c>
      <c r="AR308" s="521" t="s">
        <v>87</v>
      </c>
      <c r="AS308" s="521" t="s">
        <v>87</v>
      </c>
      <c r="AT308" s="522" t="s">
        <v>69</v>
      </c>
      <c r="AU308" s="522" t="s">
        <v>89</v>
      </c>
      <c r="AV308" s="522" t="s">
        <v>69</v>
      </c>
      <c r="AW308" s="523" t="s">
        <v>69</v>
      </c>
      <c r="AX308" s="522" t="s">
        <v>90</v>
      </c>
    </row>
    <row r="309" spans="1:50" ht="68.25" customHeight="1">
      <c r="A309" s="575" t="s">
        <v>1782</v>
      </c>
      <c r="B309" s="514" t="s">
        <v>2203</v>
      </c>
      <c r="C309" s="514" t="s">
        <v>276</v>
      </c>
      <c r="D309" s="514" t="s">
        <v>121</v>
      </c>
      <c r="E309" s="514" t="s">
        <v>451</v>
      </c>
      <c r="F309" s="515">
        <f>IFERROR(VLOOKUP(E309,[9]TablaRetencion!A$1:B$22,2,FALSE),"")</f>
        <v>290</v>
      </c>
      <c r="G309" s="515" t="s">
        <v>402</v>
      </c>
      <c r="H309" s="515">
        <f>IFERROR(VLOOKUP(G309,[9]TablaRetencion!C$1:D$159,2,FALSE),"")</f>
        <v>28</v>
      </c>
      <c r="I309" s="573" t="s">
        <v>989</v>
      </c>
      <c r="J309" s="517" t="s">
        <v>1213</v>
      </c>
      <c r="K309" s="514" t="s">
        <v>2276</v>
      </c>
      <c r="L309" s="514" t="s">
        <v>70</v>
      </c>
      <c r="M309" s="514" t="s">
        <v>71</v>
      </c>
      <c r="N309" s="514" t="s">
        <v>72</v>
      </c>
      <c r="O309" s="514" t="s">
        <v>125</v>
      </c>
      <c r="P309" s="514" t="s">
        <v>111</v>
      </c>
      <c r="Q309" s="514" t="s">
        <v>112</v>
      </c>
      <c r="R309" s="515" t="s">
        <v>76</v>
      </c>
      <c r="S309" s="514" t="s">
        <v>127</v>
      </c>
      <c r="T309" s="514" t="s">
        <v>78</v>
      </c>
      <c r="U309" s="514" t="s">
        <v>141</v>
      </c>
      <c r="V309" s="514" t="s">
        <v>2277</v>
      </c>
      <c r="W309" s="515">
        <f t="shared" ref="W309" si="45">VLOOKUP(S309,Confidencialidad,2,0)+VLOOKUP(T309,Integridad,2,0)+VLOOKUP(U309,Disponibilidad,2,0)</f>
        <v>6</v>
      </c>
      <c r="X309" s="515" t="str">
        <f t="shared" si="21"/>
        <v>MEDIO</v>
      </c>
      <c r="Y309" s="579" t="s">
        <v>3161</v>
      </c>
      <c r="Z309" s="515" t="s">
        <v>80</v>
      </c>
      <c r="AA309" s="514" t="s">
        <v>168</v>
      </c>
      <c r="AB309" s="514" t="s">
        <v>168</v>
      </c>
      <c r="AC309" s="514" t="s">
        <v>2255</v>
      </c>
      <c r="AD309" s="574">
        <v>43407</v>
      </c>
      <c r="AE309" s="521" t="s">
        <v>129</v>
      </c>
      <c r="AF309" s="522" t="s">
        <v>480</v>
      </c>
      <c r="AG309" s="522" t="s">
        <v>469</v>
      </c>
      <c r="AH309" s="522" t="s">
        <v>476</v>
      </c>
      <c r="AI309" s="522" t="s">
        <v>114</v>
      </c>
      <c r="AJ309" s="580">
        <v>43434</v>
      </c>
      <c r="AK309" s="522" t="s">
        <v>391</v>
      </c>
      <c r="AL309" s="522" t="s">
        <v>457</v>
      </c>
      <c r="AM309" s="522" t="s">
        <v>69</v>
      </c>
      <c r="AN309" s="522" t="s">
        <v>457</v>
      </c>
      <c r="AO309" s="522" t="s">
        <v>69</v>
      </c>
      <c r="AP309" s="522" t="s">
        <v>457</v>
      </c>
      <c r="AQ309" s="522" t="s">
        <v>69</v>
      </c>
      <c r="AR309" s="521" t="s">
        <v>87</v>
      </c>
      <c r="AS309" s="521" t="s">
        <v>87</v>
      </c>
      <c r="AT309" s="522" t="s">
        <v>69</v>
      </c>
      <c r="AU309" s="522" t="s">
        <v>89</v>
      </c>
      <c r="AV309" s="522" t="s">
        <v>69</v>
      </c>
      <c r="AW309" s="523" t="s">
        <v>69</v>
      </c>
      <c r="AX309" s="522" t="s">
        <v>90</v>
      </c>
    </row>
    <row r="310" spans="1:50" ht="153">
      <c r="A310" s="575" t="s">
        <v>1782</v>
      </c>
      <c r="B310" s="514" t="s">
        <v>2203</v>
      </c>
      <c r="C310" s="514" t="s">
        <v>276</v>
      </c>
      <c r="D310" s="514" t="s">
        <v>121</v>
      </c>
      <c r="E310" s="514" t="s">
        <v>451</v>
      </c>
      <c r="F310" s="515">
        <f>IFERROR(VLOOKUP(E310,[9]TablaRetencion!A$1:B$22,2,FALSE),"")</f>
        <v>290</v>
      </c>
      <c r="G310" s="515" t="s">
        <v>402</v>
      </c>
      <c r="H310" s="515">
        <f>IFERROR(VLOOKUP(G310,[9]TablaRetencion!C$1:D$159,2,FALSE),"")</f>
        <v>28</v>
      </c>
      <c r="I310" s="573" t="s">
        <v>989</v>
      </c>
      <c r="J310" s="517" t="s">
        <v>1213</v>
      </c>
      <c r="K310" s="577" t="s">
        <v>2256</v>
      </c>
      <c r="L310" s="514" t="s">
        <v>70</v>
      </c>
      <c r="M310" s="514" t="s">
        <v>71</v>
      </c>
      <c r="N310" s="514" t="s">
        <v>72</v>
      </c>
      <c r="O310" s="514" t="s">
        <v>125</v>
      </c>
      <c r="P310" s="514" t="s">
        <v>111</v>
      </c>
      <c r="Q310" s="514" t="s">
        <v>112</v>
      </c>
      <c r="R310" s="515" t="s">
        <v>76</v>
      </c>
      <c r="S310" s="514" t="s">
        <v>127</v>
      </c>
      <c r="T310" s="514" t="s">
        <v>78</v>
      </c>
      <c r="U310" s="514" t="s">
        <v>141</v>
      </c>
      <c r="V310" s="577" t="s">
        <v>2257</v>
      </c>
      <c r="W310" s="515">
        <f t="shared" ref="W310:W318" si="46">VLOOKUP(S310,Confidencialidad,2,0)+VLOOKUP(T310,Integridad,2,0)+VLOOKUP(U310,Disponibilidad,2,0)</f>
        <v>6</v>
      </c>
      <c r="X310" s="515" t="str">
        <f t="shared" si="21"/>
        <v>MEDIO</v>
      </c>
      <c r="Y310" s="579" t="s">
        <v>3161</v>
      </c>
      <c r="Z310" s="515" t="s">
        <v>80</v>
      </c>
      <c r="AA310" s="514" t="s">
        <v>168</v>
      </c>
      <c r="AB310" s="514" t="s">
        <v>168</v>
      </c>
      <c r="AC310" s="514" t="s">
        <v>2255</v>
      </c>
      <c r="AD310" s="574">
        <v>43407</v>
      </c>
      <c r="AE310" s="521" t="s">
        <v>129</v>
      </c>
      <c r="AF310" s="522" t="s">
        <v>480</v>
      </c>
      <c r="AG310" s="522" t="s">
        <v>469</v>
      </c>
      <c r="AH310" s="522" t="s">
        <v>476</v>
      </c>
      <c r="AI310" s="522" t="s">
        <v>114</v>
      </c>
      <c r="AJ310" s="580">
        <v>43434</v>
      </c>
      <c r="AK310" s="522" t="s">
        <v>391</v>
      </c>
      <c r="AL310" s="522" t="s">
        <v>457</v>
      </c>
      <c r="AM310" s="522" t="s">
        <v>69</v>
      </c>
      <c r="AN310" s="522" t="s">
        <v>457</v>
      </c>
      <c r="AO310" s="522" t="s">
        <v>69</v>
      </c>
      <c r="AP310" s="522" t="s">
        <v>457</v>
      </c>
      <c r="AQ310" s="522" t="s">
        <v>69</v>
      </c>
      <c r="AR310" s="521" t="s">
        <v>87</v>
      </c>
      <c r="AS310" s="521" t="s">
        <v>87</v>
      </c>
      <c r="AT310" s="522" t="s">
        <v>69</v>
      </c>
      <c r="AU310" s="522" t="s">
        <v>89</v>
      </c>
      <c r="AV310" s="522" t="s">
        <v>69</v>
      </c>
      <c r="AW310" s="523" t="s">
        <v>69</v>
      </c>
      <c r="AX310" s="522" t="s">
        <v>90</v>
      </c>
    </row>
    <row r="311" spans="1:50" ht="153">
      <c r="A311" s="575" t="s">
        <v>1782</v>
      </c>
      <c r="B311" s="514" t="s">
        <v>2203</v>
      </c>
      <c r="C311" s="514" t="s">
        <v>276</v>
      </c>
      <c r="D311" s="514" t="s">
        <v>121</v>
      </c>
      <c r="E311" s="514" t="s">
        <v>451</v>
      </c>
      <c r="F311" s="515">
        <f>IFERROR(VLOOKUP(E311,[9]TablaRetencion!A$1:B$22,2,FALSE),"")</f>
        <v>290</v>
      </c>
      <c r="G311" s="515" t="s">
        <v>413</v>
      </c>
      <c r="H311" s="515">
        <f>IFERROR(VLOOKUP(G311,[9]TablaRetencion!C$1:D$159,2,FALSE),"")</f>
        <v>42</v>
      </c>
      <c r="I311" s="573" t="s">
        <v>990</v>
      </c>
      <c r="J311" s="517" t="s">
        <v>1353</v>
      </c>
      <c r="K311" s="577" t="s">
        <v>2260</v>
      </c>
      <c r="L311" s="514" t="s">
        <v>70</v>
      </c>
      <c r="M311" s="514" t="s">
        <v>71</v>
      </c>
      <c r="N311" s="514" t="s">
        <v>72</v>
      </c>
      <c r="O311" s="514" t="s">
        <v>125</v>
      </c>
      <c r="P311" s="514" t="s">
        <v>111</v>
      </c>
      <c r="Q311" s="514" t="s">
        <v>112</v>
      </c>
      <c r="R311" s="515" t="s">
        <v>76</v>
      </c>
      <c r="S311" s="514" t="s">
        <v>127</v>
      </c>
      <c r="T311" s="514" t="s">
        <v>78</v>
      </c>
      <c r="U311" s="514" t="s">
        <v>78</v>
      </c>
      <c r="V311" s="577" t="s">
        <v>2261</v>
      </c>
      <c r="W311" s="515">
        <f t="shared" si="46"/>
        <v>8</v>
      </c>
      <c r="X311" s="515" t="str">
        <f t="shared" si="21"/>
        <v>ALTA</v>
      </c>
      <c r="Y311" s="579" t="s">
        <v>3161</v>
      </c>
      <c r="Z311" s="515" t="s">
        <v>80</v>
      </c>
      <c r="AA311" s="514" t="s">
        <v>168</v>
      </c>
      <c r="AB311" s="514" t="s">
        <v>168</v>
      </c>
      <c r="AC311" s="514" t="s">
        <v>2255</v>
      </c>
      <c r="AD311" s="574" t="s">
        <v>2209</v>
      </c>
      <c r="AE311" s="521" t="s">
        <v>82</v>
      </c>
      <c r="AF311" s="522" t="s">
        <v>480</v>
      </c>
      <c r="AG311" s="522" t="s">
        <v>469</v>
      </c>
      <c r="AH311" s="522" t="s">
        <v>476</v>
      </c>
      <c r="AI311" s="522" t="s">
        <v>114</v>
      </c>
      <c r="AJ311" s="581" t="s">
        <v>2209</v>
      </c>
      <c r="AK311" s="522" t="s">
        <v>391</v>
      </c>
      <c r="AL311" s="522" t="s">
        <v>457</v>
      </c>
      <c r="AM311" s="522" t="s">
        <v>69</v>
      </c>
      <c r="AN311" s="522" t="s">
        <v>457</v>
      </c>
      <c r="AO311" s="522" t="s">
        <v>69</v>
      </c>
      <c r="AP311" s="522" t="s">
        <v>457</v>
      </c>
      <c r="AQ311" s="522" t="s">
        <v>69</v>
      </c>
      <c r="AR311" s="521" t="s">
        <v>87</v>
      </c>
      <c r="AS311" s="521" t="s">
        <v>87</v>
      </c>
      <c r="AT311" s="522" t="s">
        <v>69</v>
      </c>
      <c r="AU311" s="522" t="s">
        <v>89</v>
      </c>
      <c r="AV311" s="522" t="s">
        <v>69</v>
      </c>
      <c r="AW311" s="523" t="s">
        <v>69</v>
      </c>
      <c r="AX311" s="522" t="s">
        <v>90</v>
      </c>
    </row>
    <row r="312" spans="1:50" ht="153">
      <c r="A312" s="575" t="s">
        <v>1782</v>
      </c>
      <c r="B312" s="514" t="s">
        <v>2203</v>
      </c>
      <c r="C312" s="514" t="s">
        <v>276</v>
      </c>
      <c r="D312" s="514" t="s">
        <v>121</v>
      </c>
      <c r="E312" s="514" t="s">
        <v>451</v>
      </c>
      <c r="F312" s="515">
        <f>IFERROR(VLOOKUP(E312,[9]TablaRetencion!A$1:B$22,2,FALSE),"")</f>
        <v>290</v>
      </c>
      <c r="G312" s="515" t="s">
        <v>402</v>
      </c>
      <c r="H312" s="515"/>
      <c r="I312" s="573"/>
      <c r="J312" s="517"/>
      <c r="K312" s="577" t="s">
        <v>2264</v>
      </c>
      <c r="L312" s="514" t="s">
        <v>70</v>
      </c>
      <c r="M312" s="514" t="s">
        <v>71</v>
      </c>
      <c r="N312" s="514" t="s">
        <v>72</v>
      </c>
      <c r="O312" s="514" t="s">
        <v>125</v>
      </c>
      <c r="P312" s="514" t="s">
        <v>111</v>
      </c>
      <c r="Q312" s="514" t="s">
        <v>112</v>
      </c>
      <c r="R312" s="515" t="s">
        <v>76</v>
      </c>
      <c r="S312" s="514" t="s">
        <v>127</v>
      </c>
      <c r="T312" s="514" t="s">
        <v>78</v>
      </c>
      <c r="U312" s="514" t="s">
        <v>141</v>
      </c>
      <c r="V312" s="577" t="s">
        <v>2278</v>
      </c>
      <c r="W312" s="515">
        <f t="shared" si="46"/>
        <v>6</v>
      </c>
      <c r="X312" s="515" t="str">
        <f t="shared" si="21"/>
        <v>MEDIO</v>
      </c>
      <c r="Y312" s="579" t="s">
        <v>3161</v>
      </c>
      <c r="Z312" s="515" t="s">
        <v>80</v>
      </c>
      <c r="AA312" s="514" t="s">
        <v>168</v>
      </c>
      <c r="AB312" s="514" t="s">
        <v>168</v>
      </c>
      <c r="AC312" s="514" t="s">
        <v>2255</v>
      </c>
      <c r="AD312" s="574">
        <v>43407</v>
      </c>
      <c r="AE312" s="521" t="s">
        <v>129</v>
      </c>
      <c r="AF312" s="522" t="s">
        <v>480</v>
      </c>
      <c r="AG312" s="522" t="s">
        <v>469</v>
      </c>
      <c r="AH312" s="522" t="s">
        <v>476</v>
      </c>
      <c r="AI312" s="522" t="s">
        <v>114</v>
      </c>
      <c r="AJ312" s="580">
        <v>43434</v>
      </c>
      <c r="AK312" s="522" t="s">
        <v>391</v>
      </c>
      <c r="AL312" s="522" t="s">
        <v>457</v>
      </c>
      <c r="AM312" s="522" t="s">
        <v>69</v>
      </c>
      <c r="AN312" s="522" t="s">
        <v>457</v>
      </c>
      <c r="AO312" s="522" t="s">
        <v>69</v>
      </c>
      <c r="AP312" s="522" t="s">
        <v>457</v>
      </c>
      <c r="AQ312" s="522" t="s">
        <v>69</v>
      </c>
      <c r="AR312" s="521" t="s">
        <v>87</v>
      </c>
      <c r="AS312" s="521" t="s">
        <v>87</v>
      </c>
      <c r="AT312" s="522" t="s">
        <v>69</v>
      </c>
      <c r="AU312" s="522" t="s">
        <v>89</v>
      </c>
      <c r="AV312" s="522" t="s">
        <v>69</v>
      </c>
      <c r="AW312" s="523" t="s">
        <v>69</v>
      </c>
      <c r="AX312" s="522" t="s">
        <v>90</v>
      </c>
    </row>
    <row r="313" spans="1:50" ht="153">
      <c r="A313" s="575" t="s">
        <v>1782</v>
      </c>
      <c r="B313" s="514" t="s">
        <v>2203</v>
      </c>
      <c r="C313" s="514" t="s">
        <v>276</v>
      </c>
      <c r="D313" s="514" t="s">
        <v>121</v>
      </c>
      <c r="E313" s="514" t="s">
        <v>451</v>
      </c>
      <c r="F313" s="515">
        <f>IFERROR(VLOOKUP(E313,[9]TablaRetencion!A$1:B$22,2,FALSE),"")</f>
        <v>290</v>
      </c>
      <c r="G313" s="515" t="s">
        <v>402</v>
      </c>
      <c r="H313" s="515">
        <f>IFERROR(VLOOKUP(G313,[9]TablaRetencion!C$1:D$159,2,FALSE),"")</f>
        <v>28</v>
      </c>
      <c r="I313" s="573" t="s">
        <v>989</v>
      </c>
      <c r="J313" s="517" t="s">
        <v>1213</v>
      </c>
      <c r="K313" s="577" t="s">
        <v>2266</v>
      </c>
      <c r="L313" s="514" t="s">
        <v>70</v>
      </c>
      <c r="M313" s="514" t="s">
        <v>71</v>
      </c>
      <c r="N313" s="514" t="s">
        <v>72</v>
      </c>
      <c r="O313" s="514" t="s">
        <v>125</v>
      </c>
      <c r="P313" s="514" t="s">
        <v>111</v>
      </c>
      <c r="Q313" s="514" t="s">
        <v>112</v>
      </c>
      <c r="R313" s="515" t="s">
        <v>76</v>
      </c>
      <c r="S313" s="514" t="s">
        <v>127</v>
      </c>
      <c r="T313" s="514" t="s">
        <v>78</v>
      </c>
      <c r="U313" s="514" t="s">
        <v>141</v>
      </c>
      <c r="V313" s="578" t="s">
        <v>2279</v>
      </c>
      <c r="W313" s="515">
        <f t="shared" si="46"/>
        <v>6</v>
      </c>
      <c r="X313" s="515" t="str">
        <f t="shared" si="21"/>
        <v>MEDIO</v>
      </c>
      <c r="Y313" s="579" t="s">
        <v>3161</v>
      </c>
      <c r="Z313" s="515" t="s">
        <v>80</v>
      </c>
      <c r="AA313" s="514" t="s">
        <v>168</v>
      </c>
      <c r="AB313" s="514" t="s">
        <v>168</v>
      </c>
      <c r="AC313" s="514" t="s">
        <v>2255</v>
      </c>
      <c r="AD313" s="574">
        <v>43407</v>
      </c>
      <c r="AE313" s="521" t="s">
        <v>129</v>
      </c>
      <c r="AF313" s="522" t="s">
        <v>480</v>
      </c>
      <c r="AG313" s="522" t="s">
        <v>469</v>
      </c>
      <c r="AH313" s="522" t="s">
        <v>476</v>
      </c>
      <c r="AI313" s="522" t="s">
        <v>114</v>
      </c>
      <c r="AJ313" s="580">
        <v>43434</v>
      </c>
      <c r="AK313" s="522" t="s">
        <v>391</v>
      </c>
      <c r="AL313" s="522" t="s">
        <v>457</v>
      </c>
      <c r="AM313" s="522" t="s">
        <v>69</v>
      </c>
      <c r="AN313" s="522" t="s">
        <v>457</v>
      </c>
      <c r="AO313" s="522" t="s">
        <v>69</v>
      </c>
      <c r="AP313" s="522" t="s">
        <v>457</v>
      </c>
      <c r="AQ313" s="522" t="s">
        <v>69</v>
      </c>
      <c r="AR313" s="521" t="s">
        <v>87</v>
      </c>
      <c r="AS313" s="521" t="s">
        <v>87</v>
      </c>
      <c r="AT313" s="522" t="s">
        <v>69</v>
      </c>
      <c r="AU313" s="522" t="s">
        <v>89</v>
      </c>
      <c r="AV313" s="522" t="s">
        <v>69</v>
      </c>
      <c r="AW313" s="523" t="s">
        <v>69</v>
      </c>
      <c r="AX313" s="522" t="s">
        <v>90</v>
      </c>
    </row>
    <row r="314" spans="1:50" ht="153">
      <c r="A314" s="575" t="s">
        <v>1782</v>
      </c>
      <c r="B314" s="514" t="s">
        <v>2203</v>
      </c>
      <c r="C314" s="514" t="s">
        <v>276</v>
      </c>
      <c r="D314" s="514" t="s">
        <v>121</v>
      </c>
      <c r="E314" s="514" t="s">
        <v>451</v>
      </c>
      <c r="F314" s="515">
        <f>IFERROR(VLOOKUP(E314,[9]TablaRetencion!A$1:B$22,2,FALSE),"")</f>
        <v>290</v>
      </c>
      <c r="G314" s="515" t="s">
        <v>402</v>
      </c>
      <c r="H314" s="515">
        <f>IFERROR(VLOOKUP(G314,[9]TablaRetencion!C$1:D$159,2,FALSE),"")</f>
        <v>28</v>
      </c>
      <c r="I314" s="573" t="s">
        <v>989</v>
      </c>
      <c r="J314" s="517" t="s">
        <v>1213</v>
      </c>
      <c r="K314" s="577" t="s">
        <v>2268</v>
      </c>
      <c r="L314" s="514" t="s">
        <v>70</v>
      </c>
      <c r="M314" s="514" t="s">
        <v>71</v>
      </c>
      <c r="N314" s="514" t="s">
        <v>72</v>
      </c>
      <c r="O314" s="514" t="s">
        <v>125</v>
      </c>
      <c r="P314" s="514" t="s">
        <v>111</v>
      </c>
      <c r="Q314" s="514" t="s">
        <v>112</v>
      </c>
      <c r="R314" s="515" t="s">
        <v>76</v>
      </c>
      <c r="S314" s="514" t="s">
        <v>127</v>
      </c>
      <c r="T314" s="514" t="s">
        <v>78</v>
      </c>
      <c r="U314" s="514" t="s">
        <v>141</v>
      </c>
      <c r="V314" s="514" t="s">
        <v>2280</v>
      </c>
      <c r="W314" s="515">
        <f t="shared" si="46"/>
        <v>6</v>
      </c>
      <c r="X314" s="515" t="str">
        <f t="shared" si="21"/>
        <v>MEDIO</v>
      </c>
      <c r="Y314" s="579" t="s">
        <v>3161</v>
      </c>
      <c r="Z314" s="515" t="s">
        <v>80</v>
      </c>
      <c r="AA314" s="514" t="s">
        <v>168</v>
      </c>
      <c r="AB314" s="514" t="s">
        <v>168</v>
      </c>
      <c r="AC314" s="514" t="s">
        <v>2255</v>
      </c>
      <c r="AD314" s="574">
        <v>43407</v>
      </c>
      <c r="AE314" s="521" t="s">
        <v>129</v>
      </c>
      <c r="AF314" s="522" t="s">
        <v>480</v>
      </c>
      <c r="AG314" s="522" t="s">
        <v>469</v>
      </c>
      <c r="AH314" s="522" t="s">
        <v>476</v>
      </c>
      <c r="AI314" s="522" t="s">
        <v>114</v>
      </c>
      <c r="AJ314" s="580">
        <v>43434</v>
      </c>
      <c r="AK314" s="522" t="s">
        <v>391</v>
      </c>
      <c r="AL314" s="522" t="s">
        <v>457</v>
      </c>
      <c r="AM314" s="522" t="s">
        <v>69</v>
      </c>
      <c r="AN314" s="522" t="s">
        <v>457</v>
      </c>
      <c r="AO314" s="522" t="s">
        <v>69</v>
      </c>
      <c r="AP314" s="522" t="s">
        <v>457</v>
      </c>
      <c r="AQ314" s="522" t="s">
        <v>69</v>
      </c>
      <c r="AR314" s="521" t="s">
        <v>87</v>
      </c>
      <c r="AS314" s="521" t="s">
        <v>87</v>
      </c>
      <c r="AT314" s="522" t="s">
        <v>69</v>
      </c>
      <c r="AU314" s="522" t="s">
        <v>89</v>
      </c>
      <c r="AV314" s="522" t="s">
        <v>69</v>
      </c>
      <c r="AW314" s="523" t="s">
        <v>69</v>
      </c>
      <c r="AX314" s="522" t="s">
        <v>90</v>
      </c>
    </row>
    <row r="315" spans="1:50" ht="153">
      <c r="A315" s="575" t="s">
        <v>1782</v>
      </c>
      <c r="B315" s="514" t="s">
        <v>2203</v>
      </c>
      <c r="C315" s="514" t="s">
        <v>276</v>
      </c>
      <c r="D315" s="514" t="s">
        <v>121</v>
      </c>
      <c r="E315" s="514" t="s">
        <v>451</v>
      </c>
      <c r="F315" s="515">
        <f>IFERROR(VLOOKUP(E315,[9]TablaRetencion!A$1:B$22,2,FALSE),"")</f>
        <v>290</v>
      </c>
      <c r="G315" s="515" t="s">
        <v>402</v>
      </c>
      <c r="H315" s="515">
        <f>IFERROR(VLOOKUP(G315,[9]TablaRetencion!C$1:D$159,2,FALSE),"")</f>
        <v>28</v>
      </c>
      <c r="I315" s="573" t="s">
        <v>989</v>
      </c>
      <c r="J315" s="517" t="s">
        <v>1213</v>
      </c>
      <c r="K315" s="577" t="s">
        <v>2270</v>
      </c>
      <c r="L315" s="514" t="s">
        <v>70</v>
      </c>
      <c r="M315" s="514" t="s">
        <v>71</v>
      </c>
      <c r="N315" s="514" t="s">
        <v>72</v>
      </c>
      <c r="O315" s="514" t="s">
        <v>125</v>
      </c>
      <c r="P315" s="514" t="s">
        <v>111</v>
      </c>
      <c r="Q315" s="514" t="s">
        <v>112</v>
      </c>
      <c r="R315" s="515" t="s">
        <v>76</v>
      </c>
      <c r="S315" s="514" t="s">
        <v>127</v>
      </c>
      <c r="T315" s="514" t="s">
        <v>78</v>
      </c>
      <c r="U315" s="514" t="s">
        <v>141</v>
      </c>
      <c r="V315" s="514" t="s">
        <v>2281</v>
      </c>
      <c r="W315" s="515">
        <f t="shared" si="46"/>
        <v>6</v>
      </c>
      <c r="X315" s="515" t="str">
        <f t="shared" si="21"/>
        <v>MEDIO</v>
      </c>
      <c r="Y315" s="579" t="s">
        <v>3161</v>
      </c>
      <c r="Z315" s="515" t="s">
        <v>80</v>
      </c>
      <c r="AA315" s="514" t="s">
        <v>168</v>
      </c>
      <c r="AB315" s="514" t="s">
        <v>168</v>
      </c>
      <c r="AC315" s="514" t="s">
        <v>2255</v>
      </c>
      <c r="AD315" s="574">
        <v>43407</v>
      </c>
      <c r="AE315" s="521" t="s">
        <v>129</v>
      </c>
      <c r="AF315" s="522" t="s">
        <v>480</v>
      </c>
      <c r="AG315" s="522" t="s">
        <v>469</v>
      </c>
      <c r="AH315" s="522" t="s">
        <v>476</v>
      </c>
      <c r="AI315" s="522" t="s">
        <v>114</v>
      </c>
      <c r="AJ315" s="580">
        <v>43434</v>
      </c>
      <c r="AK315" s="522" t="s">
        <v>391</v>
      </c>
      <c r="AL315" s="522" t="s">
        <v>457</v>
      </c>
      <c r="AM315" s="522" t="s">
        <v>69</v>
      </c>
      <c r="AN315" s="522" t="s">
        <v>457</v>
      </c>
      <c r="AO315" s="522" t="s">
        <v>69</v>
      </c>
      <c r="AP315" s="522" t="s">
        <v>457</v>
      </c>
      <c r="AQ315" s="522" t="s">
        <v>69</v>
      </c>
      <c r="AR315" s="521" t="s">
        <v>87</v>
      </c>
      <c r="AS315" s="521" t="s">
        <v>87</v>
      </c>
      <c r="AT315" s="522" t="s">
        <v>69</v>
      </c>
      <c r="AU315" s="522" t="s">
        <v>89</v>
      </c>
      <c r="AV315" s="522" t="s">
        <v>69</v>
      </c>
      <c r="AW315" s="523" t="s">
        <v>69</v>
      </c>
      <c r="AX315" s="522" t="s">
        <v>90</v>
      </c>
    </row>
    <row r="316" spans="1:50" ht="153">
      <c r="A316" s="575" t="s">
        <v>1782</v>
      </c>
      <c r="B316" s="514" t="s">
        <v>2203</v>
      </c>
      <c r="C316" s="514" t="s">
        <v>276</v>
      </c>
      <c r="D316" s="514" t="s">
        <v>121</v>
      </c>
      <c r="E316" s="514" t="s">
        <v>451</v>
      </c>
      <c r="F316" s="515">
        <f>IFERROR(VLOOKUP(E316,[9]TablaRetencion!A$1:B$22,2,FALSE),"")</f>
        <v>290</v>
      </c>
      <c r="G316" s="515" t="s">
        <v>402</v>
      </c>
      <c r="H316" s="515">
        <f>IFERROR(VLOOKUP(G316,[9]TablaRetencion!C$1:D$159,2,FALSE),"")</f>
        <v>28</v>
      </c>
      <c r="I316" s="573" t="s">
        <v>989</v>
      </c>
      <c r="J316" s="517" t="s">
        <v>1213</v>
      </c>
      <c r="K316" s="577" t="s">
        <v>2272</v>
      </c>
      <c r="L316" s="514" t="s">
        <v>70</v>
      </c>
      <c r="M316" s="514" t="s">
        <v>71</v>
      </c>
      <c r="N316" s="514" t="s">
        <v>72</v>
      </c>
      <c r="O316" s="514" t="s">
        <v>125</v>
      </c>
      <c r="P316" s="514" t="s">
        <v>111</v>
      </c>
      <c r="Q316" s="514" t="s">
        <v>112</v>
      </c>
      <c r="R316" s="515" t="s">
        <v>76</v>
      </c>
      <c r="S316" s="514" t="s">
        <v>127</v>
      </c>
      <c r="T316" s="514" t="s">
        <v>78</v>
      </c>
      <c r="U316" s="514" t="s">
        <v>141</v>
      </c>
      <c r="V316" s="514" t="s">
        <v>2282</v>
      </c>
      <c r="W316" s="515">
        <f t="shared" si="46"/>
        <v>6</v>
      </c>
      <c r="X316" s="515" t="str">
        <f t="shared" si="21"/>
        <v>MEDIO</v>
      </c>
      <c r="Y316" s="579" t="s">
        <v>3161</v>
      </c>
      <c r="Z316" s="515" t="s">
        <v>80</v>
      </c>
      <c r="AA316" s="514" t="s">
        <v>168</v>
      </c>
      <c r="AB316" s="514" t="s">
        <v>168</v>
      </c>
      <c r="AC316" s="514" t="s">
        <v>2255</v>
      </c>
      <c r="AD316" s="574">
        <v>43407</v>
      </c>
      <c r="AE316" s="521" t="s">
        <v>129</v>
      </c>
      <c r="AF316" s="522" t="s">
        <v>480</v>
      </c>
      <c r="AG316" s="522" t="s">
        <v>469</v>
      </c>
      <c r="AH316" s="522" t="s">
        <v>476</v>
      </c>
      <c r="AI316" s="522" t="s">
        <v>114</v>
      </c>
      <c r="AJ316" s="580">
        <v>43434</v>
      </c>
      <c r="AK316" s="522" t="s">
        <v>391</v>
      </c>
      <c r="AL316" s="522" t="s">
        <v>457</v>
      </c>
      <c r="AM316" s="522" t="s">
        <v>69</v>
      </c>
      <c r="AN316" s="522" t="s">
        <v>457</v>
      </c>
      <c r="AO316" s="522" t="s">
        <v>69</v>
      </c>
      <c r="AP316" s="522" t="s">
        <v>457</v>
      </c>
      <c r="AQ316" s="522" t="s">
        <v>69</v>
      </c>
      <c r="AR316" s="521" t="s">
        <v>87</v>
      </c>
      <c r="AS316" s="521" t="s">
        <v>87</v>
      </c>
      <c r="AT316" s="522" t="s">
        <v>69</v>
      </c>
      <c r="AU316" s="522" t="s">
        <v>89</v>
      </c>
      <c r="AV316" s="522" t="s">
        <v>69</v>
      </c>
      <c r="AW316" s="523" t="s">
        <v>69</v>
      </c>
      <c r="AX316" s="522" t="s">
        <v>90</v>
      </c>
    </row>
    <row r="317" spans="1:50" ht="153">
      <c r="A317" s="575" t="s">
        <v>1782</v>
      </c>
      <c r="B317" s="514" t="s">
        <v>2203</v>
      </c>
      <c r="C317" s="514" t="s">
        <v>276</v>
      </c>
      <c r="D317" s="514" t="s">
        <v>121</v>
      </c>
      <c r="E317" s="514" t="s">
        <v>451</v>
      </c>
      <c r="F317" s="515">
        <f>IFERROR(VLOOKUP(E317,[9]TablaRetencion!A$1:B$22,2,FALSE),"")</f>
        <v>290</v>
      </c>
      <c r="G317" s="515" t="s">
        <v>402</v>
      </c>
      <c r="H317" s="515">
        <f>IFERROR(VLOOKUP(G317,[9]TablaRetencion!C$1:D$159,2,FALSE),"")</f>
        <v>28</v>
      </c>
      <c r="I317" s="573" t="s">
        <v>989</v>
      </c>
      <c r="J317" s="517" t="s">
        <v>1213</v>
      </c>
      <c r="K317" s="514" t="s">
        <v>2274</v>
      </c>
      <c r="L317" s="514" t="s">
        <v>70</v>
      </c>
      <c r="M317" s="514" t="s">
        <v>71</v>
      </c>
      <c r="N317" s="514" t="s">
        <v>72</v>
      </c>
      <c r="O317" s="514" t="s">
        <v>125</v>
      </c>
      <c r="P317" s="514" t="s">
        <v>111</v>
      </c>
      <c r="Q317" s="514" t="s">
        <v>112</v>
      </c>
      <c r="R317" s="515" t="s">
        <v>76</v>
      </c>
      <c r="S317" s="514" t="s">
        <v>127</v>
      </c>
      <c r="T317" s="514" t="s">
        <v>78</v>
      </c>
      <c r="U317" s="514" t="s">
        <v>141</v>
      </c>
      <c r="V317" s="514" t="s">
        <v>2283</v>
      </c>
      <c r="W317" s="515">
        <f t="shared" si="46"/>
        <v>6</v>
      </c>
      <c r="X317" s="515" t="str">
        <f t="shared" ref="X317:X325" si="47">IF(AND(W317&gt;=7), "ALTA", IF(AND(W317&lt;7, W317&gt;3), "MEDIO", IF(AND(W317&lt;=3), "BAJA", " ")))</f>
        <v>MEDIO</v>
      </c>
      <c r="Y317" s="579" t="s">
        <v>3161</v>
      </c>
      <c r="Z317" s="515" t="s">
        <v>80</v>
      </c>
      <c r="AA317" s="514" t="s">
        <v>168</v>
      </c>
      <c r="AB317" s="514" t="s">
        <v>168</v>
      </c>
      <c r="AC317" s="514" t="s">
        <v>2255</v>
      </c>
      <c r="AD317" s="574">
        <v>43407</v>
      </c>
      <c r="AE317" s="521" t="s">
        <v>129</v>
      </c>
      <c r="AF317" s="522" t="s">
        <v>480</v>
      </c>
      <c r="AG317" s="522" t="s">
        <v>469</v>
      </c>
      <c r="AH317" s="522" t="s">
        <v>476</v>
      </c>
      <c r="AI317" s="522" t="s">
        <v>114</v>
      </c>
      <c r="AJ317" s="580">
        <v>43434</v>
      </c>
      <c r="AK317" s="522" t="s">
        <v>391</v>
      </c>
      <c r="AL317" s="522" t="s">
        <v>457</v>
      </c>
      <c r="AM317" s="522" t="s">
        <v>69</v>
      </c>
      <c r="AN317" s="522" t="s">
        <v>457</v>
      </c>
      <c r="AO317" s="522" t="s">
        <v>69</v>
      </c>
      <c r="AP317" s="522" t="s">
        <v>457</v>
      </c>
      <c r="AQ317" s="522" t="s">
        <v>69</v>
      </c>
      <c r="AR317" s="521" t="s">
        <v>87</v>
      </c>
      <c r="AS317" s="521" t="s">
        <v>87</v>
      </c>
      <c r="AT317" s="522" t="s">
        <v>69</v>
      </c>
      <c r="AU317" s="522" t="s">
        <v>89</v>
      </c>
      <c r="AV317" s="522" t="s">
        <v>69</v>
      </c>
      <c r="AW317" s="523" t="s">
        <v>69</v>
      </c>
      <c r="AX317" s="522" t="s">
        <v>90</v>
      </c>
    </row>
    <row r="318" spans="1:50" ht="153">
      <c r="A318" s="575" t="s">
        <v>1782</v>
      </c>
      <c r="B318" s="514" t="s">
        <v>2203</v>
      </c>
      <c r="C318" s="514" t="s">
        <v>276</v>
      </c>
      <c r="D318" s="514" t="s">
        <v>121</v>
      </c>
      <c r="E318" s="514" t="s">
        <v>451</v>
      </c>
      <c r="F318" s="515">
        <f>IFERROR(VLOOKUP(E318,[9]TablaRetencion!A$1:B$22,2,FALSE),"")</f>
        <v>290</v>
      </c>
      <c r="G318" s="515" t="s">
        <v>402</v>
      </c>
      <c r="H318" s="515">
        <f>IFERROR(VLOOKUP(G318,[9]TablaRetencion!C$1:D$159,2,FALSE),"")</f>
        <v>28</v>
      </c>
      <c r="I318" s="573" t="s">
        <v>989</v>
      </c>
      <c r="J318" s="517" t="s">
        <v>1213</v>
      </c>
      <c r="K318" s="514" t="s">
        <v>2276</v>
      </c>
      <c r="L318" s="514" t="s">
        <v>70</v>
      </c>
      <c r="M318" s="514" t="s">
        <v>71</v>
      </c>
      <c r="N318" s="514" t="s">
        <v>72</v>
      </c>
      <c r="O318" s="514" t="s">
        <v>125</v>
      </c>
      <c r="P318" s="514" t="s">
        <v>111</v>
      </c>
      <c r="Q318" s="514" t="s">
        <v>112</v>
      </c>
      <c r="R318" s="515" t="s">
        <v>76</v>
      </c>
      <c r="S318" s="514" t="s">
        <v>127</v>
      </c>
      <c r="T318" s="514" t="s">
        <v>78</v>
      </c>
      <c r="U318" s="514" t="s">
        <v>141</v>
      </c>
      <c r="V318" s="514" t="s">
        <v>2284</v>
      </c>
      <c r="W318" s="515">
        <f t="shared" si="46"/>
        <v>6</v>
      </c>
      <c r="X318" s="515" t="str">
        <f t="shared" si="47"/>
        <v>MEDIO</v>
      </c>
      <c r="Y318" s="579" t="s">
        <v>3161</v>
      </c>
      <c r="Z318" s="515" t="s">
        <v>80</v>
      </c>
      <c r="AA318" s="514" t="s">
        <v>168</v>
      </c>
      <c r="AB318" s="514" t="s">
        <v>168</v>
      </c>
      <c r="AC318" s="514" t="s">
        <v>2255</v>
      </c>
      <c r="AD318" s="574">
        <v>43407</v>
      </c>
      <c r="AE318" s="521" t="s">
        <v>129</v>
      </c>
      <c r="AF318" s="522" t="s">
        <v>480</v>
      </c>
      <c r="AG318" s="522" t="s">
        <v>469</v>
      </c>
      <c r="AH318" s="522" t="s">
        <v>476</v>
      </c>
      <c r="AI318" s="522" t="s">
        <v>114</v>
      </c>
      <c r="AJ318" s="580">
        <v>43434</v>
      </c>
      <c r="AK318" s="522" t="s">
        <v>391</v>
      </c>
      <c r="AL318" s="522" t="s">
        <v>457</v>
      </c>
      <c r="AM318" s="522" t="s">
        <v>69</v>
      </c>
      <c r="AN318" s="522" t="s">
        <v>457</v>
      </c>
      <c r="AO318" s="522" t="s">
        <v>69</v>
      </c>
      <c r="AP318" s="522" t="s">
        <v>457</v>
      </c>
      <c r="AQ318" s="522" t="s">
        <v>69</v>
      </c>
      <c r="AR318" s="521" t="s">
        <v>87</v>
      </c>
      <c r="AS318" s="521" t="s">
        <v>87</v>
      </c>
      <c r="AT318" s="522" t="s">
        <v>69</v>
      </c>
      <c r="AU318" s="522" t="s">
        <v>89</v>
      </c>
      <c r="AV318" s="522" t="s">
        <v>69</v>
      </c>
      <c r="AW318" s="523" t="s">
        <v>69</v>
      </c>
      <c r="AX318" s="522" t="s">
        <v>90</v>
      </c>
    </row>
    <row r="319" spans="1:50" ht="153">
      <c r="A319" s="575" t="s">
        <v>1782</v>
      </c>
      <c r="B319" s="514" t="s">
        <v>2203</v>
      </c>
      <c r="C319" s="514" t="s">
        <v>276</v>
      </c>
      <c r="D319" s="514" t="s">
        <v>121</v>
      </c>
      <c r="E319" s="514" t="s">
        <v>451</v>
      </c>
      <c r="F319" s="515">
        <f>IFERROR(VLOOKUP(E319,[9]TablaRetencion!A$1:B$22,2,FALSE),"")</f>
        <v>290</v>
      </c>
      <c r="G319" s="515" t="s">
        <v>402</v>
      </c>
      <c r="H319" s="515">
        <f>IFERROR(VLOOKUP(G319,[9]TablaRetencion!C$1:D$159,2,FALSE),"")</f>
        <v>28</v>
      </c>
      <c r="I319" s="573" t="s">
        <v>989</v>
      </c>
      <c r="J319" s="517" t="s">
        <v>1213</v>
      </c>
      <c r="K319" s="514" t="s">
        <v>2285</v>
      </c>
      <c r="L319" s="514" t="s">
        <v>70</v>
      </c>
      <c r="M319" s="514" t="s">
        <v>71</v>
      </c>
      <c r="N319" s="514" t="s">
        <v>72</v>
      </c>
      <c r="O319" s="514" t="s">
        <v>125</v>
      </c>
      <c r="P319" s="514" t="s">
        <v>111</v>
      </c>
      <c r="Q319" s="514" t="s">
        <v>112</v>
      </c>
      <c r="R319" s="515" t="s">
        <v>76</v>
      </c>
      <c r="S319" s="514" t="s">
        <v>127</v>
      </c>
      <c r="T319" s="514" t="s">
        <v>78</v>
      </c>
      <c r="U319" s="514" t="s">
        <v>78</v>
      </c>
      <c r="V319" s="514" t="s">
        <v>2286</v>
      </c>
      <c r="W319" s="515">
        <f t="shared" ref="W319:W324" si="48">VLOOKUP(S319,Confidencialidad,2,0)+VLOOKUP(T319,Integridad,2,0)+VLOOKUP(U319,Disponibilidad,2,0)</f>
        <v>8</v>
      </c>
      <c r="X319" s="515" t="str">
        <f t="shared" si="47"/>
        <v>ALTA</v>
      </c>
      <c r="Y319" s="579" t="s">
        <v>3161</v>
      </c>
      <c r="Z319" s="515" t="s">
        <v>80</v>
      </c>
      <c r="AA319" s="514" t="s">
        <v>168</v>
      </c>
      <c r="AB319" s="514" t="s">
        <v>168</v>
      </c>
      <c r="AC319" s="514" t="s">
        <v>2255</v>
      </c>
      <c r="AD319" s="574" t="s">
        <v>2209</v>
      </c>
      <c r="AE319" s="521" t="s">
        <v>82</v>
      </c>
      <c r="AF319" s="522" t="s">
        <v>480</v>
      </c>
      <c r="AG319" s="522" t="s">
        <v>469</v>
      </c>
      <c r="AH319" s="522" t="s">
        <v>476</v>
      </c>
      <c r="AI319" s="522" t="s">
        <v>114</v>
      </c>
      <c r="AJ319" s="581" t="s">
        <v>2209</v>
      </c>
      <c r="AK319" s="522" t="s">
        <v>391</v>
      </c>
      <c r="AL319" s="522" t="s">
        <v>457</v>
      </c>
      <c r="AM319" s="522" t="s">
        <v>69</v>
      </c>
      <c r="AN319" s="522" t="s">
        <v>457</v>
      </c>
      <c r="AO319" s="522" t="s">
        <v>69</v>
      </c>
      <c r="AP319" s="522" t="s">
        <v>457</v>
      </c>
      <c r="AQ319" s="522" t="s">
        <v>69</v>
      </c>
      <c r="AR319" s="521" t="s">
        <v>87</v>
      </c>
      <c r="AS319" s="521" t="s">
        <v>87</v>
      </c>
      <c r="AT319" s="522" t="s">
        <v>69</v>
      </c>
      <c r="AU319" s="522" t="s">
        <v>89</v>
      </c>
      <c r="AV319" s="522" t="s">
        <v>69</v>
      </c>
      <c r="AW319" s="523" t="s">
        <v>69</v>
      </c>
      <c r="AX319" s="522" t="s">
        <v>90</v>
      </c>
    </row>
    <row r="320" spans="1:50" ht="98.25" customHeight="1">
      <c r="A320" s="575" t="s">
        <v>1782</v>
      </c>
      <c r="B320" s="514" t="s">
        <v>2203</v>
      </c>
      <c r="C320" s="514" t="s">
        <v>276</v>
      </c>
      <c r="D320" s="514" t="s">
        <v>121</v>
      </c>
      <c r="E320" s="514" t="s">
        <v>451</v>
      </c>
      <c r="F320" s="515">
        <f>IFERROR(VLOOKUP(E320,[9]TablaRetencion!A$1:B$22,2,FALSE),"")</f>
        <v>290</v>
      </c>
      <c r="G320" s="515" t="s">
        <v>402</v>
      </c>
      <c r="H320" s="515">
        <f>IFERROR(VLOOKUP(G320,[9]TablaRetencion!C$1:D$159,2,FALSE),"")</f>
        <v>28</v>
      </c>
      <c r="I320" s="573" t="s">
        <v>989</v>
      </c>
      <c r="J320" s="517" t="s">
        <v>1213</v>
      </c>
      <c r="K320" s="514" t="s">
        <v>2287</v>
      </c>
      <c r="L320" s="514" t="s">
        <v>70</v>
      </c>
      <c r="M320" s="514" t="s">
        <v>71</v>
      </c>
      <c r="N320" s="514" t="s">
        <v>72</v>
      </c>
      <c r="O320" s="514" t="s">
        <v>125</v>
      </c>
      <c r="P320" s="514" t="s">
        <v>111</v>
      </c>
      <c r="Q320" s="514" t="s">
        <v>112</v>
      </c>
      <c r="R320" s="515" t="s">
        <v>76</v>
      </c>
      <c r="S320" s="514" t="s">
        <v>127</v>
      </c>
      <c r="T320" s="514" t="s">
        <v>78</v>
      </c>
      <c r="U320" s="514" t="s">
        <v>78</v>
      </c>
      <c r="V320" s="514" t="s">
        <v>2288</v>
      </c>
      <c r="W320" s="515">
        <f t="shared" si="48"/>
        <v>8</v>
      </c>
      <c r="X320" s="515" t="str">
        <f t="shared" si="47"/>
        <v>ALTA</v>
      </c>
      <c r="Y320" s="579" t="s">
        <v>3161</v>
      </c>
      <c r="Z320" s="515" t="s">
        <v>80</v>
      </c>
      <c r="AA320" s="514" t="s">
        <v>168</v>
      </c>
      <c r="AB320" s="514" t="s">
        <v>168</v>
      </c>
      <c r="AC320" s="514" t="s">
        <v>2255</v>
      </c>
      <c r="AD320" s="574" t="s">
        <v>2209</v>
      </c>
      <c r="AE320" s="521" t="s">
        <v>82</v>
      </c>
      <c r="AF320" s="522" t="s">
        <v>480</v>
      </c>
      <c r="AG320" s="522" t="s">
        <v>469</v>
      </c>
      <c r="AH320" s="522" t="s">
        <v>476</v>
      </c>
      <c r="AI320" s="522" t="s">
        <v>114</v>
      </c>
      <c r="AJ320" s="581" t="s">
        <v>2209</v>
      </c>
      <c r="AK320" s="522" t="s">
        <v>391</v>
      </c>
      <c r="AL320" s="522" t="s">
        <v>457</v>
      </c>
      <c r="AM320" s="522" t="s">
        <v>69</v>
      </c>
      <c r="AN320" s="522" t="s">
        <v>457</v>
      </c>
      <c r="AO320" s="522" t="s">
        <v>69</v>
      </c>
      <c r="AP320" s="522" t="s">
        <v>457</v>
      </c>
      <c r="AQ320" s="522" t="s">
        <v>69</v>
      </c>
      <c r="AR320" s="521" t="s">
        <v>87</v>
      </c>
      <c r="AS320" s="521" t="s">
        <v>87</v>
      </c>
      <c r="AT320" s="522" t="s">
        <v>69</v>
      </c>
      <c r="AU320" s="522" t="s">
        <v>89</v>
      </c>
      <c r="AV320" s="522" t="s">
        <v>69</v>
      </c>
      <c r="AW320" s="523" t="s">
        <v>69</v>
      </c>
      <c r="AX320" s="522" t="s">
        <v>90</v>
      </c>
    </row>
    <row r="321" spans="1:50" ht="153">
      <c r="A321" s="575" t="s">
        <v>1782</v>
      </c>
      <c r="B321" s="514" t="s">
        <v>2203</v>
      </c>
      <c r="C321" s="514" t="s">
        <v>276</v>
      </c>
      <c r="D321" s="514" t="s">
        <v>121</v>
      </c>
      <c r="E321" s="514" t="s">
        <v>451</v>
      </c>
      <c r="F321" s="515">
        <f>IFERROR(VLOOKUP(E321,[9]TablaRetencion!A$1:B$22,2,FALSE),"")</f>
        <v>290</v>
      </c>
      <c r="G321" s="515" t="s">
        <v>402</v>
      </c>
      <c r="H321" s="515">
        <f>IFERROR(VLOOKUP(G321,[9]TablaRetencion!C$1:D$159,2,FALSE),"")</f>
        <v>28</v>
      </c>
      <c r="I321" s="573" t="s">
        <v>989</v>
      </c>
      <c r="J321" s="517" t="s">
        <v>1213</v>
      </c>
      <c r="K321" s="514" t="s">
        <v>2289</v>
      </c>
      <c r="L321" s="514" t="s">
        <v>70</v>
      </c>
      <c r="M321" s="514" t="s">
        <v>71</v>
      </c>
      <c r="N321" s="514" t="s">
        <v>72</v>
      </c>
      <c r="O321" s="514" t="s">
        <v>125</v>
      </c>
      <c r="P321" s="514" t="s">
        <v>111</v>
      </c>
      <c r="Q321" s="514" t="s">
        <v>112</v>
      </c>
      <c r="R321" s="515" t="s">
        <v>76</v>
      </c>
      <c r="S321" s="514" t="s">
        <v>127</v>
      </c>
      <c r="T321" s="514" t="s">
        <v>78</v>
      </c>
      <c r="U321" s="514" t="s">
        <v>78</v>
      </c>
      <c r="V321" s="514" t="s">
        <v>2290</v>
      </c>
      <c r="W321" s="515">
        <f t="shared" si="48"/>
        <v>8</v>
      </c>
      <c r="X321" s="515" t="str">
        <f t="shared" si="47"/>
        <v>ALTA</v>
      </c>
      <c r="Y321" s="579" t="s">
        <v>3161</v>
      </c>
      <c r="Z321" s="515" t="s">
        <v>80</v>
      </c>
      <c r="AA321" s="514" t="s">
        <v>168</v>
      </c>
      <c r="AB321" s="514" t="s">
        <v>168</v>
      </c>
      <c r="AC321" s="514" t="s">
        <v>2255</v>
      </c>
      <c r="AD321" s="574" t="s">
        <v>2209</v>
      </c>
      <c r="AE321" s="521" t="s">
        <v>82</v>
      </c>
      <c r="AF321" s="522" t="s">
        <v>480</v>
      </c>
      <c r="AG321" s="522" t="s">
        <v>469</v>
      </c>
      <c r="AH321" s="522" t="s">
        <v>476</v>
      </c>
      <c r="AI321" s="522" t="s">
        <v>114</v>
      </c>
      <c r="AJ321" s="581" t="s">
        <v>2209</v>
      </c>
      <c r="AK321" s="522" t="s">
        <v>391</v>
      </c>
      <c r="AL321" s="522" t="s">
        <v>457</v>
      </c>
      <c r="AM321" s="522" t="s">
        <v>69</v>
      </c>
      <c r="AN321" s="522" t="s">
        <v>457</v>
      </c>
      <c r="AO321" s="522" t="s">
        <v>69</v>
      </c>
      <c r="AP321" s="522" t="s">
        <v>457</v>
      </c>
      <c r="AQ321" s="522" t="s">
        <v>69</v>
      </c>
      <c r="AR321" s="521" t="s">
        <v>87</v>
      </c>
      <c r="AS321" s="521" t="s">
        <v>87</v>
      </c>
      <c r="AT321" s="522" t="s">
        <v>69</v>
      </c>
      <c r="AU321" s="522" t="s">
        <v>89</v>
      </c>
      <c r="AV321" s="522" t="s">
        <v>69</v>
      </c>
      <c r="AW321" s="523" t="s">
        <v>69</v>
      </c>
      <c r="AX321" s="522" t="s">
        <v>90</v>
      </c>
    </row>
    <row r="322" spans="1:50" ht="116.25" customHeight="1">
      <c r="A322" s="575" t="s">
        <v>1782</v>
      </c>
      <c r="B322" s="514" t="s">
        <v>2203</v>
      </c>
      <c r="C322" s="514" t="s">
        <v>276</v>
      </c>
      <c r="D322" s="514" t="s">
        <v>121</v>
      </c>
      <c r="E322" s="514" t="s">
        <v>451</v>
      </c>
      <c r="F322" s="515">
        <f>IFERROR(VLOOKUP(E322,[9]TablaRetencion!A$1:B$22,2,FALSE),"")</f>
        <v>290</v>
      </c>
      <c r="G322" s="515" t="s">
        <v>402</v>
      </c>
      <c r="H322" s="515">
        <f>IFERROR(VLOOKUP(G322,[9]TablaRetencion!C$1:D$159,2,FALSE),"")</f>
        <v>28</v>
      </c>
      <c r="I322" s="573" t="s">
        <v>989</v>
      </c>
      <c r="J322" s="517" t="s">
        <v>1213</v>
      </c>
      <c r="K322" s="514" t="s">
        <v>2291</v>
      </c>
      <c r="L322" s="514" t="s">
        <v>70</v>
      </c>
      <c r="M322" s="514" t="s">
        <v>71</v>
      </c>
      <c r="N322" s="514" t="s">
        <v>72</v>
      </c>
      <c r="O322" s="514" t="s">
        <v>125</v>
      </c>
      <c r="P322" s="514" t="s">
        <v>111</v>
      </c>
      <c r="Q322" s="514" t="s">
        <v>112</v>
      </c>
      <c r="R322" s="515" t="s">
        <v>76</v>
      </c>
      <c r="S322" s="514" t="s">
        <v>127</v>
      </c>
      <c r="T322" s="514" t="s">
        <v>78</v>
      </c>
      <c r="U322" s="514" t="s">
        <v>78</v>
      </c>
      <c r="V322" s="514" t="s">
        <v>2292</v>
      </c>
      <c r="W322" s="515">
        <f t="shared" si="48"/>
        <v>8</v>
      </c>
      <c r="X322" s="515" t="str">
        <f t="shared" si="47"/>
        <v>ALTA</v>
      </c>
      <c r="Y322" s="579" t="s">
        <v>3161</v>
      </c>
      <c r="Z322" s="515" t="s">
        <v>80</v>
      </c>
      <c r="AA322" s="514" t="s">
        <v>168</v>
      </c>
      <c r="AB322" s="514" t="s">
        <v>168</v>
      </c>
      <c r="AC322" s="514" t="s">
        <v>2255</v>
      </c>
      <c r="AD322" s="574" t="s">
        <v>2209</v>
      </c>
      <c r="AE322" s="521" t="s">
        <v>82</v>
      </c>
      <c r="AF322" s="522" t="s">
        <v>480</v>
      </c>
      <c r="AG322" s="522" t="s">
        <v>469</v>
      </c>
      <c r="AH322" s="522" t="s">
        <v>476</v>
      </c>
      <c r="AI322" s="522" t="s">
        <v>114</v>
      </c>
      <c r="AJ322" s="581" t="s">
        <v>2209</v>
      </c>
      <c r="AK322" s="522" t="s">
        <v>391</v>
      </c>
      <c r="AL322" s="522" t="s">
        <v>457</v>
      </c>
      <c r="AM322" s="522" t="s">
        <v>69</v>
      </c>
      <c r="AN322" s="522" t="s">
        <v>457</v>
      </c>
      <c r="AO322" s="522" t="s">
        <v>69</v>
      </c>
      <c r="AP322" s="522" t="s">
        <v>457</v>
      </c>
      <c r="AQ322" s="522" t="s">
        <v>69</v>
      </c>
      <c r="AR322" s="521" t="s">
        <v>87</v>
      </c>
      <c r="AS322" s="521" t="s">
        <v>87</v>
      </c>
      <c r="AT322" s="522" t="s">
        <v>69</v>
      </c>
      <c r="AU322" s="522" t="s">
        <v>89</v>
      </c>
      <c r="AV322" s="522" t="s">
        <v>69</v>
      </c>
      <c r="AW322" s="523" t="s">
        <v>69</v>
      </c>
      <c r="AX322" s="522" t="s">
        <v>90</v>
      </c>
    </row>
    <row r="323" spans="1:50" ht="153">
      <c r="A323" s="575" t="s">
        <v>1782</v>
      </c>
      <c r="B323" s="514" t="s">
        <v>2203</v>
      </c>
      <c r="C323" s="514" t="s">
        <v>276</v>
      </c>
      <c r="D323" s="514" t="s">
        <v>121</v>
      </c>
      <c r="E323" s="514" t="s">
        <v>451</v>
      </c>
      <c r="F323" s="515">
        <f>IFERROR(VLOOKUP(E323,[9]TablaRetencion!A$1:B$22,2,FALSE),"")</f>
        <v>290</v>
      </c>
      <c r="G323" s="515" t="s">
        <v>402</v>
      </c>
      <c r="H323" s="515">
        <f>IFERROR(VLOOKUP(G323,[9]TablaRetencion!C$1:D$159,2,FALSE),"")</f>
        <v>28</v>
      </c>
      <c r="I323" s="573" t="s">
        <v>989</v>
      </c>
      <c r="J323" s="517" t="s">
        <v>1213</v>
      </c>
      <c r="K323" s="514" t="s">
        <v>2293</v>
      </c>
      <c r="L323" s="514" t="s">
        <v>70</v>
      </c>
      <c r="M323" s="514" t="s">
        <v>71</v>
      </c>
      <c r="N323" s="514" t="s">
        <v>72</v>
      </c>
      <c r="O323" s="514" t="s">
        <v>125</v>
      </c>
      <c r="P323" s="514" t="s">
        <v>111</v>
      </c>
      <c r="Q323" s="514" t="s">
        <v>112</v>
      </c>
      <c r="R323" s="515" t="s">
        <v>76</v>
      </c>
      <c r="S323" s="514" t="s">
        <v>127</v>
      </c>
      <c r="T323" s="514" t="s">
        <v>78</v>
      </c>
      <c r="U323" s="514" t="s">
        <v>78</v>
      </c>
      <c r="V323" s="514" t="s">
        <v>2294</v>
      </c>
      <c r="W323" s="515">
        <f t="shared" si="48"/>
        <v>8</v>
      </c>
      <c r="X323" s="515" t="str">
        <f t="shared" si="47"/>
        <v>ALTA</v>
      </c>
      <c r="Y323" s="579" t="s">
        <v>3161</v>
      </c>
      <c r="Z323" s="515" t="s">
        <v>80</v>
      </c>
      <c r="AA323" s="514" t="s">
        <v>168</v>
      </c>
      <c r="AB323" s="514" t="s">
        <v>168</v>
      </c>
      <c r="AC323" s="514" t="s">
        <v>2255</v>
      </c>
      <c r="AD323" s="574" t="s">
        <v>2209</v>
      </c>
      <c r="AE323" s="521" t="s">
        <v>82</v>
      </c>
      <c r="AF323" s="522" t="s">
        <v>480</v>
      </c>
      <c r="AG323" s="522" t="s">
        <v>469</v>
      </c>
      <c r="AH323" s="522" t="s">
        <v>476</v>
      </c>
      <c r="AI323" s="522" t="s">
        <v>114</v>
      </c>
      <c r="AJ323" s="581" t="s">
        <v>2209</v>
      </c>
      <c r="AK323" s="522" t="s">
        <v>391</v>
      </c>
      <c r="AL323" s="522" t="s">
        <v>457</v>
      </c>
      <c r="AM323" s="522" t="s">
        <v>69</v>
      </c>
      <c r="AN323" s="522" t="s">
        <v>457</v>
      </c>
      <c r="AO323" s="522" t="s">
        <v>69</v>
      </c>
      <c r="AP323" s="522" t="s">
        <v>457</v>
      </c>
      <c r="AQ323" s="522" t="s">
        <v>69</v>
      </c>
      <c r="AR323" s="521" t="s">
        <v>87</v>
      </c>
      <c r="AS323" s="521" t="s">
        <v>87</v>
      </c>
      <c r="AT323" s="522" t="s">
        <v>69</v>
      </c>
      <c r="AU323" s="522" t="s">
        <v>89</v>
      </c>
      <c r="AV323" s="522" t="s">
        <v>69</v>
      </c>
      <c r="AW323" s="523" t="s">
        <v>69</v>
      </c>
      <c r="AX323" s="522" t="s">
        <v>90</v>
      </c>
    </row>
    <row r="324" spans="1:50" ht="153">
      <c r="A324" s="575" t="s">
        <v>1782</v>
      </c>
      <c r="B324" s="514" t="s">
        <v>2203</v>
      </c>
      <c r="C324" s="514" t="s">
        <v>276</v>
      </c>
      <c r="D324" s="514" t="s">
        <v>121</v>
      </c>
      <c r="E324" s="514" t="s">
        <v>451</v>
      </c>
      <c r="F324" s="515">
        <f>IFERROR(VLOOKUP(E324,[9]TablaRetencion!A$1:B$22,2,FALSE),"")</f>
        <v>290</v>
      </c>
      <c r="G324" s="515" t="s">
        <v>402</v>
      </c>
      <c r="H324" s="515">
        <f>IFERROR(VLOOKUP(G324,[9]TablaRetencion!C$1:D$159,2,FALSE),"")</f>
        <v>28</v>
      </c>
      <c r="I324" s="573" t="s">
        <v>989</v>
      </c>
      <c r="J324" s="517" t="s">
        <v>1213</v>
      </c>
      <c r="K324" s="514" t="s">
        <v>2295</v>
      </c>
      <c r="L324" s="514" t="s">
        <v>70</v>
      </c>
      <c r="M324" s="514" t="s">
        <v>71</v>
      </c>
      <c r="N324" s="514" t="s">
        <v>72</v>
      </c>
      <c r="O324" s="514" t="s">
        <v>125</v>
      </c>
      <c r="P324" s="514" t="s">
        <v>111</v>
      </c>
      <c r="Q324" s="514" t="s">
        <v>112</v>
      </c>
      <c r="R324" s="515" t="s">
        <v>76</v>
      </c>
      <c r="S324" s="514" t="s">
        <v>127</v>
      </c>
      <c r="T324" s="514" t="s">
        <v>78</v>
      </c>
      <c r="U324" s="514" t="s">
        <v>78</v>
      </c>
      <c r="V324" s="514" t="s">
        <v>2296</v>
      </c>
      <c r="W324" s="515">
        <f t="shared" si="48"/>
        <v>8</v>
      </c>
      <c r="X324" s="515" t="str">
        <f t="shared" si="47"/>
        <v>ALTA</v>
      </c>
      <c r="Y324" s="579" t="s">
        <v>3161</v>
      </c>
      <c r="Z324" s="515" t="s">
        <v>80</v>
      </c>
      <c r="AA324" s="514" t="s">
        <v>168</v>
      </c>
      <c r="AB324" s="514" t="s">
        <v>168</v>
      </c>
      <c r="AC324" s="514" t="s">
        <v>2255</v>
      </c>
      <c r="AD324" s="574" t="s">
        <v>2209</v>
      </c>
      <c r="AE324" s="521" t="s">
        <v>82</v>
      </c>
      <c r="AF324" s="522" t="s">
        <v>480</v>
      </c>
      <c r="AG324" s="522" t="s">
        <v>469</v>
      </c>
      <c r="AH324" s="522" t="s">
        <v>476</v>
      </c>
      <c r="AI324" s="522" t="s">
        <v>114</v>
      </c>
      <c r="AJ324" s="581" t="s">
        <v>2209</v>
      </c>
      <c r="AK324" s="522" t="s">
        <v>391</v>
      </c>
      <c r="AL324" s="522" t="s">
        <v>457</v>
      </c>
      <c r="AM324" s="522" t="s">
        <v>69</v>
      </c>
      <c r="AN324" s="522" t="s">
        <v>457</v>
      </c>
      <c r="AO324" s="522" t="s">
        <v>69</v>
      </c>
      <c r="AP324" s="522" t="s">
        <v>457</v>
      </c>
      <c r="AQ324" s="522" t="s">
        <v>69</v>
      </c>
      <c r="AR324" s="521" t="s">
        <v>87</v>
      </c>
      <c r="AS324" s="521" t="s">
        <v>87</v>
      </c>
      <c r="AT324" s="522" t="s">
        <v>69</v>
      </c>
      <c r="AU324" s="522" t="s">
        <v>89</v>
      </c>
      <c r="AV324" s="522" t="s">
        <v>69</v>
      </c>
      <c r="AW324" s="523" t="s">
        <v>69</v>
      </c>
      <c r="AX324" s="522" t="s">
        <v>90</v>
      </c>
    </row>
    <row r="325" spans="1:50" ht="63.75">
      <c r="A325" s="575" t="s">
        <v>1782</v>
      </c>
      <c r="B325" s="514" t="s">
        <v>2203</v>
      </c>
      <c r="C325" s="514" t="s">
        <v>278</v>
      </c>
      <c r="D325" s="514" t="s">
        <v>106</v>
      </c>
      <c r="E325" s="514" t="s">
        <v>451</v>
      </c>
      <c r="F325" s="515">
        <f>IFERROR(VLOOKUP(E325,[9]TablaRetencion!A$1:B$22,2,FALSE),"")</f>
        <v>290</v>
      </c>
      <c r="G325" s="515" t="s">
        <v>402</v>
      </c>
      <c r="H325" s="515">
        <f>IFERROR(VLOOKUP(G325,[9]TablaRetencion!C$1:D$159,2,FALSE),"")</f>
        <v>28</v>
      </c>
      <c r="I325" s="573" t="s">
        <v>989</v>
      </c>
      <c r="J325" s="517" t="s">
        <v>1213</v>
      </c>
      <c r="K325" s="514" t="s">
        <v>2297</v>
      </c>
      <c r="L325" s="514" t="s">
        <v>70</v>
      </c>
      <c r="M325" s="514" t="s">
        <v>151</v>
      </c>
      <c r="N325" s="514" t="s">
        <v>72</v>
      </c>
      <c r="O325" s="514" t="s">
        <v>194</v>
      </c>
      <c r="P325" s="514" t="s">
        <v>111</v>
      </c>
      <c r="Q325" s="514" t="s">
        <v>126</v>
      </c>
      <c r="R325" s="515" t="s">
        <v>76</v>
      </c>
      <c r="S325" s="514" t="s">
        <v>127</v>
      </c>
      <c r="T325" s="514" t="s">
        <v>79</v>
      </c>
      <c r="U325" s="514" t="s">
        <v>79</v>
      </c>
      <c r="V325" s="514" t="s">
        <v>2298</v>
      </c>
      <c r="W325" s="515">
        <f t="shared" ref="W325" si="49">VLOOKUP(S325,Confidencialidad,2,0)+VLOOKUP(T325,Integridad,2,0)+VLOOKUP(U325,Disponibilidad,2,0)</f>
        <v>6</v>
      </c>
      <c r="X325" s="515" t="str">
        <f t="shared" si="47"/>
        <v>MEDIO</v>
      </c>
      <c r="Y325" s="514" t="s">
        <v>2254</v>
      </c>
      <c r="Z325" s="515" t="s">
        <v>80</v>
      </c>
      <c r="AA325" s="514" t="s">
        <v>113</v>
      </c>
      <c r="AB325" s="514" t="s">
        <v>113</v>
      </c>
      <c r="AC325" s="514" t="s">
        <v>2255</v>
      </c>
      <c r="AD325" s="574">
        <v>44772</v>
      </c>
      <c r="AE325" s="521" t="s">
        <v>82</v>
      </c>
      <c r="AF325" s="522" t="s">
        <v>69</v>
      </c>
      <c r="AG325" s="522" t="s">
        <v>69</v>
      </c>
      <c r="AH325" s="522" t="s">
        <v>69</v>
      </c>
      <c r="AI325" s="522" t="s">
        <v>114</v>
      </c>
      <c r="AJ325" s="581" t="s">
        <v>2209</v>
      </c>
      <c r="AK325" s="522" t="s">
        <v>457</v>
      </c>
      <c r="AL325" s="522" t="s">
        <v>457</v>
      </c>
      <c r="AM325" s="522" t="s">
        <v>69</v>
      </c>
      <c r="AN325" s="522" t="s">
        <v>457</v>
      </c>
      <c r="AO325" s="522" t="s">
        <v>69</v>
      </c>
      <c r="AP325" s="522" t="s">
        <v>457</v>
      </c>
      <c r="AQ325" s="522" t="s">
        <v>69</v>
      </c>
      <c r="AR325" s="521" t="s">
        <v>87</v>
      </c>
      <c r="AS325" s="521" t="s">
        <v>2299</v>
      </c>
      <c r="AT325" s="522" t="s">
        <v>212</v>
      </c>
      <c r="AU325" s="522" t="s">
        <v>89</v>
      </c>
      <c r="AV325" s="522" t="s">
        <v>69</v>
      </c>
      <c r="AW325" s="523" t="s">
        <v>69</v>
      </c>
      <c r="AX325" s="522" t="s">
        <v>90</v>
      </c>
    </row>
    <row r="326" spans="1:50" ht="90">
      <c r="A326" s="575" t="s">
        <v>1782</v>
      </c>
      <c r="B326" s="514" t="s">
        <v>2203</v>
      </c>
      <c r="C326" s="514" t="s">
        <v>276</v>
      </c>
      <c r="D326" s="514" t="s">
        <v>68</v>
      </c>
      <c r="E326" s="514" t="s">
        <v>451</v>
      </c>
      <c r="F326" s="515">
        <f>IFERROR(VLOOKUP(E326,[9]TablaRetencion!A$1:B$22,2,FALSE),"")</f>
        <v>290</v>
      </c>
      <c r="G326" s="515"/>
      <c r="H326" s="515"/>
      <c r="I326" s="573"/>
      <c r="J326" s="517" t="s">
        <v>2300</v>
      </c>
      <c r="K326" s="582" t="s">
        <v>2301</v>
      </c>
      <c r="L326" s="583" t="s">
        <v>106</v>
      </c>
      <c r="M326" s="583" t="s">
        <v>151</v>
      </c>
      <c r="N326" s="584" t="s">
        <v>72</v>
      </c>
      <c r="O326" s="583" t="s">
        <v>73</v>
      </c>
      <c r="P326" s="583" t="s">
        <v>111</v>
      </c>
      <c r="Q326" s="583" t="s">
        <v>112</v>
      </c>
      <c r="R326" s="583" t="s">
        <v>76</v>
      </c>
      <c r="S326" s="583" t="s">
        <v>77</v>
      </c>
      <c r="T326" s="583" t="s">
        <v>78</v>
      </c>
      <c r="U326" s="583" t="s">
        <v>78</v>
      </c>
      <c r="V326" s="585" t="s">
        <v>2302</v>
      </c>
      <c r="W326" s="585">
        <f t="shared" ref="W326:W330" si="50">VLOOKUP(S326,Confidencialidad,2,0)+VLOOKUP(T326,Integridad,2,0)+VLOOKUP(U326,Disponibilidad,2,0)</f>
        <v>9</v>
      </c>
      <c r="X326" s="585" t="str">
        <f>IF(AND(W326&gt;=7), "ALTA", IF(AND(W330&lt;7, W330&gt;3), "MEDIO", IF(AND(W330&lt;=3), "BAJA", " ")))</f>
        <v>ALTA</v>
      </c>
      <c r="Y326" s="579" t="s">
        <v>2409</v>
      </c>
      <c r="Z326" s="585" t="s">
        <v>80</v>
      </c>
      <c r="AA326" s="583" t="s">
        <v>186</v>
      </c>
      <c r="AB326" s="583" t="s">
        <v>186</v>
      </c>
      <c r="AC326" s="586" t="s">
        <v>80</v>
      </c>
      <c r="AD326" s="574">
        <v>43738</v>
      </c>
      <c r="AE326" s="583" t="s">
        <v>82</v>
      </c>
      <c r="AF326" s="585" t="s">
        <v>83</v>
      </c>
      <c r="AG326" s="585" t="s">
        <v>83</v>
      </c>
      <c r="AH326" s="585" t="s">
        <v>83</v>
      </c>
      <c r="AI326" s="583" t="s">
        <v>84</v>
      </c>
      <c r="AJ326" s="585"/>
      <c r="AK326" s="585" t="s">
        <v>83</v>
      </c>
      <c r="AL326" s="583" t="s">
        <v>85</v>
      </c>
      <c r="AM326" s="583" t="s">
        <v>69</v>
      </c>
      <c r="AN326" s="583" t="s">
        <v>86</v>
      </c>
      <c r="AO326" s="585"/>
      <c r="AP326" s="585" t="s">
        <v>2303</v>
      </c>
      <c r="AQ326" s="583" t="s">
        <v>2304</v>
      </c>
      <c r="AR326" s="583" t="s">
        <v>87</v>
      </c>
      <c r="AS326" s="583" t="s">
        <v>87</v>
      </c>
      <c r="AT326" s="583" t="s">
        <v>88</v>
      </c>
      <c r="AU326" s="585" t="s">
        <v>89</v>
      </c>
      <c r="AV326" s="585" t="s">
        <v>89</v>
      </c>
      <c r="AW326" s="587" t="s">
        <v>107</v>
      </c>
      <c r="AX326" s="585" t="s">
        <v>90</v>
      </c>
    </row>
    <row r="327" spans="1:50" ht="90">
      <c r="A327" s="575" t="s">
        <v>1782</v>
      </c>
      <c r="B327" s="514" t="s">
        <v>2203</v>
      </c>
      <c r="C327" s="514" t="s">
        <v>276</v>
      </c>
      <c r="D327" s="514" t="s">
        <v>68</v>
      </c>
      <c r="E327" s="514" t="s">
        <v>451</v>
      </c>
      <c r="F327" s="515">
        <f>IFERROR(VLOOKUP(E327,[9]TablaRetencion!A$1:B$22,2,FALSE),"")</f>
        <v>290</v>
      </c>
      <c r="G327" s="515"/>
      <c r="H327" s="515"/>
      <c r="I327" s="573"/>
      <c r="J327" s="517" t="s">
        <v>2300</v>
      </c>
      <c r="K327" s="582" t="s">
        <v>2305</v>
      </c>
      <c r="L327" s="583" t="s">
        <v>106</v>
      </c>
      <c r="M327" s="583" t="s">
        <v>151</v>
      </c>
      <c r="N327" s="584" t="s">
        <v>72</v>
      </c>
      <c r="O327" s="583" t="s">
        <v>73</v>
      </c>
      <c r="P327" s="583" t="s">
        <v>111</v>
      </c>
      <c r="Q327" s="583" t="s">
        <v>112</v>
      </c>
      <c r="R327" s="583" t="s">
        <v>76</v>
      </c>
      <c r="S327" s="583" t="s">
        <v>77</v>
      </c>
      <c r="T327" s="583" t="s">
        <v>78</v>
      </c>
      <c r="U327" s="583" t="s">
        <v>78</v>
      </c>
      <c r="V327" s="585" t="s">
        <v>2302</v>
      </c>
      <c r="W327" s="585">
        <f t="shared" si="50"/>
        <v>9</v>
      </c>
      <c r="X327" s="585" t="str">
        <f>IF(AND(W327&gt;=7), "ALTA", IF(AND(#REF!&lt;7,#REF!&gt; 3), "MEDIO", IF(AND(#REF!&lt;=3), "BAJA", " ")))</f>
        <v>ALTA</v>
      </c>
      <c r="Y327" s="582" t="s">
        <v>3163</v>
      </c>
      <c r="Z327" s="585" t="s">
        <v>80</v>
      </c>
      <c r="AA327" s="583" t="s">
        <v>186</v>
      </c>
      <c r="AB327" s="583" t="s">
        <v>186</v>
      </c>
      <c r="AC327" s="586" t="s">
        <v>80</v>
      </c>
      <c r="AD327" s="574">
        <v>43738</v>
      </c>
      <c r="AE327" s="583" t="s">
        <v>82</v>
      </c>
      <c r="AF327" s="585" t="s">
        <v>83</v>
      </c>
      <c r="AG327" s="585" t="s">
        <v>83</v>
      </c>
      <c r="AH327" s="585" t="s">
        <v>83</v>
      </c>
      <c r="AI327" s="583" t="s">
        <v>84</v>
      </c>
      <c r="AJ327" s="585"/>
      <c r="AK327" s="585" t="s">
        <v>83</v>
      </c>
      <c r="AL327" s="583" t="s">
        <v>85</v>
      </c>
      <c r="AM327" s="583" t="s">
        <v>69</v>
      </c>
      <c r="AN327" s="583" t="s">
        <v>86</v>
      </c>
      <c r="AO327" s="585"/>
      <c r="AP327" s="585" t="s">
        <v>2306</v>
      </c>
      <c r="AQ327" s="583" t="s">
        <v>2307</v>
      </c>
      <c r="AR327" s="583" t="s">
        <v>87</v>
      </c>
      <c r="AS327" s="583" t="s">
        <v>87</v>
      </c>
      <c r="AT327" s="583" t="s">
        <v>88</v>
      </c>
      <c r="AU327" s="585" t="s">
        <v>89</v>
      </c>
      <c r="AV327" s="585" t="s">
        <v>89</v>
      </c>
      <c r="AW327" s="587" t="s">
        <v>107</v>
      </c>
      <c r="AX327" s="585" t="s">
        <v>90</v>
      </c>
    </row>
    <row r="328" spans="1:50" ht="90">
      <c r="A328" s="575" t="s">
        <v>1782</v>
      </c>
      <c r="B328" s="514" t="s">
        <v>2203</v>
      </c>
      <c r="C328" s="514" t="s">
        <v>276</v>
      </c>
      <c r="D328" s="514" t="s">
        <v>68</v>
      </c>
      <c r="E328" s="514" t="s">
        <v>451</v>
      </c>
      <c r="F328" s="515">
        <f>IFERROR(VLOOKUP(E328,[9]TablaRetencion!A$1:B$22,2,FALSE),"")</f>
        <v>290</v>
      </c>
      <c r="G328" s="515"/>
      <c r="H328" s="515"/>
      <c r="I328" s="573"/>
      <c r="J328" s="517" t="s">
        <v>2300</v>
      </c>
      <c r="K328" s="582" t="s">
        <v>2308</v>
      </c>
      <c r="L328" s="583" t="s">
        <v>106</v>
      </c>
      <c r="M328" s="583" t="s">
        <v>151</v>
      </c>
      <c r="N328" s="584" t="s">
        <v>72</v>
      </c>
      <c r="O328" s="583" t="s">
        <v>73</v>
      </c>
      <c r="P328" s="583" t="s">
        <v>111</v>
      </c>
      <c r="Q328" s="583" t="s">
        <v>112</v>
      </c>
      <c r="R328" s="583" t="s">
        <v>76</v>
      </c>
      <c r="S328" s="583" t="s">
        <v>77</v>
      </c>
      <c r="T328" s="583" t="s">
        <v>78</v>
      </c>
      <c r="U328" s="583" t="s">
        <v>78</v>
      </c>
      <c r="V328" s="585" t="s">
        <v>2302</v>
      </c>
      <c r="W328" s="585">
        <f t="shared" si="50"/>
        <v>9</v>
      </c>
      <c r="X328" s="585" t="str">
        <f>IF(AND(W328&gt;=7), "ALTA", IF(AND(#REF!&lt;7,#REF!&gt; 3), "MEDIO", IF(AND(#REF!&lt;=3), "BAJA", " ")))</f>
        <v>ALTA</v>
      </c>
      <c r="Y328" s="582" t="s">
        <v>3164</v>
      </c>
      <c r="Z328" s="585" t="s">
        <v>80</v>
      </c>
      <c r="AA328" s="583" t="s">
        <v>186</v>
      </c>
      <c r="AB328" s="583" t="s">
        <v>186</v>
      </c>
      <c r="AC328" s="586" t="s">
        <v>80</v>
      </c>
      <c r="AD328" s="574">
        <v>43738</v>
      </c>
      <c r="AE328" s="583" t="s">
        <v>82</v>
      </c>
      <c r="AF328" s="585" t="s">
        <v>83</v>
      </c>
      <c r="AG328" s="585" t="s">
        <v>83</v>
      </c>
      <c r="AH328" s="585" t="s">
        <v>83</v>
      </c>
      <c r="AI328" s="583" t="s">
        <v>84</v>
      </c>
      <c r="AJ328" s="585"/>
      <c r="AK328" s="585" t="s">
        <v>83</v>
      </c>
      <c r="AL328" s="583" t="s">
        <v>85</v>
      </c>
      <c r="AM328" s="583" t="s">
        <v>69</v>
      </c>
      <c r="AN328" s="583" t="s">
        <v>86</v>
      </c>
      <c r="AO328" s="585"/>
      <c r="AP328" s="585" t="s">
        <v>2309</v>
      </c>
      <c r="AQ328" s="583" t="s">
        <v>2310</v>
      </c>
      <c r="AR328" s="583" t="s">
        <v>87</v>
      </c>
      <c r="AS328" s="583" t="s">
        <v>87</v>
      </c>
      <c r="AT328" s="583" t="s">
        <v>88</v>
      </c>
      <c r="AU328" s="585" t="s">
        <v>89</v>
      </c>
      <c r="AV328" s="585" t="s">
        <v>89</v>
      </c>
      <c r="AW328" s="587" t="s">
        <v>107</v>
      </c>
      <c r="AX328" s="585" t="s">
        <v>90</v>
      </c>
    </row>
    <row r="329" spans="1:50" ht="90">
      <c r="A329" s="575" t="s">
        <v>1782</v>
      </c>
      <c r="B329" s="514" t="s">
        <v>2203</v>
      </c>
      <c r="C329" s="514" t="s">
        <v>276</v>
      </c>
      <c r="D329" s="514" t="s">
        <v>68</v>
      </c>
      <c r="E329" s="514" t="s">
        <v>451</v>
      </c>
      <c r="F329" s="515">
        <f>IFERROR(VLOOKUP(E329,[9]TablaRetencion!A$1:B$22,2,FALSE),"")</f>
        <v>290</v>
      </c>
      <c r="G329" s="515"/>
      <c r="H329" s="515"/>
      <c r="I329" s="573"/>
      <c r="J329" s="517" t="s">
        <v>2300</v>
      </c>
      <c r="K329" s="582" t="s">
        <v>2311</v>
      </c>
      <c r="L329" s="583" t="s">
        <v>106</v>
      </c>
      <c r="M329" s="583" t="s">
        <v>151</v>
      </c>
      <c r="N329" s="584" t="s">
        <v>72</v>
      </c>
      <c r="O329" s="583" t="s">
        <v>73</v>
      </c>
      <c r="P329" s="583" t="s">
        <v>111</v>
      </c>
      <c r="Q329" s="583" t="s">
        <v>112</v>
      </c>
      <c r="R329" s="583" t="s">
        <v>76</v>
      </c>
      <c r="S329" s="583" t="s">
        <v>77</v>
      </c>
      <c r="T329" s="583" t="s">
        <v>78</v>
      </c>
      <c r="U329" s="583" t="s">
        <v>78</v>
      </c>
      <c r="V329" s="585" t="s">
        <v>2302</v>
      </c>
      <c r="W329" s="585">
        <f t="shared" si="50"/>
        <v>9</v>
      </c>
      <c r="X329" s="585" t="str">
        <f>IF(AND(W329&gt;=7), "ALTA", IF(AND(#REF!&lt;7,#REF!&gt; 3), "MEDIO", IF(AND(#REF!&lt;=3), "BAJA", " ")))</f>
        <v>ALTA</v>
      </c>
      <c r="Y329" s="582" t="s">
        <v>2311</v>
      </c>
      <c r="Z329" s="585" t="s">
        <v>80</v>
      </c>
      <c r="AA329" s="583" t="s">
        <v>186</v>
      </c>
      <c r="AB329" s="583" t="s">
        <v>186</v>
      </c>
      <c r="AC329" s="586" t="s">
        <v>80</v>
      </c>
      <c r="AD329" s="574">
        <v>43738</v>
      </c>
      <c r="AE329" s="583" t="s">
        <v>82</v>
      </c>
      <c r="AF329" s="585" t="s">
        <v>83</v>
      </c>
      <c r="AG329" s="585" t="s">
        <v>83</v>
      </c>
      <c r="AH329" s="585" t="s">
        <v>83</v>
      </c>
      <c r="AI329" s="583" t="s">
        <v>84</v>
      </c>
      <c r="AJ329" s="585"/>
      <c r="AK329" s="585" t="s">
        <v>83</v>
      </c>
      <c r="AL329" s="583" t="s">
        <v>85</v>
      </c>
      <c r="AM329" s="583" t="s">
        <v>69</v>
      </c>
      <c r="AN329" s="583" t="s">
        <v>86</v>
      </c>
      <c r="AO329" s="585"/>
      <c r="AP329" s="585" t="s">
        <v>2312</v>
      </c>
      <c r="AQ329" s="583" t="s">
        <v>2313</v>
      </c>
      <c r="AR329" s="583" t="s">
        <v>87</v>
      </c>
      <c r="AS329" s="583" t="s">
        <v>87</v>
      </c>
      <c r="AT329" s="583" t="s">
        <v>88</v>
      </c>
      <c r="AU329" s="585" t="s">
        <v>89</v>
      </c>
      <c r="AV329" s="585" t="s">
        <v>89</v>
      </c>
      <c r="AW329" s="587" t="s">
        <v>107</v>
      </c>
      <c r="AX329" s="585" t="s">
        <v>90</v>
      </c>
    </row>
    <row r="330" spans="1:50" ht="90">
      <c r="A330" s="575" t="s">
        <v>1782</v>
      </c>
      <c r="B330" s="514" t="s">
        <v>2203</v>
      </c>
      <c r="C330" s="514" t="s">
        <v>276</v>
      </c>
      <c r="D330" s="514" t="s">
        <v>68</v>
      </c>
      <c r="E330" s="514" t="s">
        <v>451</v>
      </c>
      <c r="F330" s="515">
        <f>IFERROR(VLOOKUP(E330,[9]TablaRetencion!A$1:B$22,2,FALSE),"")</f>
        <v>290</v>
      </c>
      <c r="G330" s="515"/>
      <c r="H330" s="515"/>
      <c r="I330" s="573"/>
      <c r="J330" s="517" t="s">
        <v>2300</v>
      </c>
      <c r="K330" s="582" t="s">
        <v>2314</v>
      </c>
      <c r="L330" s="583" t="s">
        <v>106</v>
      </c>
      <c r="M330" s="583" t="s">
        <v>151</v>
      </c>
      <c r="N330" s="584" t="s">
        <v>72</v>
      </c>
      <c r="O330" s="583" t="s">
        <v>73</v>
      </c>
      <c r="P330" s="583" t="s">
        <v>111</v>
      </c>
      <c r="Q330" s="583" t="s">
        <v>112</v>
      </c>
      <c r="R330" s="583" t="s">
        <v>76</v>
      </c>
      <c r="S330" s="583" t="s">
        <v>77</v>
      </c>
      <c r="T330" s="583" t="s">
        <v>78</v>
      </c>
      <c r="U330" s="583" t="s">
        <v>78</v>
      </c>
      <c r="V330" s="585" t="s">
        <v>2302</v>
      </c>
      <c r="W330" s="585">
        <f t="shared" si="50"/>
        <v>9</v>
      </c>
      <c r="X330" s="585" t="str">
        <f>IF(AND(W330&gt;=7), "ALTA", IF(AND(#REF!&lt;7,#REF!&gt; 3), "MEDIO", IF(AND(#REF!&lt;=3), "BAJA", " ")))</f>
        <v>ALTA</v>
      </c>
      <c r="Y330" s="582" t="s">
        <v>3165</v>
      </c>
      <c r="Z330" s="585" t="s">
        <v>80</v>
      </c>
      <c r="AA330" s="583" t="s">
        <v>186</v>
      </c>
      <c r="AB330" s="583" t="s">
        <v>186</v>
      </c>
      <c r="AC330" s="586" t="s">
        <v>80</v>
      </c>
      <c r="AD330" s="574">
        <v>43738</v>
      </c>
      <c r="AE330" s="583" t="s">
        <v>82</v>
      </c>
      <c r="AF330" s="585" t="s">
        <v>83</v>
      </c>
      <c r="AG330" s="585" t="s">
        <v>83</v>
      </c>
      <c r="AH330" s="585" t="s">
        <v>83</v>
      </c>
      <c r="AI330" s="583" t="s">
        <v>84</v>
      </c>
      <c r="AJ330" s="585"/>
      <c r="AK330" s="585" t="s">
        <v>83</v>
      </c>
      <c r="AL330" s="583" t="s">
        <v>85</v>
      </c>
      <c r="AM330" s="583" t="s">
        <v>69</v>
      </c>
      <c r="AN330" s="583" t="s">
        <v>86</v>
      </c>
      <c r="AO330" s="585"/>
      <c r="AP330" s="585" t="s">
        <v>2315</v>
      </c>
      <c r="AQ330" s="583" t="s">
        <v>2316</v>
      </c>
      <c r="AR330" s="583" t="s">
        <v>87</v>
      </c>
      <c r="AS330" s="583" t="s">
        <v>87</v>
      </c>
      <c r="AT330" s="583" t="s">
        <v>88</v>
      </c>
      <c r="AU330" s="585" t="s">
        <v>89</v>
      </c>
      <c r="AV330" s="585" t="s">
        <v>89</v>
      </c>
      <c r="AW330" s="587" t="s">
        <v>107</v>
      </c>
      <c r="AX330" s="585" t="s">
        <v>90</v>
      </c>
    </row>
    <row r="331" spans="1:50" ht="90">
      <c r="A331" s="575" t="s">
        <v>1782</v>
      </c>
      <c r="B331" s="514" t="s">
        <v>2203</v>
      </c>
      <c r="C331" s="514" t="s">
        <v>276</v>
      </c>
      <c r="D331" s="514" t="s">
        <v>68</v>
      </c>
      <c r="E331" s="514" t="s">
        <v>451</v>
      </c>
      <c r="F331" s="515">
        <f>IFERROR(VLOOKUP(E331,[9]TablaRetencion!A$1:B$22,2,FALSE),"")</f>
        <v>290</v>
      </c>
      <c r="G331" s="515"/>
      <c r="H331" s="515"/>
      <c r="I331" s="573"/>
      <c r="J331" s="517" t="s">
        <v>2317</v>
      </c>
      <c r="K331" s="586" t="s">
        <v>2318</v>
      </c>
      <c r="L331" s="583" t="s">
        <v>70</v>
      </c>
      <c r="M331" s="583" t="s">
        <v>71</v>
      </c>
      <c r="N331" s="584" t="s">
        <v>72</v>
      </c>
      <c r="O331" s="583" t="s">
        <v>73</v>
      </c>
      <c r="P331" s="583" t="s">
        <v>111</v>
      </c>
      <c r="Q331" s="583" t="s">
        <v>112</v>
      </c>
      <c r="R331" s="583" t="s">
        <v>76</v>
      </c>
      <c r="S331" s="583" t="s">
        <v>77</v>
      </c>
      <c r="T331" s="583" t="s">
        <v>78</v>
      </c>
      <c r="U331" s="583" t="s">
        <v>78</v>
      </c>
      <c r="V331" s="585" t="s">
        <v>2319</v>
      </c>
      <c r="W331" s="585">
        <f t="shared" ref="W331:W361" si="51">VLOOKUP(S331,Confidencialidad,2,0)+VLOOKUP(T331,Integridad,2,0)+VLOOKUP(U331,Disponibilidad,2,0)</f>
        <v>9</v>
      </c>
      <c r="X331" s="585" t="str">
        <f>IF(AND(W331&gt;=7), "ALTA", IF(AND(W335&lt;7, W335&gt;3), "MEDIO", IF(AND(W335&lt;=3), "BAJA", " ")))</f>
        <v>ALTA</v>
      </c>
      <c r="Y331" s="586" t="s">
        <v>2409</v>
      </c>
      <c r="Z331" s="585" t="s">
        <v>80</v>
      </c>
      <c r="AA331" s="583" t="s">
        <v>81</v>
      </c>
      <c r="AB331" s="583" t="s">
        <v>81</v>
      </c>
      <c r="AC331" s="586" t="s">
        <v>2320</v>
      </c>
      <c r="AD331" s="574">
        <v>42781</v>
      </c>
      <c r="AE331" s="583" t="s">
        <v>82</v>
      </c>
      <c r="AF331" s="585" t="s">
        <v>83</v>
      </c>
      <c r="AG331" s="585" t="s">
        <v>83</v>
      </c>
      <c r="AH331" s="585" t="s">
        <v>83</v>
      </c>
      <c r="AI331" s="583" t="s">
        <v>84</v>
      </c>
      <c r="AJ331" s="585"/>
      <c r="AK331" s="585" t="s">
        <v>83</v>
      </c>
      <c r="AL331" s="583" t="s">
        <v>85</v>
      </c>
      <c r="AM331" s="583" t="s">
        <v>69</v>
      </c>
      <c r="AN331" s="583" t="s">
        <v>86</v>
      </c>
      <c r="AO331" s="585"/>
      <c r="AP331" s="585" t="s">
        <v>2303</v>
      </c>
      <c r="AQ331" s="583" t="s">
        <v>2304</v>
      </c>
      <c r="AR331" s="583" t="s">
        <v>87</v>
      </c>
      <c r="AS331" s="583" t="s">
        <v>87</v>
      </c>
      <c r="AT331" s="583" t="s">
        <v>88</v>
      </c>
      <c r="AU331" s="585" t="s">
        <v>89</v>
      </c>
      <c r="AV331" s="585" t="s">
        <v>89</v>
      </c>
      <c r="AW331" s="587" t="s">
        <v>107</v>
      </c>
      <c r="AX331" s="585" t="s">
        <v>90</v>
      </c>
    </row>
    <row r="332" spans="1:50" ht="90">
      <c r="A332" s="575" t="s">
        <v>1782</v>
      </c>
      <c r="B332" s="514" t="s">
        <v>2203</v>
      </c>
      <c r="C332" s="514" t="s">
        <v>276</v>
      </c>
      <c r="D332" s="514" t="s">
        <v>68</v>
      </c>
      <c r="E332" s="514" t="s">
        <v>451</v>
      </c>
      <c r="F332" s="515">
        <f>IFERROR(VLOOKUP(E332,[9]TablaRetencion!A$1:B$22,2,FALSE),"")</f>
        <v>290</v>
      </c>
      <c r="G332" s="515"/>
      <c r="H332" s="515"/>
      <c r="I332" s="573"/>
      <c r="J332" s="517" t="s">
        <v>2321</v>
      </c>
      <c r="K332" s="582" t="s">
        <v>2322</v>
      </c>
      <c r="L332" s="583" t="s">
        <v>70</v>
      </c>
      <c r="M332" s="583" t="s">
        <v>71</v>
      </c>
      <c r="N332" s="584" t="s">
        <v>72</v>
      </c>
      <c r="O332" s="583" t="s">
        <v>73</v>
      </c>
      <c r="P332" s="583" t="s">
        <v>111</v>
      </c>
      <c r="Q332" s="583" t="s">
        <v>112</v>
      </c>
      <c r="R332" s="583" t="s">
        <v>76</v>
      </c>
      <c r="S332" s="583" t="s">
        <v>77</v>
      </c>
      <c r="T332" s="583" t="s">
        <v>78</v>
      </c>
      <c r="U332" s="583" t="s">
        <v>78</v>
      </c>
      <c r="V332" s="585" t="s">
        <v>2323</v>
      </c>
      <c r="W332" s="585">
        <f t="shared" si="51"/>
        <v>9</v>
      </c>
      <c r="X332" s="585" t="str">
        <f t="shared" ref="X332:X373" si="52">IF(AND(W332&gt;=7), "ALTA", IF(AND(W336&lt;7, W336&gt;3), "MEDIO", IF(AND(W336&lt;=3), "BAJA", " ")))</f>
        <v>ALTA</v>
      </c>
      <c r="Y332" s="586" t="s">
        <v>2409</v>
      </c>
      <c r="Z332" s="585" t="s">
        <v>80</v>
      </c>
      <c r="AA332" s="583" t="s">
        <v>81</v>
      </c>
      <c r="AB332" s="583" t="s">
        <v>81</v>
      </c>
      <c r="AC332" s="586" t="s">
        <v>2320</v>
      </c>
      <c r="AD332" s="574">
        <v>43738</v>
      </c>
      <c r="AE332" s="583" t="s">
        <v>82</v>
      </c>
      <c r="AF332" s="585" t="s">
        <v>83</v>
      </c>
      <c r="AG332" s="585" t="s">
        <v>83</v>
      </c>
      <c r="AH332" s="585" t="s">
        <v>83</v>
      </c>
      <c r="AI332" s="583" t="s">
        <v>84</v>
      </c>
      <c r="AJ332" s="585"/>
      <c r="AK332" s="585" t="s">
        <v>83</v>
      </c>
      <c r="AL332" s="583" t="s">
        <v>85</v>
      </c>
      <c r="AM332" s="583" t="s">
        <v>69</v>
      </c>
      <c r="AN332" s="583" t="s">
        <v>86</v>
      </c>
      <c r="AO332" s="585"/>
      <c r="AP332" s="585" t="s">
        <v>2306</v>
      </c>
      <c r="AQ332" s="583" t="s">
        <v>2307</v>
      </c>
      <c r="AR332" s="583" t="s">
        <v>87</v>
      </c>
      <c r="AS332" s="583" t="s">
        <v>87</v>
      </c>
      <c r="AT332" s="583" t="s">
        <v>88</v>
      </c>
      <c r="AU332" s="585" t="s">
        <v>89</v>
      </c>
      <c r="AV332" s="585" t="s">
        <v>89</v>
      </c>
      <c r="AW332" s="587" t="s">
        <v>107</v>
      </c>
      <c r="AX332" s="585" t="s">
        <v>90</v>
      </c>
    </row>
    <row r="333" spans="1:50" ht="90">
      <c r="A333" s="575" t="s">
        <v>1782</v>
      </c>
      <c r="B333" s="514" t="s">
        <v>2203</v>
      </c>
      <c r="C333" s="514" t="s">
        <v>276</v>
      </c>
      <c r="D333" s="514" t="s">
        <v>68</v>
      </c>
      <c r="E333" s="514" t="s">
        <v>451</v>
      </c>
      <c r="F333" s="515">
        <f>IFERROR(VLOOKUP(E333,[9]TablaRetencion!A$1:B$22,2,FALSE),"")</f>
        <v>290</v>
      </c>
      <c r="G333" s="515"/>
      <c r="H333" s="515"/>
      <c r="I333" s="573"/>
      <c r="J333" s="517" t="s">
        <v>2324</v>
      </c>
      <c r="K333" s="586" t="s">
        <v>2325</v>
      </c>
      <c r="L333" s="583" t="s">
        <v>70</v>
      </c>
      <c r="M333" s="583" t="s">
        <v>71</v>
      </c>
      <c r="N333" s="584" t="s">
        <v>72</v>
      </c>
      <c r="O333" s="583" t="s">
        <v>73</v>
      </c>
      <c r="P333" s="583" t="s">
        <v>111</v>
      </c>
      <c r="Q333" s="583" t="s">
        <v>112</v>
      </c>
      <c r="R333" s="583" t="s">
        <v>76</v>
      </c>
      <c r="S333" s="583" t="s">
        <v>77</v>
      </c>
      <c r="T333" s="583" t="s">
        <v>78</v>
      </c>
      <c r="U333" s="583" t="s">
        <v>78</v>
      </c>
      <c r="V333" s="585" t="s">
        <v>2326</v>
      </c>
      <c r="W333" s="585">
        <f t="shared" si="51"/>
        <v>9</v>
      </c>
      <c r="X333" s="585" t="str">
        <f t="shared" si="52"/>
        <v>ALTA</v>
      </c>
      <c r="Y333" s="586" t="s">
        <v>2409</v>
      </c>
      <c r="Z333" s="585" t="s">
        <v>80</v>
      </c>
      <c r="AA333" s="583" t="s">
        <v>81</v>
      </c>
      <c r="AB333" s="583" t="s">
        <v>81</v>
      </c>
      <c r="AC333" s="586" t="s">
        <v>2320</v>
      </c>
      <c r="AD333" s="574">
        <v>43738</v>
      </c>
      <c r="AE333" s="583" t="s">
        <v>82</v>
      </c>
      <c r="AF333" s="585" t="s">
        <v>83</v>
      </c>
      <c r="AG333" s="585" t="s">
        <v>83</v>
      </c>
      <c r="AH333" s="585" t="s">
        <v>83</v>
      </c>
      <c r="AI333" s="583" t="s">
        <v>84</v>
      </c>
      <c r="AJ333" s="585"/>
      <c r="AK333" s="585" t="s">
        <v>83</v>
      </c>
      <c r="AL333" s="583" t="s">
        <v>85</v>
      </c>
      <c r="AM333" s="583" t="s">
        <v>69</v>
      </c>
      <c r="AN333" s="583" t="s">
        <v>86</v>
      </c>
      <c r="AO333" s="585"/>
      <c r="AP333" s="585" t="s">
        <v>2309</v>
      </c>
      <c r="AQ333" s="583" t="s">
        <v>2310</v>
      </c>
      <c r="AR333" s="583" t="s">
        <v>87</v>
      </c>
      <c r="AS333" s="583" t="s">
        <v>87</v>
      </c>
      <c r="AT333" s="583" t="s">
        <v>88</v>
      </c>
      <c r="AU333" s="585" t="s">
        <v>89</v>
      </c>
      <c r="AV333" s="585" t="s">
        <v>89</v>
      </c>
      <c r="AW333" s="587" t="s">
        <v>107</v>
      </c>
      <c r="AX333" s="585" t="s">
        <v>90</v>
      </c>
    </row>
    <row r="334" spans="1:50" ht="90">
      <c r="A334" s="575" t="s">
        <v>1782</v>
      </c>
      <c r="B334" s="514" t="s">
        <v>2203</v>
      </c>
      <c r="C334" s="514" t="s">
        <v>276</v>
      </c>
      <c r="D334" s="514" t="s">
        <v>68</v>
      </c>
      <c r="E334" s="514" t="s">
        <v>451</v>
      </c>
      <c r="F334" s="515">
        <f>IFERROR(VLOOKUP(E334,[9]TablaRetencion!A$1:B$22,2,FALSE),"")</f>
        <v>290</v>
      </c>
      <c r="G334" s="515"/>
      <c r="H334" s="515"/>
      <c r="I334" s="573"/>
      <c r="J334" s="517" t="s">
        <v>2327</v>
      </c>
      <c r="K334" s="586" t="s">
        <v>2328</v>
      </c>
      <c r="L334" s="583" t="s">
        <v>70</v>
      </c>
      <c r="M334" s="583" t="s">
        <v>71</v>
      </c>
      <c r="N334" s="584" t="s">
        <v>72</v>
      </c>
      <c r="O334" s="583" t="s">
        <v>73</v>
      </c>
      <c r="P334" s="583" t="s">
        <v>111</v>
      </c>
      <c r="Q334" s="583" t="s">
        <v>112</v>
      </c>
      <c r="R334" s="583" t="s">
        <v>76</v>
      </c>
      <c r="S334" s="583" t="s">
        <v>77</v>
      </c>
      <c r="T334" s="583" t="s">
        <v>78</v>
      </c>
      <c r="U334" s="583" t="s">
        <v>78</v>
      </c>
      <c r="V334" s="585" t="s">
        <v>2329</v>
      </c>
      <c r="W334" s="585">
        <f t="shared" si="51"/>
        <v>9</v>
      </c>
      <c r="X334" s="585" t="str">
        <f t="shared" si="52"/>
        <v>ALTA</v>
      </c>
      <c r="Y334" s="586" t="s">
        <v>2409</v>
      </c>
      <c r="Z334" s="585" t="s">
        <v>80</v>
      </c>
      <c r="AA334" s="583" t="s">
        <v>81</v>
      </c>
      <c r="AB334" s="583" t="s">
        <v>81</v>
      </c>
      <c r="AC334" s="586" t="s">
        <v>2320</v>
      </c>
      <c r="AD334" s="574">
        <v>43738</v>
      </c>
      <c r="AE334" s="583" t="s">
        <v>82</v>
      </c>
      <c r="AF334" s="585" t="s">
        <v>83</v>
      </c>
      <c r="AG334" s="585" t="s">
        <v>83</v>
      </c>
      <c r="AH334" s="585" t="s">
        <v>83</v>
      </c>
      <c r="AI334" s="583" t="s">
        <v>84</v>
      </c>
      <c r="AJ334" s="585"/>
      <c r="AK334" s="585" t="s">
        <v>83</v>
      </c>
      <c r="AL334" s="583" t="s">
        <v>85</v>
      </c>
      <c r="AM334" s="583" t="s">
        <v>69</v>
      </c>
      <c r="AN334" s="583" t="s">
        <v>86</v>
      </c>
      <c r="AO334" s="585"/>
      <c r="AP334" s="585" t="s">
        <v>2312</v>
      </c>
      <c r="AQ334" s="583" t="s">
        <v>2313</v>
      </c>
      <c r="AR334" s="583" t="s">
        <v>87</v>
      </c>
      <c r="AS334" s="583" t="s">
        <v>87</v>
      </c>
      <c r="AT334" s="583" t="s">
        <v>88</v>
      </c>
      <c r="AU334" s="585" t="s">
        <v>89</v>
      </c>
      <c r="AV334" s="585" t="s">
        <v>89</v>
      </c>
      <c r="AW334" s="587" t="s">
        <v>107</v>
      </c>
      <c r="AX334" s="585" t="s">
        <v>90</v>
      </c>
    </row>
    <row r="335" spans="1:50" ht="90">
      <c r="A335" s="575" t="s">
        <v>1782</v>
      </c>
      <c r="B335" s="514" t="s">
        <v>2203</v>
      </c>
      <c r="C335" s="514" t="s">
        <v>276</v>
      </c>
      <c r="D335" s="514" t="s">
        <v>68</v>
      </c>
      <c r="E335" s="514" t="s">
        <v>451</v>
      </c>
      <c r="F335" s="515">
        <f>IFERROR(VLOOKUP(E335,[9]TablaRetencion!A$1:B$22,2,FALSE),"")</f>
        <v>290</v>
      </c>
      <c r="G335" s="515"/>
      <c r="H335" s="515"/>
      <c r="I335" s="573"/>
      <c r="J335" s="517" t="s">
        <v>2330</v>
      </c>
      <c r="K335" s="586" t="s">
        <v>2331</v>
      </c>
      <c r="L335" s="583" t="s">
        <v>70</v>
      </c>
      <c r="M335" s="583" t="s">
        <v>71</v>
      </c>
      <c r="N335" s="584" t="s">
        <v>72</v>
      </c>
      <c r="O335" s="583" t="s">
        <v>73</v>
      </c>
      <c r="P335" s="583" t="s">
        <v>111</v>
      </c>
      <c r="Q335" s="583" t="s">
        <v>112</v>
      </c>
      <c r="R335" s="583" t="s">
        <v>76</v>
      </c>
      <c r="S335" s="583" t="s">
        <v>77</v>
      </c>
      <c r="T335" s="583" t="s">
        <v>78</v>
      </c>
      <c r="U335" s="583" t="s">
        <v>78</v>
      </c>
      <c r="V335" s="585" t="s">
        <v>2332</v>
      </c>
      <c r="W335" s="585">
        <f t="shared" si="51"/>
        <v>9</v>
      </c>
      <c r="X335" s="585" t="str">
        <f t="shared" si="52"/>
        <v>ALTA</v>
      </c>
      <c r="Y335" s="579" t="s">
        <v>3161</v>
      </c>
      <c r="Z335" s="585" t="s">
        <v>80</v>
      </c>
      <c r="AA335" s="583" t="s">
        <v>81</v>
      </c>
      <c r="AB335" s="583" t="s">
        <v>81</v>
      </c>
      <c r="AC335" s="586" t="s">
        <v>2320</v>
      </c>
      <c r="AD335" s="574">
        <v>43738</v>
      </c>
      <c r="AE335" s="583" t="s">
        <v>82</v>
      </c>
      <c r="AF335" s="585" t="s">
        <v>83</v>
      </c>
      <c r="AG335" s="585" t="s">
        <v>83</v>
      </c>
      <c r="AH335" s="585" t="s">
        <v>83</v>
      </c>
      <c r="AI335" s="583" t="s">
        <v>84</v>
      </c>
      <c r="AJ335" s="585"/>
      <c r="AK335" s="585" t="s">
        <v>83</v>
      </c>
      <c r="AL335" s="583" t="s">
        <v>85</v>
      </c>
      <c r="AM335" s="583" t="s">
        <v>69</v>
      </c>
      <c r="AN335" s="583" t="s">
        <v>86</v>
      </c>
      <c r="AO335" s="585"/>
      <c r="AP335" s="585" t="s">
        <v>2315</v>
      </c>
      <c r="AQ335" s="583" t="s">
        <v>2316</v>
      </c>
      <c r="AR335" s="583" t="s">
        <v>87</v>
      </c>
      <c r="AS335" s="583" t="s">
        <v>87</v>
      </c>
      <c r="AT335" s="583" t="s">
        <v>88</v>
      </c>
      <c r="AU335" s="585" t="s">
        <v>89</v>
      </c>
      <c r="AV335" s="585" t="s">
        <v>89</v>
      </c>
      <c r="AW335" s="587" t="s">
        <v>107</v>
      </c>
      <c r="AX335" s="585" t="s">
        <v>90</v>
      </c>
    </row>
    <row r="336" spans="1:50" ht="90">
      <c r="A336" s="575" t="s">
        <v>1782</v>
      </c>
      <c r="B336" s="514" t="s">
        <v>2203</v>
      </c>
      <c r="C336" s="514" t="s">
        <v>276</v>
      </c>
      <c r="D336" s="514" t="s">
        <v>68</v>
      </c>
      <c r="E336" s="514" t="s">
        <v>451</v>
      </c>
      <c r="F336" s="515">
        <f>IFERROR(VLOOKUP(E336,[9]TablaRetencion!A$1:B$22,2,FALSE),"")</f>
        <v>290</v>
      </c>
      <c r="G336" s="515"/>
      <c r="H336" s="515"/>
      <c r="I336" s="573"/>
      <c r="J336" s="517" t="s">
        <v>2333</v>
      </c>
      <c r="K336" s="586" t="s">
        <v>2334</v>
      </c>
      <c r="L336" s="583" t="s">
        <v>70</v>
      </c>
      <c r="M336" s="583" t="s">
        <v>71</v>
      </c>
      <c r="N336" s="584" t="s">
        <v>72</v>
      </c>
      <c r="O336" s="583" t="s">
        <v>73</v>
      </c>
      <c r="P336" s="583" t="s">
        <v>111</v>
      </c>
      <c r="Q336" s="583" t="s">
        <v>112</v>
      </c>
      <c r="R336" s="583" t="s">
        <v>76</v>
      </c>
      <c r="S336" s="583" t="s">
        <v>77</v>
      </c>
      <c r="T336" s="583" t="s">
        <v>78</v>
      </c>
      <c r="U336" s="583" t="s">
        <v>78</v>
      </c>
      <c r="V336" s="585" t="s">
        <v>2335</v>
      </c>
      <c r="W336" s="585">
        <f t="shared" si="51"/>
        <v>9</v>
      </c>
      <c r="X336" s="585" t="str">
        <f t="shared" si="52"/>
        <v>ALTA</v>
      </c>
      <c r="Y336" s="579" t="s">
        <v>3161</v>
      </c>
      <c r="Z336" s="585" t="s">
        <v>80</v>
      </c>
      <c r="AA336" s="583" t="s">
        <v>81</v>
      </c>
      <c r="AB336" s="583" t="s">
        <v>81</v>
      </c>
      <c r="AC336" s="586" t="s">
        <v>2320</v>
      </c>
      <c r="AD336" s="574">
        <v>43738</v>
      </c>
      <c r="AE336" s="583" t="s">
        <v>82</v>
      </c>
      <c r="AF336" s="585" t="s">
        <v>83</v>
      </c>
      <c r="AG336" s="585" t="s">
        <v>83</v>
      </c>
      <c r="AH336" s="585" t="s">
        <v>83</v>
      </c>
      <c r="AI336" s="583" t="s">
        <v>84</v>
      </c>
      <c r="AJ336" s="585"/>
      <c r="AK336" s="585" t="s">
        <v>83</v>
      </c>
      <c r="AL336" s="583" t="s">
        <v>85</v>
      </c>
      <c r="AM336" s="583" t="s">
        <v>69</v>
      </c>
      <c r="AN336" s="583" t="s">
        <v>86</v>
      </c>
      <c r="AO336" s="585"/>
      <c r="AP336" s="585" t="s">
        <v>2336</v>
      </c>
      <c r="AQ336" s="583" t="s">
        <v>2337</v>
      </c>
      <c r="AR336" s="583" t="s">
        <v>87</v>
      </c>
      <c r="AS336" s="583" t="s">
        <v>87</v>
      </c>
      <c r="AT336" s="583" t="s">
        <v>88</v>
      </c>
      <c r="AU336" s="585" t="s">
        <v>89</v>
      </c>
      <c r="AV336" s="585" t="s">
        <v>89</v>
      </c>
      <c r="AW336" s="587" t="s">
        <v>107</v>
      </c>
      <c r="AX336" s="585" t="s">
        <v>90</v>
      </c>
    </row>
    <row r="337" spans="1:50" ht="90">
      <c r="A337" s="575" t="s">
        <v>1782</v>
      </c>
      <c r="B337" s="514" t="s">
        <v>2203</v>
      </c>
      <c r="C337" s="514" t="s">
        <v>276</v>
      </c>
      <c r="D337" s="514" t="s">
        <v>68</v>
      </c>
      <c r="E337" s="514" t="s">
        <v>451</v>
      </c>
      <c r="F337" s="515">
        <f>IFERROR(VLOOKUP(E337,[9]TablaRetencion!A$1:B$22,2,FALSE),"")</f>
        <v>290</v>
      </c>
      <c r="G337" s="515"/>
      <c r="H337" s="515"/>
      <c r="I337" s="573"/>
      <c r="J337" s="517" t="s">
        <v>2338</v>
      </c>
      <c r="K337" s="586" t="s">
        <v>2339</v>
      </c>
      <c r="L337" s="583" t="s">
        <v>70</v>
      </c>
      <c r="M337" s="583" t="s">
        <v>71</v>
      </c>
      <c r="N337" s="584" t="s">
        <v>72</v>
      </c>
      <c r="O337" s="583" t="s">
        <v>73</v>
      </c>
      <c r="P337" s="583" t="s">
        <v>111</v>
      </c>
      <c r="Q337" s="583" t="s">
        <v>112</v>
      </c>
      <c r="R337" s="583" t="s">
        <v>76</v>
      </c>
      <c r="S337" s="583" t="s">
        <v>77</v>
      </c>
      <c r="T337" s="583" t="s">
        <v>78</v>
      </c>
      <c r="U337" s="583" t="s">
        <v>78</v>
      </c>
      <c r="V337" s="585" t="s">
        <v>2340</v>
      </c>
      <c r="W337" s="585">
        <f t="shared" si="51"/>
        <v>9</v>
      </c>
      <c r="X337" s="585" t="str">
        <f t="shared" si="52"/>
        <v>ALTA</v>
      </c>
      <c r="Y337" s="579" t="s">
        <v>3161</v>
      </c>
      <c r="Z337" s="585" t="s">
        <v>80</v>
      </c>
      <c r="AA337" s="583" t="s">
        <v>81</v>
      </c>
      <c r="AB337" s="583" t="s">
        <v>81</v>
      </c>
      <c r="AC337" s="586" t="s">
        <v>2320</v>
      </c>
      <c r="AD337" s="574">
        <v>43738</v>
      </c>
      <c r="AE337" s="583" t="s">
        <v>82</v>
      </c>
      <c r="AF337" s="585" t="s">
        <v>83</v>
      </c>
      <c r="AG337" s="585" t="s">
        <v>83</v>
      </c>
      <c r="AH337" s="585" t="s">
        <v>83</v>
      </c>
      <c r="AI337" s="583" t="s">
        <v>84</v>
      </c>
      <c r="AJ337" s="585"/>
      <c r="AK337" s="585" t="s">
        <v>83</v>
      </c>
      <c r="AL337" s="583" t="s">
        <v>85</v>
      </c>
      <c r="AM337" s="583" t="s">
        <v>69</v>
      </c>
      <c r="AN337" s="583" t="s">
        <v>86</v>
      </c>
      <c r="AO337" s="585"/>
      <c r="AP337" s="585" t="s">
        <v>2341</v>
      </c>
      <c r="AQ337" s="583" t="s">
        <v>2342</v>
      </c>
      <c r="AR337" s="583" t="s">
        <v>87</v>
      </c>
      <c r="AS337" s="583" t="s">
        <v>87</v>
      </c>
      <c r="AT337" s="583" t="s">
        <v>88</v>
      </c>
      <c r="AU337" s="585" t="s">
        <v>89</v>
      </c>
      <c r="AV337" s="585" t="s">
        <v>89</v>
      </c>
      <c r="AW337" s="587" t="s">
        <v>107</v>
      </c>
      <c r="AX337" s="585" t="s">
        <v>90</v>
      </c>
    </row>
    <row r="338" spans="1:50" ht="90">
      <c r="A338" s="575" t="s">
        <v>1782</v>
      </c>
      <c r="B338" s="514" t="s">
        <v>2203</v>
      </c>
      <c r="C338" s="514" t="s">
        <v>276</v>
      </c>
      <c r="D338" s="514" t="s">
        <v>68</v>
      </c>
      <c r="E338" s="514" t="s">
        <v>451</v>
      </c>
      <c r="F338" s="515">
        <f>IFERROR(VLOOKUP(E338,[9]TablaRetencion!A$1:B$22,2,FALSE),"")</f>
        <v>290</v>
      </c>
      <c r="G338" s="515"/>
      <c r="H338" s="515"/>
      <c r="I338" s="573"/>
      <c r="J338" s="517" t="s">
        <v>2338</v>
      </c>
      <c r="K338" s="586" t="s">
        <v>2343</v>
      </c>
      <c r="L338" s="583" t="s">
        <v>70</v>
      </c>
      <c r="M338" s="583" t="s">
        <v>71</v>
      </c>
      <c r="N338" s="584" t="s">
        <v>72</v>
      </c>
      <c r="O338" s="583" t="s">
        <v>73</v>
      </c>
      <c r="P338" s="583" t="s">
        <v>111</v>
      </c>
      <c r="Q338" s="583" t="s">
        <v>112</v>
      </c>
      <c r="R338" s="583" t="s">
        <v>76</v>
      </c>
      <c r="S338" s="583" t="s">
        <v>77</v>
      </c>
      <c r="T338" s="583" t="s">
        <v>78</v>
      </c>
      <c r="U338" s="583" t="s">
        <v>78</v>
      </c>
      <c r="V338" s="585" t="s">
        <v>2340</v>
      </c>
      <c r="W338" s="585">
        <f t="shared" si="51"/>
        <v>9</v>
      </c>
      <c r="X338" s="585" t="str">
        <f t="shared" si="52"/>
        <v>ALTA</v>
      </c>
      <c r="Y338" s="579" t="s">
        <v>3161</v>
      </c>
      <c r="Z338" s="585" t="s">
        <v>80</v>
      </c>
      <c r="AA338" s="583" t="s">
        <v>81</v>
      </c>
      <c r="AB338" s="583" t="s">
        <v>81</v>
      </c>
      <c r="AC338" s="586" t="s">
        <v>2320</v>
      </c>
      <c r="AD338" s="574">
        <v>43738</v>
      </c>
      <c r="AE338" s="583" t="s">
        <v>82</v>
      </c>
      <c r="AF338" s="585" t="s">
        <v>83</v>
      </c>
      <c r="AG338" s="585" t="s">
        <v>83</v>
      </c>
      <c r="AH338" s="585" t="s">
        <v>83</v>
      </c>
      <c r="AI338" s="583" t="s">
        <v>84</v>
      </c>
      <c r="AJ338" s="585"/>
      <c r="AK338" s="585" t="s">
        <v>83</v>
      </c>
      <c r="AL338" s="583" t="s">
        <v>85</v>
      </c>
      <c r="AM338" s="583" t="s">
        <v>69</v>
      </c>
      <c r="AN338" s="583" t="s">
        <v>86</v>
      </c>
      <c r="AO338" s="585"/>
      <c r="AP338" s="585" t="s">
        <v>2344</v>
      </c>
      <c r="AQ338" s="583" t="s">
        <v>2345</v>
      </c>
      <c r="AR338" s="583" t="s">
        <v>87</v>
      </c>
      <c r="AS338" s="583" t="s">
        <v>87</v>
      </c>
      <c r="AT338" s="583" t="s">
        <v>88</v>
      </c>
      <c r="AU338" s="585" t="s">
        <v>89</v>
      </c>
      <c r="AV338" s="585" t="s">
        <v>89</v>
      </c>
      <c r="AW338" s="587" t="s">
        <v>107</v>
      </c>
      <c r="AX338" s="585" t="s">
        <v>90</v>
      </c>
    </row>
    <row r="339" spans="1:50" ht="90">
      <c r="A339" s="575" t="s">
        <v>1782</v>
      </c>
      <c r="B339" s="514" t="s">
        <v>2203</v>
      </c>
      <c r="C339" s="514" t="s">
        <v>276</v>
      </c>
      <c r="D339" s="514" t="s">
        <v>68</v>
      </c>
      <c r="E339" s="514" t="s">
        <v>451</v>
      </c>
      <c r="F339" s="515">
        <f>IFERROR(VLOOKUP(E339,[9]TablaRetencion!A$1:B$22,2,FALSE),"")</f>
        <v>290</v>
      </c>
      <c r="G339" s="515"/>
      <c r="H339" s="515"/>
      <c r="I339" s="573"/>
      <c r="J339" s="517" t="s">
        <v>2346</v>
      </c>
      <c r="K339" s="586" t="s">
        <v>2347</v>
      </c>
      <c r="L339" s="583" t="s">
        <v>70</v>
      </c>
      <c r="M339" s="583" t="s">
        <v>71</v>
      </c>
      <c r="N339" s="584" t="s">
        <v>72</v>
      </c>
      <c r="O339" s="583" t="s">
        <v>73</v>
      </c>
      <c r="P339" s="583" t="s">
        <v>111</v>
      </c>
      <c r="Q339" s="583" t="s">
        <v>112</v>
      </c>
      <c r="R339" s="583" t="s">
        <v>76</v>
      </c>
      <c r="S339" s="583" t="s">
        <v>77</v>
      </c>
      <c r="T339" s="583" t="s">
        <v>78</v>
      </c>
      <c r="U339" s="583" t="s">
        <v>78</v>
      </c>
      <c r="V339" s="585" t="s">
        <v>2348</v>
      </c>
      <c r="W339" s="585">
        <f t="shared" si="51"/>
        <v>9</v>
      </c>
      <c r="X339" s="585" t="str">
        <f t="shared" si="52"/>
        <v>ALTA</v>
      </c>
      <c r="Y339" s="579" t="s">
        <v>3161</v>
      </c>
      <c r="Z339" s="585" t="s">
        <v>80</v>
      </c>
      <c r="AA339" s="583" t="s">
        <v>81</v>
      </c>
      <c r="AB339" s="583" t="s">
        <v>81</v>
      </c>
      <c r="AC339" s="586" t="s">
        <v>2320</v>
      </c>
      <c r="AD339" s="574">
        <v>43738</v>
      </c>
      <c r="AE339" s="583" t="s">
        <v>82</v>
      </c>
      <c r="AF339" s="585" t="s">
        <v>83</v>
      </c>
      <c r="AG339" s="585" t="s">
        <v>83</v>
      </c>
      <c r="AH339" s="585" t="s">
        <v>83</v>
      </c>
      <c r="AI339" s="583" t="s">
        <v>84</v>
      </c>
      <c r="AJ339" s="585"/>
      <c r="AK339" s="585" t="s">
        <v>83</v>
      </c>
      <c r="AL339" s="583" t="s">
        <v>85</v>
      </c>
      <c r="AM339" s="583" t="s">
        <v>69</v>
      </c>
      <c r="AN339" s="583" t="s">
        <v>86</v>
      </c>
      <c r="AO339" s="585"/>
      <c r="AP339" s="585" t="s">
        <v>2349</v>
      </c>
      <c r="AQ339" s="583" t="s">
        <v>2350</v>
      </c>
      <c r="AR339" s="583" t="s">
        <v>87</v>
      </c>
      <c r="AS339" s="583" t="s">
        <v>87</v>
      </c>
      <c r="AT339" s="583" t="s">
        <v>88</v>
      </c>
      <c r="AU339" s="585" t="s">
        <v>89</v>
      </c>
      <c r="AV339" s="585" t="s">
        <v>89</v>
      </c>
      <c r="AW339" s="587" t="s">
        <v>107</v>
      </c>
      <c r="AX339" s="585" t="s">
        <v>90</v>
      </c>
    </row>
    <row r="340" spans="1:50" ht="90">
      <c r="A340" s="575" t="s">
        <v>1782</v>
      </c>
      <c r="B340" s="514" t="s">
        <v>2203</v>
      </c>
      <c r="C340" s="514" t="s">
        <v>276</v>
      </c>
      <c r="D340" s="514" t="s">
        <v>68</v>
      </c>
      <c r="E340" s="514" t="s">
        <v>451</v>
      </c>
      <c r="F340" s="515">
        <f>IFERROR(VLOOKUP(E340,[9]TablaRetencion!A$1:B$22,2,FALSE),"")</f>
        <v>290</v>
      </c>
      <c r="G340" s="515"/>
      <c r="H340" s="515"/>
      <c r="I340" s="573"/>
      <c r="J340" s="517" t="s">
        <v>2351</v>
      </c>
      <c r="K340" s="586" t="s">
        <v>2352</v>
      </c>
      <c r="L340" s="583" t="s">
        <v>70</v>
      </c>
      <c r="M340" s="583" t="s">
        <v>71</v>
      </c>
      <c r="N340" s="584" t="s">
        <v>72</v>
      </c>
      <c r="O340" s="583" t="s">
        <v>73</v>
      </c>
      <c r="P340" s="583" t="s">
        <v>111</v>
      </c>
      <c r="Q340" s="583" t="s">
        <v>112</v>
      </c>
      <c r="R340" s="583" t="s">
        <v>76</v>
      </c>
      <c r="S340" s="583" t="s">
        <v>77</v>
      </c>
      <c r="T340" s="583" t="s">
        <v>78</v>
      </c>
      <c r="U340" s="583" t="s">
        <v>78</v>
      </c>
      <c r="V340" s="585" t="s">
        <v>2348</v>
      </c>
      <c r="W340" s="585">
        <f t="shared" si="51"/>
        <v>9</v>
      </c>
      <c r="X340" s="585" t="str">
        <f t="shared" si="52"/>
        <v>ALTA</v>
      </c>
      <c r="Y340" s="586" t="s">
        <v>3163</v>
      </c>
      <c r="Z340" s="585" t="s">
        <v>80</v>
      </c>
      <c r="AA340" s="583" t="s">
        <v>81</v>
      </c>
      <c r="AB340" s="583" t="s">
        <v>81</v>
      </c>
      <c r="AC340" s="586" t="s">
        <v>2320</v>
      </c>
      <c r="AD340" s="574">
        <v>43738</v>
      </c>
      <c r="AE340" s="583" t="s">
        <v>82</v>
      </c>
      <c r="AF340" s="585" t="s">
        <v>83</v>
      </c>
      <c r="AG340" s="585" t="s">
        <v>83</v>
      </c>
      <c r="AH340" s="585" t="s">
        <v>83</v>
      </c>
      <c r="AI340" s="583" t="s">
        <v>84</v>
      </c>
      <c r="AJ340" s="585"/>
      <c r="AK340" s="585" t="s">
        <v>83</v>
      </c>
      <c r="AL340" s="583" t="s">
        <v>85</v>
      </c>
      <c r="AM340" s="583" t="s">
        <v>69</v>
      </c>
      <c r="AN340" s="583" t="s">
        <v>86</v>
      </c>
      <c r="AO340" s="585"/>
      <c r="AP340" s="585" t="s">
        <v>2353</v>
      </c>
      <c r="AQ340" s="583" t="s">
        <v>2354</v>
      </c>
      <c r="AR340" s="583" t="s">
        <v>87</v>
      </c>
      <c r="AS340" s="583" t="s">
        <v>87</v>
      </c>
      <c r="AT340" s="583" t="s">
        <v>88</v>
      </c>
      <c r="AU340" s="585" t="s">
        <v>89</v>
      </c>
      <c r="AV340" s="585" t="s">
        <v>89</v>
      </c>
      <c r="AW340" s="587" t="s">
        <v>107</v>
      </c>
      <c r="AX340" s="585" t="s">
        <v>90</v>
      </c>
    </row>
    <row r="341" spans="1:50" ht="90">
      <c r="A341" s="575" t="s">
        <v>1782</v>
      </c>
      <c r="B341" s="514" t="s">
        <v>2203</v>
      </c>
      <c r="C341" s="514" t="s">
        <v>276</v>
      </c>
      <c r="D341" s="514" t="s">
        <v>68</v>
      </c>
      <c r="E341" s="514" t="s">
        <v>451</v>
      </c>
      <c r="F341" s="515">
        <f>IFERROR(VLOOKUP(E341,[9]TablaRetencion!A$1:B$22,2,FALSE),"")</f>
        <v>290</v>
      </c>
      <c r="G341" s="515"/>
      <c r="H341" s="515"/>
      <c r="I341" s="573"/>
      <c r="J341" s="517" t="s">
        <v>2351</v>
      </c>
      <c r="K341" s="586" t="s">
        <v>2352</v>
      </c>
      <c r="L341" s="583" t="s">
        <v>70</v>
      </c>
      <c r="M341" s="583" t="s">
        <v>71</v>
      </c>
      <c r="N341" s="584" t="s">
        <v>72</v>
      </c>
      <c r="O341" s="583" t="s">
        <v>73</v>
      </c>
      <c r="P341" s="583" t="s">
        <v>111</v>
      </c>
      <c r="Q341" s="583" t="s">
        <v>112</v>
      </c>
      <c r="R341" s="583" t="s">
        <v>76</v>
      </c>
      <c r="S341" s="583" t="s">
        <v>77</v>
      </c>
      <c r="T341" s="583" t="s">
        <v>78</v>
      </c>
      <c r="U341" s="583" t="s">
        <v>78</v>
      </c>
      <c r="V341" s="586" t="s">
        <v>2352</v>
      </c>
      <c r="W341" s="585">
        <f t="shared" si="51"/>
        <v>9</v>
      </c>
      <c r="X341" s="585" t="str">
        <f t="shared" si="52"/>
        <v>ALTA</v>
      </c>
      <c r="Y341" s="586" t="s">
        <v>3163</v>
      </c>
      <c r="Z341" s="585" t="s">
        <v>80</v>
      </c>
      <c r="AA341" s="583" t="s">
        <v>81</v>
      </c>
      <c r="AB341" s="583" t="s">
        <v>81</v>
      </c>
      <c r="AC341" s="586" t="s">
        <v>2320</v>
      </c>
      <c r="AD341" s="574">
        <v>43738</v>
      </c>
      <c r="AE341" s="583" t="s">
        <v>82</v>
      </c>
      <c r="AF341" s="585" t="s">
        <v>83</v>
      </c>
      <c r="AG341" s="585" t="s">
        <v>83</v>
      </c>
      <c r="AH341" s="585" t="s">
        <v>83</v>
      </c>
      <c r="AI341" s="583" t="s">
        <v>84</v>
      </c>
      <c r="AJ341" s="585"/>
      <c r="AK341" s="585" t="s">
        <v>83</v>
      </c>
      <c r="AL341" s="583" t="s">
        <v>85</v>
      </c>
      <c r="AM341" s="583" t="s">
        <v>69</v>
      </c>
      <c r="AN341" s="583" t="s">
        <v>86</v>
      </c>
      <c r="AO341" s="585"/>
      <c r="AP341" s="585" t="s">
        <v>2355</v>
      </c>
      <c r="AQ341" s="583" t="s">
        <v>2356</v>
      </c>
      <c r="AR341" s="583" t="s">
        <v>87</v>
      </c>
      <c r="AS341" s="583" t="s">
        <v>87</v>
      </c>
      <c r="AT341" s="583" t="s">
        <v>88</v>
      </c>
      <c r="AU341" s="585" t="s">
        <v>89</v>
      </c>
      <c r="AV341" s="585" t="s">
        <v>89</v>
      </c>
      <c r="AW341" s="587" t="s">
        <v>107</v>
      </c>
      <c r="AX341" s="585" t="s">
        <v>90</v>
      </c>
    </row>
    <row r="342" spans="1:50" ht="90">
      <c r="A342" s="575" t="s">
        <v>1782</v>
      </c>
      <c r="B342" s="514" t="s">
        <v>2203</v>
      </c>
      <c r="C342" s="514" t="s">
        <v>276</v>
      </c>
      <c r="D342" s="514" t="s">
        <v>68</v>
      </c>
      <c r="E342" s="514" t="s">
        <v>451</v>
      </c>
      <c r="F342" s="515">
        <f>IFERROR(VLOOKUP(E342,[9]TablaRetencion!A$1:B$22,2,FALSE),"")</f>
        <v>290</v>
      </c>
      <c r="G342" s="515"/>
      <c r="H342" s="515"/>
      <c r="I342" s="573"/>
      <c r="J342" s="517" t="s">
        <v>2357</v>
      </c>
      <c r="K342" s="586" t="s">
        <v>2352</v>
      </c>
      <c r="L342" s="583" t="s">
        <v>70</v>
      </c>
      <c r="M342" s="583" t="s">
        <v>71</v>
      </c>
      <c r="N342" s="584" t="s">
        <v>72</v>
      </c>
      <c r="O342" s="583" t="s">
        <v>73</v>
      </c>
      <c r="P342" s="583" t="s">
        <v>111</v>
      </c>
      <c r="Q342" s="583" t="s">
        <v>112</v>
      </c>
      <c r="R342" s="583" t="s">
        <v>76</v>
      </c>
      <c r="S342" s="583" t="s">
        <v>77</v>
      </c>
      <c r="T342" s="583" t="s">
        <v>78</v>
      </c>
      <c r="U342" s="583" t="s">
        <v>78</v>
      </c>
      <c r="V342" s="586" t="s">
        <v>2352</v>
      </c>
      <c r="W342" s="585">
        <f t="shared" si="51"/>
        <v>9</v>
      </c>
      <c r="X342" s="585" t="str">
        <f t="shared" si="52"/>
        <v>ALTA</v>
      </c>
      <c r="Y342" s="586" t="s">
        <v>3163</v>
      </c>
      <c r="Z342" s="585" t="s">
        <v>80</v>
      </c>
      <c r="AA342" s="583" t="s">
        <v>81</v>
      </c>
      <c r="AB342" s="583" t="s">
        <v>81</v>
      </c>
      <c r="AC342" s="586" t="s">
        <v>2320</v>
      </c>
      <c r="AD342" s="574">
        <v>43738</v>
      </c>
      <c r="AE342" s="583" t="s">
        <v>82</v>
      </c>
      <c r="AF342" s="585" t="s">
        <v>83</v>
      </c>
      <c r="AG342" s="585" t="s">
        <v>83</v>
      </c>
      <c r="AH342" s="585" t="s">
        <v>83</v>
      </c>
      <c r="AI342" s="583" t="s">
        <v>84</v>
      </c>
      <c r="AJ342" s="585"/>
      <c r="AK342" s="585" t="s">
        <v>83</v>
      </c>
      <c r="AL342" s="583" t="s">
        <v>85</v>
      </c>
      <c r="AM342" s="583" t="s">
        <v>69</v>
      </c>
      <c r="AN342" s="583" t="s">
        <v>86</v>
      </c>
      <c r="AO342" s="585"/>
      <c r="AP342" s="585" t="s">
        <v>2358</v>
      </c>
      <c r="AQ342" s="583" t="s">
        <v>2359</v>
      </c>
      <c r="AR342" s="583" t="s">
        <v>87</v>
      </c>
      <c r="AS342" s="583" t="s">
        <v>87</v>
      </c>
      <c r="AT342" s="583" t="s">
        <v>88</v>
      </c>
      <c r="AU342" s="585" t="s">
        <v>89</v>
      </c>
      <c r="AV342" s="585" t="s">
        <v>89</v>
      </c>
      <c r="AW342" s="587" t="s">
        <v>107</v>
      </c>
      <c r="AX342" s="585" t="s">
        <v>90</v>
      </c>
    </row>
    <row r="343" spans="1:50" ht="90">
      <c r="A343" s="575" t="s">
        <v>1782</v>
      </c>
      <c r="B343" s="514" t="s">
        <v>2203</v>
      </c>
      <c r="C343" s="514" t="s">
        <v>276</v>
      </c>
      <c r="D343" s="514" t="s">
        <v>68</v>
      </c>
      <c r="E343" s="514" t="s">
        <v>451</v>
      </c>
      <c r="F343" s="515">
        <f>IFERROR(VLOOKUP(E343,[9]TablaRetencion!A$1:B$22,2,FALSE),"")</f>
        <v>290</v>
      </c>
      <c r="G343" s="515"/>
      <c r="H343" s="515"/>
      <c r="I343" s="573"/>
      <c r="J343" s="517" t="s">
        <v>2360</v>
      </c>
      <c r="K343" s="586" t="s">
        <v>2352</v>
      </c>
      <c r="L343" s="583" t="s">
        <v>70</v>
      </c>
      <c r="M343" s="583" t="s">
        <v>71</v>
      </c>
      <c r="N343" s="584" t="s">
        <v>72</v>
      </c>
      <c r="O343" s="583" t="s">
        <v>73</v>
      </c>
      <c r="P343" s="583" t="s">
        <v>111</v>
      </c>
      <c r="Q343" s="583" t="s">
        <v>112</v>
      </c>
      <c r="R343" s="583" t="s">
        <v>76</v>
      </c>
      <c r="S343" s="583" t="s">
        <v>77</v>
      </c>
      <c r="T343" s="583" t="s">
        <v>78</v>
      </c>
      <c r="U343" s="583" t="s">
        <v>78</v>
      </c>
      <c r="V343" s="586" t="s">
        <v>2352</v>
      </c>
      <c r="W343" s="585">
        <f t="shared" si="51"/>
        <v>9</v>
      </c>
      <c r="X343" s="585" t="str">
        <f t="shared" si="52"/>
        <v>ALTA</v>
      </c>
      <c r="Y343" s="586" t="s">
        <v>3163</v>
      </c>
      <c r="Z343" s="585" t="s">
        <v>80</v>
      </c>
      <c r="AA343" s="583" t="s">
        <v>81</v>
      </c>
      <c r="AB343" s="583" t="s">
        <v>81</v>
      </c>
      <c r="AC343" s="586" t="s">
        <v>2320</v>
      </c>
      <c r="AD343" s="574">
        <v>43738</v>
      </c>
      <c r="AE343" s="583" t="s">
        <v>82</v>
      </c>
      <c r="AF343" s="585" t="s">
        <v>83</v>
      </c>
      <c r="AG343" s="585" t="s">
        <v>83</v>
      </c>
      <c r="AH343" s="585" t="s">
        <v>83</v>
      </c>
      <c r="AI343" s="583" t="s">
        <v>84</v>
      </c>
      <c r="AJ343" s="585"/>
      <c r="AK343" s="585" t="s">
        <v>83</v>
      </c>
      <c r="AL343" s="583" t="s">
        <v>85</v>
      </c>
      <c r="AM343" s="583" t="s">
        <v>69</v>
      </c>
      <c r="AN343" s="583" t="s">
        <v>86</v>
      </c>
      <c r="AO343" s="585"/>
      <c r="AP343" s="585" t="s">
        <v>2361</v>
      </c>
      <c r="AQ343" s="583" t="s">
        <v>2362</v>
      </c>
      <c r="AR343" s="583" t="s">
        <v>87</v>
      </c>
      <c r="AS343" s="583" t="s">
        <v>87</v>
      </c>
      <c r="AT343" s="583" t="s">
        <v>88</v>
      </c>
      <c r="AU343" s="585" t="s">
        <v>89</v>
      </c>
      <c r="AV343" s="585" t="s">
        <v>89</v>
      </c>
      <c r="AW343" s="587" t="s">
        <v>107</v>
      </c>
      <c r="AX343" s="585" t="s">
        <v>90</v>
      </c>
    </row>
    <row r="344" spans="1:50" ht="90">
      <c r="A344" s="575" t="s">
        <v>1782</v>
      </c>
      <c r="B344" s="514" t="s">
        <v>2203</v>
      </c>
      <c r="C344" s="514" t="s">
        <v>276</v>
      </c>
      <c r="D344" s="514" t="s">
        <v>68</v>
      </c>
      <c r="E344" s="514" t="s">
        <v>451</v>
      </c>
      <c r="F344" s="515">
        <f>IFERROR(VLOOKUP(E344,[9]TablaRetencion!A$1:B$22,2,FALSE),"")</f>
        <v>290</v>
      </c>
      <c r="G344" s="515"/>
      <c r="H344" s="515"/>
      <c r="I344" s="573"/>
      <c r="J344" s="517" t="s">
        <v>2363</v>
      </c>
      <c r="K344" s="586" t="s">
        <v>2352</v>
      </c>
      <c r="L344" s="583" t="s">
        <v>70</v>
      </c>
      <c r="M344" s="583" t="s">
        <v>71</v>
      </c>
      <c r="N344" s="584" t="s">
        <v>72</v>
      </c>
      <c r="O344" s="583" t="s">
        <v>73</v>
      </c>
      <c r="P344" s="583" t="s">
        <v>111</v>
      </c>
      <c r="Q344" s="583" t="s">
        <v>112</v>
      </c>
      <c r="R344" s="583" t="s">
        <v>76</v>
      </c>
      <c r="S344" s="583" t="s">
        <v>77</v>
      </c>
      <c r="T344" s="583" t="s">
        <v>78</v>
      </c>
      <c r="U344" s="583" t="s">
        <v>78</v>
      </c>
      <c r="V344" s="586" t="s">
        <v>2352</v>
      </c>
      <c r="W344" s="585">
        <f t="shared" si="51"/>
        <v>9</v>
      </c>
      <c r="X344" s="585" t="str">
        <f t="shared" si="52"/>
        <v>ALTA</v>
      </c>
      <c r="Y344" s="586" t="s">
        <v>3163</v>
      </c>
      <c r="Z344" s="585" t="s">
        <v>80</v>
      </c>
      <c r="AA344" s="583" t="s">
        <v>81</v>
      </c>
      <c r="AB344" s="583" t="s">
        <v>81</v>
      </c>
      <c r="AC344" s="586" t="s">
        <v>2320</v>
      </c>
      <c r="AD344" s="574">
        <v>43738</v>
      </c>
      <c r="AE344" s="583" t="s">
        <v>82</v>
      </c>
      <c r="AF344" s="585" t="s">
        <v>83</v>
      </c>
      <c r="AG344" s="585" t="s">
        <v>83</v>
      </c>
      <c r="AH344" s="585" t="s">
        <v>83</v>
      </c>
      <c r="AI344" s="583" t="s">
        <v>84</v>
      </c>
      <c r="AJ344" s="585"/>
      <c r="AK344" s="585" t="s">
        <v>83</v>
      </c>
      <c r="AL344" s="583" t="s">
        <v>85</v>
      </c>
      <c r="AM344" s="583" t="s">
        <v>69</v>
      </c>
      <c r="AN344" s="583" t="s">
        <v>86</v>
      </c>
      <c r="AO344" s="585"/>
      <c r="AP344" s="585" t="s">
        <v>2364</v>
      </c>
      <c r="AQ344" s="583" t="s">
        <v>2365</v>
      </c>
      <c r="AR344" s="583" t="s">
        <v>87</v>
      </c>
      <c r="AS344" s="583" t="s">
        <v>87</v>
      </c>
      <c r="AT344" s="583" t="s">
        <v>88</v>
      </c>
      <c r="AU344" s="585" t="s">
        <v>89</v>
      </c>
      <c r="AV344" s="585" t="s">
        <v>89</v>
      </c>
      <c r="AW344" s="587" t="s">
        <v>107</v>
      </c>
      <c r="AX344" s="585" t="s">
        <v>90</v>
      </c>
    </row>
    <row r="345" spans="1:50" ht="90">
      <c r="A345" s="575" t="s">
        <v>1782</v>
      </c>
      <c r="B345" s="514" t="s">
        <v>2203</v>
      </c>
      <c r="C345" s="514" t="s">
        <v>276</v>
      </c>
      <c r="D345" s="514" t="s">
        <v>68</v>
      </c>
      <c r="E345" s="514" t="s">
        <v>451</v>
      </c>
      <c r="F345" s="515">
        <f>IFERROR(VLOOKUP(E345,[9]TablaRetencion!A$1:B$22,2,FALSE),"")</f>
        <v>290</v>
      </c>
      <c r="G345" s="515"/>
      <c r="H345" s="515"/>
      <c r="I345" s="573"/>
      <c r="J345" s="517" t="s">
        <v>2366</v>
      </c>
      <c r="K345" s="586" t="s">
        <v>2367</v>
      </c>
      <c r="L345" s="583" t="s">
        <v>70</v>
      </c>
      <c r="M345" s="583" t="s">
        <v>71</v>
      </c>
      <c r="N345" s="584" t="s">
        <v>72</v>
      </c>
      <c r="O345" s="583" t="s">
        <v>73</v>
      </c>
      <c r="P345" s="583" t="s">
        <v>111</v>
      </c>
      <c r="Q345" s="583" t="s">
        <v>112</v>
      </c>
      <c r="R345" s="583" t="s">
        <v>76</v>
      </c>
      <c r="S345" s="583" t="s">
        <v>77</v>
      </c>
      <c r="T345" s="583" t="s">
        <v>78</v>
      </c>
      <c r="U345" s="583" t="s">
        <v>78</v>
      </c>
      <c r="V345" s="585" t="s">
        <v>2340</v>
      </c>
      <c r="W345" s="585">
        <f t="shared" si="51"/>
        <v>9</v>
      </c>
      <c r="X345" s="585" t="str">
        <f t="shared" si="52"/>
        <v>ALTA</v>
      </c>
      <c r="Y345" s="586" t="s">
        <v>3163</v>
      </c>
      <c r="Z345" s="585" t="s">
        <v>80</v>
      </c>
      <c r="AA345" s="583" t="s">
        <v>81</v>
      </c>
      <c r="AB345" s="583" t="s">
        <v>81</v>
      </c>
      <c r="AC345" s="586" t="s">
        <v>2320</v>
      </c>
      <c r="AD345" s="574">
        <v>43738</v>
      </c>
      <c r="AE345" s="583" t="s">
        <v>82</v>
      </c>
      <c r="AF345" s="585" t="s">
        <v>83</v>
      </c>
      <c r="AG345" s="585" t="s">
        <v>83</v>
      </c>
      <c r="AH345" s="585" t="s">
        <v>83</v>
      </c>
      <c r="AI345" s="583" t="s">
        <v>84</v>
      </c>
      <c r="AJ345" s="585"/>
      <c r="AK345" s="585" t="s">
        <v>83</v>
      </c>
      <c r="AL345" s="583" t="s">
        <v>85</v>
      </c>
      <c r="AM345" s="583" t="s">
        <v>69</v>
      </c>
      <c r="AN345" s="583" t="s">
        <v>86</v>
      </c>
      <c r="AO345" s="585"/>
      <c r="AP345" s="585" t="s">
        <v>2368</v>
      </c>
      <c r="AQ345" s="583" t="s">
        <v>2369</v>
      </c>
      <c r="AR345" s="583" t="s">
        <v>87</v>
      </c>
      <c r="AS345" s="583" t="s">
        <v>87</v>
      </c>
      <c r="AT345" s="583" t="s">
        <v>88</v>
      </c>
      <c r="AU345" s="585" t="s">
        <v>89</v>
      </c>
      <c r="AV345" s="585" t="s">
        <v>89</v>
      </c>
      <c r="AW345" s="587" t="s">
        <v>107</v>
      </c>
      <c r="AX345" s="585" t="s">
        <v>90</v>
      </c>
    </row>
    <row r="346" spans="1:50" ht="90">
      <c r="A346" s="575" t="s">
        <v>1782</v>
      </c>
      <c r="B346" s="514" t="s">
        <v>2203</v>
      </c>
      <c r="C346" s="514" t="s">
        <v>276</v>
      </c>
      <c r="D346" s="514" t="s">
        <v>68</v>
      </c>
      <c r="E346" s="514" t="s">
        <v>451</v>
      </c>
      <c r="F346" s="515">
        <f>IFERROR(VLOOKUP(E346,[9]TablaRetencion!A$1:B$22,2,FALSE),"")</f>
        <v>290</v>
      </c>
      <c r="G346" s="515"/>
      <c r="H346" s="515"/>
      <c r="I346" s="573"/>
      <c r="J346" s="517" t="s">
        <v>2370</v>
      </c>
      <c r="K346" s="586" t="s">
        <v>2371</v>
      </c>
      <c r="L346" s="583" t="s">
        <v>70</v>
      </c>
      <c r="M346" s="583" t="s">
        <v>71</v>
      </c>
      <c r="N346" s="584" t="s">
        <v>72</v>
      </c>
      <c r="O346" s="583" t="s">
        <v>73</v>
      </c>
      <c r="P346" s="583" t="s">
        <v>111</v>
      </c>
      <c r="Q346" s="583" t="s">
        <v>112</v>
      </c>
      <c r="R346" s="583" t="s">
        <v>76</v>
      </c>
      <c r="S346" s="583" t="s">
        <v>77</v>
      </c>
      <c r="T346" s="583" t="s">
        <v>78</v>
      </c>
      <c r="U346" s="583" t="s">
        <v>78</v>
      </c>
      <c r="V346" s="585" t="s">
        <v>2372</v>
      </c>
      <c r="W346" s="585">
        <f t="shared" si="51"/>
        <v>9</v>
      </c>
      <c r="X346" s="585" t="str">
        <f t="shared" si="52"/>
        <v>ALTA</v>
      </c>
      <c r="Y346" s="586" t="s">
        <v>3163</v>
      </c>
      <c r="Z346" s="585" t="s">
        <v>80</v>
      </c>
      <c r="AA346" s="583" t="s">
        <v>81</v>
      </c>
      <c r="AB346" s="583" t="s">
        <v>81</v>
      </c>
      <c r="AC346" s="586" t="s">
        <v>2320</v>
      </c>
      <c r="AD346" s="574">
        <v>43738</v>
      </c>
      <c r="AE346" s="583" t="s">
        <v>82</v>
      </c>
      <c r="AF346" s="585" t="s">
        <v>83</v>
      </c>
      <c r="AG346" s="585" t="s">
        <v>83</v>
      </c>
      <c r="AH346" s="585" t="s">
        <v>83</v>
      </c>
      <c r="AI346" s="583" t="s">
        <v>84</v>
      </c>
      <c r="AJ346" s="585"/>
      <c r="AK346" s="585" t="s">
        <v>83</v>
      </c>
      <c r="AL346" s="583" t="s">
        <v>85</v>
      </c>
      <c r="AM346" s="583" t="s">
        <v>69</v>
      </c>
      <c r="AN346" s="583" t="s">
        <v>86</v>
      </c>
      <c r="AO346" s="585"/>
      <c r="AP346" s="585" t="s">
        <v>2373</v>
      </c>
      <c r="AQ346" s="583" t="s">
        <v>2374</v>
      </c>
      <c r="AR346" s="583" t="s">
        <v>87</v>
      </c>
      <c r="AS346" s="583" t="s">
        <v>87</v>
      </c>
      <c r="AT346" s="583" t="s">
        <v>88</v>
      </c>
      <c r="AU346" s="585" t="s">
        <v>89</v>
      </c>
      <c r="AV346" s="585" t="s">
        <v>89</v>
      </c>
      <c r="AW346" s="587" t="s">
        <v>107</v>
      </c>
      <c r="AX346" s="585" t="s">
        <v>90</v>
      </c>
    </row>
    <row r="347" spans="1:50" ht="90">
      <c r="A347" s="575" t="s">
        <v>1782</v>
      </c>
      <c r="B347" s="514" t="s">
        <v>2203</v>
      </c>
      <c r="C347" s="514" t="s">
        <v>276</v>
      </c>
      <c r="D347" s="514" t="s">
        <v>68</v>
      </c>
      <c r="E347" s="514" t="s">
        <v>451</v>
      </c>
      <c r="F347" s="515">
        <f>IFERROR(VLOOKUP(E347,[9]TablaRetencion!A$1:B$22,2,FALSE),"")</f>
        <v>290</v>
      </c>
      <c r="G347" s="515"/>
      <c r="H347" s="515"/>
      <c r="I347" s="573"/>
      <c r="J347" s="517" t="s">
        <v>2375</v>
      </c>
      <c r="K347" s="586" t="s">
        <v>2375</v>
      </c>
      <c r="L347" s="583" t="s">
        <v>70</v>
      </c>
      <c r="M347" s="583" t="s">
        <v>71</v>
      </c>
      <c r="N347" s="584" t="s">
        <v>72</v>
      </c>
      <c r="O347" s="583" t="s">
        <v>73</v>
      </c>
      <c r="P347" s="583" t="s">
        <v>111</v>
      </c>
      <c r="Q347" s="583" t="s">
        <v>112</v>
      </c>
      <c r="R347" s="583" t="s">
        <v>76</v>
      </c>
      <c r="S347" s="583" t="s">
        <v>77</v>
      </c>
      <c r="T347" s="583" t="s">
        <v>78</v>
      </c>
      <c r="U347" s="583" t="s">
        <v>78</v>
      </c>
      <c r="V347" s="585" t="s">
        <v>2352</v>
      </c>
      <c r="W347" s="585">
        <f t="shared" si="51"/>
        <v>9</v>
      </c>
      <c r="X347" s="585" t="str">
        <f t="shared" si="52"/>
        <v>ALTA</v>
      </c>
      <c r="Y347" s="586" t="s">
        <v>3163</v>
      </c>
      <c r="Z347" s="585" t="s">
        <v>80</v>
      </c>
      <c r="AA347" s="583" t="s">
        <v>81</v>
      </c>
      <c r="AB347" s="583" t="s">
        <v>81</v>
      </c>
      <c r="AC347" s="586" t="s">
        <v>2320</v>
      </c>
      <c r="AD347" s="574">
        <v>43738</v>
      </c>
      <c r="AE347" s="583" t="s">
        <v>82</v>
      </c>
      <c r="AF347" s="585" t="s">
        <v>83</v>
      </c>
      <c r="AG347" s="585" t="s">
        <v>83</v>
      </c>
      <c r="AH347" s="585" t="s">
        <v>83</v>
      </c>
      <c r="AI347" s="583" t="s">
        <v>84</v>
      </c>
      <c r="AJ347" s="585"/>
      <c r="AK347" s="585" t="s">
        <v>83</v>
      </c>
      <c r="AL347" s="583" t="s">
        <v>85</v>
      </c>
      <c r="AM347" s="583" t="s">
        <v>69</v>
      </c>
      <c r="AN347" s="583" t="s">
        <v>86</v>
      </c>
      <c r="AO347" s="585"/>
      <c r="AP347" s="585" t="s">
        <v>2376</v>
      </c>
      <c r="AQ347" s="583" t="s">
        <v>2377</v>
      </c>
      <c r="AR347" s="583" t="s">
        <v>87</v>
      </c>
      <c r="AS347" s="583" t="s">
        <v>87</v>
      </c>
      <c r="AT347" s="583" t="s">
        <v>88</v>
      </c>
      <c r="AU347" s="585" t="s">
        <v>89</v>
      </c>
      <c r="AV347" s="585" t="s">
        <v>89</v>
      </c>
      <c r="AW347" s="587" t="s">
        <v>107</v>
      </c>
      <c r="AX347" s="585" t="s">
        <v>90</v>
      </c>
    </row>
    <row r="348" spans="1:50" ht="90">
      <c r="A348" s="575" t="s">
        <v>1782</v>
      </c>
      <c r="B348" s="514" t="s">
        <v>2203</v>
      </c>
      <c r="C348" s="514" t="s">
        <v>276</v>
      </c>
      <c r="D348" s="514" t="s">
        <v>68</v>
      </c>
      <c r="E348" s="514" t="s">
        <v>451</v>
      </c>
      <c r="F348" s="515">
        <f>IFERROR(VLOOKUP(E348,[9]TablaRetencion!A$1:B$22,2,FALSE),"")</f>
        <v>290</v>
      </c>
      <c r="G348" s="515"/>
      <c r="H348" s="515"/>
      <c r="I348" s="573"/>
      <c r="J348" s="517" t="s">
        <v>2378</v>
      </c>
      <c r="K348" s="586" t="s">
        <v>2352</v>
      </c>
      <c r="L348" s="583" t="s">
        <v>70</v>
      </c>
      <c r="M348" s="583" t="s">
        <v>71</v>
      </c>
      <c r="N348" s="584" t="s">
        <v>72</v>
      </c>
      <c r="O348" s="583" t="s">
        <v>73</v>
      </c>
      <c r="P348" s="583" t="s">
        <v>111</v>
      </c>
      <c r="Q348" s="583" t="s">
        <v>112</v>
      </c>
      <c r="R348" s="583" t="s">
        <v>76</v>
      </c>
      <c r="S348" s="583" t="s">
        <v>77</v>
      </c>
      <c r="T348" s="583" t="s">
        <v>78</v>
      </c>
      <c r="U348" s="583" t="s">
        <v>78</v>
      </c>
      <c r="V348" s="585" t="s">
        <v>2352</v>
      </c>
      <c r="W348" s="585">
        <f t="shared" si="51"/>
        <v>9</v>
      </c>
      <c r="X348" s="585" t="str">
        <f t="shared" si="52"/>
        <v>ALTA</v>
      </c>
      <c r="Y348" s="586" t="s">
        <v>3163</v>
      </c>
      <c r="Z348" s="585" t="s">
        <v>80</v>
      </c>
      <c r="AA348" s="583" t="s">
        <v>81</v>
      </c>
      <c r="AB348" s="583" t="s">
        <v>81</v>
      </c>
      <c r="AC348" s="586" t="s">
        <v>2320</v>
      </c>
      <c r="AD348" s="574">
        <v>43738</v>
      </c>
      <c r="AE348" s="583" t="s">
        <v>82</v>
      </c>
      <c r="AF348" s="585" t="s">
        <v>83</v>
      </c>
      <c r="AG348" s="585" t="s">
        <v>83</v>
      </c>
      <c r="AH348" s="585" t="s">
        <v>83</v>
      </c>
      <c r="AI348" s="583" t="s">
        <v>84</v>
      </c>
      <c r="AJ348" s="585"/>
      <c r="AK348" s="585" t="s">
        <v>83</v>
      </c>
      <c r="AL348" s="583" t="s">
        <v>85</v>
      </c>
      <c r="AM348" s="583" t="s">
        <v>69</v>
      </c>
      <c r="AN348" s="583" t="s">
        <v>86</v>
      </c>
      <c r="AO348" s="585"/>
      <c r="AP348" s="585" t="s">
        <v>2379</v>
      </c>
      <c r="AQ348" s="583" t="s">
        <v>2380</v>
      </c>
      <c r="AR348" s="583" t="s">
        <v>87</v>
      </c>
      <c r="AS348" s="583" t="s">
        <v>87</v>
      </c>
      <c r="AT348" s="583" t="s">
        <v>88</v>
      </c>
      <c r="AU348" s="585" t="s">
        <v>89</v>
      </c>
      <c r="AV348" s="585" t="s">
        <v>89</v>
      </c>
      <c r="AW348" s="587" t="s">
        <v>107</v>
      </c>
      <c r="AX348" s="585" t="s">
        <v>90</v>
      </c>
    </row>
    <row r="349" spans="1:50" ht="90">
      <c r="A349" s="575" t="s">
        <v>1782</v>
      </c>
      <c r="B349" s="514" t="s">
        <v>2203</v>
      </c>
      <c r="C349" s="514" t="s">
        <v>276</v>
      </c>
      <c r="D349" s="514" t="s">
        <v>68</v>
      </c>
      <c r="E349" s="514" t="s">
        <v>451</v>
      </c>
      <c r="F349" s="515">
        <f>IFERROR(VLOOKUP(E349,[9]TablaRetencion!A$1:B$22,2,FALSE),"")</f>
        <v>290</v>
      </c>
      <c r="G349" s="515"/>
      <c r="H349" s="515"/>
      <c r="I349" s="573"/>
      <c r="J349" s="517" t="s">
        <v>2381</v>
      </c>
      <c r="K349" s="586" t="s">
        <v>2352</v>
      </c>
      <c r="L349" s="583" t="s">
        <v>70</v>
      </c>
      <c r="M349" s="583" t="s">
        <v>71</v>
      </c>
      <c r="N349" s="584" t="s">
        <v>72</v>
      </c>
      <c r="O349" s="583" t="s">
        <v>73</v>
      </c>
      <c r="P349" s="583" t="s">
        <v>111</v>
      </c>
      <c r="Q349" s="583" t="s">
        <v>112</v>
      </c>
      <c r="R349" s="583" t="s">
        <v>76</v>
      </c>
      <c r="S349" s="583" t="s">
        <v>77</v>
      </c>
      <c r="T349" s="583" t="s">
        <v>78</v>
      </c>
      <c r="U349" s="583" t="s">
        <v>78</v>
      </c>
      <c r="V349" s="585" t="s">
        <v>2352</v>
      </c>
      <c r="W349" s="585">
        <f t="shared" si="51"/>
        <v>9</v>
      </c>
      <c r="X349" s="585" t="str">
        <f t="shared" si="52"/>
        <v>ALTA</v>
      </c>
      <c r="Y349" s="586" t="s">
        <v>3163</v>
      </c>
      <c r="Z349" s="585" t="s">
        <v>80</v>
      </c>
      <c r="AA349" s="583" t="s">
        <v>81</v>
      </c>
      <c r="AB349" s="583" t="s">
        <v>81</v>
      </c>
      <c r="AC349" s="586" t="s">
        <v>2320</v>
      </c>
      <c r="AD349" s="574">
        <v>43738</v>
      </c>
      <c r="AE349" s="583" t="s">
        <v>82</v>
      </c>
      <c r="AF349" s="585" t="s">
        <v>83</v>
      </c>
      <c r="AG349" s="585" t="s">
        <v>83</v>
      </c>
      <c r="AH349" s="585" t="s">
        <v>83</v>
      </c>
      <c r="AI349" s="583" t="s">
        <v>84</v>
      </c>
      <c r="AJ349" s="585"/>
      <c r="AK349" s="585" t="s">
        <v>83</v>
      </c>
      <c r="AL349" s="583" t="s">
        <v>85</v>
      </c>
      <c r="AM349" s="583" t="s">
        <v>69</v>
      </c>
      <c r="AN349" s="583" t="s">
        <v>86</v>
      </c>
      <c r="AO349" s="585"/>
      <c r="AP349" s="585" t="s">
        <v>2382</v>
      </c>
      <c r="AQ349" s="583" t="s">
        <v>2383</v>
      </c>
      <c r="AR349" s="583" t="s">
        <v>87</v>
      </c>
      <c r="AS349" s="583" t="s">
        <v>87</v>
      </c>
      <c r="AT349" s="583" t="s">
        <v>88</v>
      </c>
      <c r="AU349" s="585" t="s">
        <v>89</v>
      </c>
      <c r="AV349" s="585" t="s">
        <v>89</v>
      </c>
      <c r="AW349" s="587" t="s">
        <v>107</v>
      </c>
      <c r="AX349" s="585" t="s">
        <v>90</v>
      </c>
    </row>
    <row r="350" spans="1:50" ht="90">
      <c r="A350" s="575" t="s">
        <v>1782</v>
      </c>
      <c r="B350" s="514" t="s">
        <v>2203</v>
      </c>
      <c r="C350" s="514" t="s">
        <v>276</v>
      </c>
      <c r="D350" s="514" t="s">
        <v>68</v>
      </c>
      <c r="E350" s="514" t="s">
        <v>451</v>
      </c>
      <c r="F350" s="515">
        <f>IFERROR(VLOOKUP(E350,[9]TablaRetencion!A$1:B$22,2,FALSE),"")</f>
        <v>290</v>
      </c>
      <c r="G350" s="515"/>
      <c r="H350" s="515"/>
      <c r="I350" s="573"/>
      <c r="J350" s="517" t="s">
        <v>2384</v>
      </c>
      <c r="K350" s="586" t="s">
        <v>2352</v>
      </c>
      <c r="L350" s="583" t="s">
        <v>70</v>
      </c>
      <c r="M350" s="583" t="s">
        <v>71</v>
      </c>
      <c r="N350" s="584" t="s">
        <v>72</v>
      </c>
      <c r="O350" s="583" t="s">
        <v>73</v>
      </c>
      <c r="P350" s="583" t="s">
        <v>111</v>
      </c>
      <c r="Q350" s="583" t="s">
        <v>112</v>
      </c>
      <c r="R350" s="583" t="s">
        <v>76</v>
      </c>
      <c r="S350" s="583" t="s">
        <v>77</v>
      </c>
      <c r="T350" s="583" t="s">
        <v>78</v>
      </c>
      <c r="U350" s="583" t="s">
        <v>78</v>
      </c>
      <c r="V350" s="585" t="s">
        <v>2352</v>
      </c>
      <c r="W350" s="585">
        <f t="shared" si="51"/>
        <v>9</v>
      </c>
      <c r="X350" s="585" t="str">
        <f t="shared" si="52"/>
        <v>ALTA</v>
      </c>
      <c r="Y350" s="586" t="s">
        <v>3163</v>
      </c>
      <c r="Z350" s="585" t="s">
        <v>80</v>
      </c>
      <c r="AA350" s="583" t="s">
        <v>81</v>
      </c>
      <c r="AB350" s="583" t="s">
        <v>81</v>
      </c>
      <c r="AC350" s="586" t="s">
        <v>2320</v>
      </c>
      <c r="AD350" s="574">
        <v>43738</v>
      </c>
      <c r="AE350" s="583" t="s">
        <v>82</v>
      </c>
      <c r="AF350" s="585" t="s">
        <v>83</v>
      </c>
      <c r="AG350" s="585" t="s">
        <v>83</v>
      </c>
      <c r="AH350" s="585" t="s">
        <v>83</v>
      </c>
      <c r="AI350" s="583" t="s">
        <v>84</v>
      </c>
      <c r="AJ350" s="585"/>
      <c r="AK350" s="585" t="s">
        <v>83</v>
      </c>
      <c r="AL350" s="583" t="s">
        <v>85</v>
      </c>
      <c r="AM350" s="583" t="s">
        <v>69</v>
      </c>
      <c r="AN350" s="583" t="s">
        <v>86</v>
      </c>
      <c r="AO350" s="585"/>
      <c r="AP350" s="585" t="s">
        <v>2385</v>
      </c>
      <c r="AQ350" s="583" t="s">
        <v>2386</v>
      </c>
      <c r="AR350" s="583" t="s">
        <v>87</v>
      </c>
      <c r="AS350" s="583" t="s">
        <v>87</v>
      </c>
      <c r="AT350" s="583" t="s">
        <v>88</v>
      </c>
      <c r="AU350" s="585" t="s">
        <v>89</v>
      </c>
      <c r="AV350" s="585" t="s">
        <v>89</v>
      </c>
      <c r="AW350" s="587" t="s">
        <v>107</v>
      </c>
      <c r="AX350" s="585" t="s">
        <v>90</v>
      </c>
    </row>
    <row r="351" spans="1:50" ht="90">
      <c r="A351" s="575" t="s">
        <v>1782</v>
      </c>
      <c r="B351" s="514" t="s">
        <v>2203</v>
      </c>
      <c r="C351" s="514" t="s">
        <v>276</v>
      </c>
      <c r="D351" s="514" t="s">
        <v>68</v>
      </c>
      <c r="E351" s="514" t="s">
        <v>451</v>
      </c>
      <c r="F351" s="515">
        <f>IFERROR(VLOOKUP(E351,[9]TablaRetencion!A$1:B$22,2,FALSE),"")</f>
        <v>290</v>
      </c>
      <c r="G351" s="515"/>
      <c r="H351" s="515"/>
      <c r="I351" s="573"/>
      <c r="J351" s="517" t="s">
        <v>2387</v>
      </c>
      <c r="K351" s="586" t="s">
        <v>2352</v>
      </c>
      <c r="L351" s="583" t="s">
        <v>70</v>
      </c>
      <c r="M351" s="583" t="s">
        <v>71</v>
      </c>
      <c r="N351" s="584" t="s">
        <v>72</v>
      </c>
      <c r="O351" s="583" t="s">
        <v>73</v>
      </c>
      <c r="P351" s="583" t="s">
        <v>111</v>
      </c>
      <c r="Q351" s="583" t="s">
        <v>112</v>
      </c>
      <c r="R351" s="583" t="s">
        <v>76</v>
      </c>
      <c r="S351" s="583" t="s">
        <v>77</v>
      </c>
      <c r="T351" s="583" t="s">
        <v>78</v>
      </c>
      <c r="U351" s="583" t="s">
        <v>78</v>
      </c>
      <c r="V351" s="585" t="s">
        <v>2352</v>
      </c>
      <c r="W351" s="585">
        <f t="shared" si="51"/>
        <v>9</v>
      </c>
      <c r="X351" s="585" t="str">
        <f>IF(AND(W351&gt;=7), "ALTA", IF(AND(#REF!&lt;7,#REF!&gt; 3), "MEDIO", IF(AND(#REF!&lt;=3), "BAJA", " ")))</f>
        <v>ALTA</v>
      </c>
      <c r="Y351" s="586" t="s">
        <v>3163</v>
      </c>
      <c r="Z351" s="585" t="s">
        <v>80</v>
      </c>
      <c r="AA351" s="583" t="s">
        <v>81</v>
      </c>
      <c r="AB351" s="583" t="s">
        <v>81</v>
      </c>
      <c r="AC351" s="586" t="s">
        <v>2320</v>
      </c>
      <c r="AD351" s="574">
        <v>43738</v>
      </c>
      <c r="AE351" s="583" t="s">
        <v>82</v>
      </c>
      <c r="AF351" s="585" t="s">
        <v>83</v>
      </c>
      <c r="AG351" s="585" t="s">
        <v>83</v>
      </c>
      <c r="AH351" s="585" t="s">
        <v>83</v>
      </c>
      <c r="AI351" s="583" t="s">
        <v>84</v>
      </c>
      <c r="AJ351" s="585"/>
      <c r="AK351" s="585" t="s">
        <v>83</v>
      </c>
      <c r="AL351" s="583" t="s">
        <v>85</v>
      </c>
      <c r="AM351" s="583" t="s">
        <v>69</v>
      </c>
      <c r="AN351" s="583" t="s">
        <v>86</v>
      </c>
      <c r="AO351" s="585"/>
      <c r="AP351" s="585" t="s">
        <v>2388</v>
      </c>
      <c r="AQ351" s="583" t="s">
        <v>2389</v>
      </c>
      <c r="AR351" s="583" t="s">
        <v>87</v>
      </c>
      <c r="AS351" s="583" t="s">
        <v>87</v>
      </c>
      <c r="AT351" s="583" t="s">
        <v>88</v>
      </c>
      <c r="AU351" s="585" t="s">
        <v>89</v>
      </c>
      <c r="AV351" s="585" t="s">
        <v>89</v>
      </c>
      <c r="AW351" s="587" t="s">
        <v>107</v>
      </c>
      <c r="AX351" s="585" t="s">
        <v>90</v>
      </c>
    </row>
    <row r="352" spans="1:50" ht="90">
      <c r="A352" s="575" t="s">
        <v>1782</v>
      </c>
      <c r="B352" s="514" t="s">
        <v>2203</v>
      </c>
      <c r="C352" s="514" t="s">
        <v>276</v>
      </c>
      <c r="D352" s="514" t="s">
        <v>68</v>
      </c>
      <c r="E352" s="514" t="s">
        <v>451</v>
      </c>
      <c r="F352" s="515">
        <f>IFERROR(VLOOKUP(E352,[9]TablaRetencion!A$1:B$22,2,FALSE),"")</f>
        <v>290</v>
      </c>
      <c r="G352" s="515"/>
      <c r="H352" s="515"/>
      <c r="I352" s="573"/>
      <c r="J352" s="517" t="s">
        <v>2390</v>
      </c>
      <c r="K352" s="586" t="s">
        <v>2352</v>
      </c>
      <c r="L352" s="583" t="s">
        <v>70</v>
      </c>
      <c r="M352" s="583" t="s">
        <v>71</v>
      </c>
      <c r="N352" s="584" t="s">
        <v>72</v>
      </c>
      <c r="O352" s="583" t="s">
        <v>73</v>
      </c>
      <c r="P352" s="583" t="s">
        <v>111</v>
      </c>
      <c r="Q352" s="583" t="s">
        <v>112</v>
      </c>
      <c r="R352" s="583" t="s">
        <v>76</v>
      </c>
      <c r="S352" s="583" t="s">
        <v>77</v>
      </c>
      <c r="T352" s="583" t="s">
        <v>78</v>
      </c>
      <c r="U352" s="583" t="s">
        <v>78</v>
      </c>
      <c r="V352" s="585" t="s">
        <v>2352</v>
      </c>
      <c r="W352" s="585">
        <f t="shared" si="51"/>
        <v>9</v>
      </c>
      <c r="X352" s="585" t="str">
        <f>IF(AND(W352&gt;=7), "ALTA", IF(AND(W355&lt;7, W355&gt;3), "MEDIO", IF(AND(W355&lt;=3), "BAJA", " ")))</f>
        <v>ALTA</v>
      </c>
      <c r="Y352" s="586" t="s">
        <v>3163</v>
      </c>
      <c r="Z352" s="585" t="s">
        <v>80</v>
      </c>
      <c r="AA352" s="583" t="s">
        <v>81</v>
      </c>
      <c r="AB352" s="583" t="s">
        <v>81</v>
      </c>
      <c r="AC352" s="586" t="s">
        <v>2320</v>
      </c>
      <c r="AD352" s="574">
        <v>43738</v>
      </c>
      <c r="AE352" s="583" t="s">
        <v>82</v>
      </c>
      <c r="AF352" s="585" t="s">
        <v>83</v>
      </c>
      <c r="AG352" s="585" t="s">
        <v>83</v>
      </c>
      <c r="AH352" s="585" t="s">
        <v>83</v>
      </c>
      <c r="AI352" s="583" t="s">
        <v>84</v>
      </c>
      <c r="AJ352" s="585"/>
      <c r="AK352" s="585" t="s">
        <v>83</v>
      </c>
      <c r="AL352" s="583" t="s">
        <v>85</v>
      </c>
      <c r="AM352" s="583" t="s">
        <v>69</v>
      </c>
      <c r="AN352" s="583" t="s">
        <v>86</v>
      </c>
      <c r="AO352" s="585"/>
      <c r="AP352" s="585" t="s">
        <v>2391</v>
      </c>
      <c r="AQ352" s="583" t="s">
        <v>2392</v>
      </c>
      <c r="AR352" s="583" t="s">
        <v>87</v>
      </c>
      <c r="AS352" s="583" t="s">
        <v>87</v>
      </c>
      <c r="AT352" s="583" t="s">
        <v>88</v>
      </c>
      <c r="AU352" s="585" t="s">
        <v>89</v>
      </c>
      <c r="AV352" s="585" t="s">
        <v>89</v>
      </c>
      <c r="AW352" s="587" t="s">
        <v>107</v>
      </c>
      <c r="AX352" s="585" t="s">
        <v>90</v>
      </c>
    </row>
    <row r="353" spans="1:50" ht="90">
      <c r="A353" s="575" t="s">
        <v>1782</v>
      </c>
      <c r="B353" s="514" t="s">
        <v>2203</v>
      </c>
      <c r="C353" s="514" t="s">
        <v>276</v>
      </c>
      <c r="D353" s="514" t="s">
        <v>68</v>
      </c>
      <c r="E353" s="514" t="s">
        <v>451</v>
      </c>
      <c r="F353" s="515">
        <f>IFERROR(VLOOKUP(E353,[9]TablaRetencion!A$1:B$22,2,FALSE),"")</f>
        <v>290</v>
      </c>
      <c r="G353" s="515"/>
      <c r="H353" s="515"/>
      <c r="I353" s="573"/>
      <c r="J353" s="517" t="s">
        <v>2393</v>
      </c>
      <c r="K353" s="586" t="s">
        <v>2352</v>
      </c>
      <c r="L353" s="583" t="s">
        <v>70</v>
      </c>
      <c r="M353" s="583" t="s">
        <v>71</v>
      </c>
      <c r="N353" s="584" t="s">
        <v>72</v>
      </c>
      <c r="O353" s="583" t="s">
        <v>73</v>
      </c>
      <c r="P353" s="583" t="s">
        <v>111</v>
      </c>
      <c r="Q353" s="583" t="s">
        <v>112</v>
      </c>
      <c r="R353" s="583" t="s">
        <v>76</v>
      </c>
      <c r="S353" s="583" t="s">
        <v>77</v>
      </c>
      <c r="T353" s="583" t="s">
        <v>78</v>
      </c>
      <c r="U353" s="583" t="s">
        <v>78</v>
      </c>
      <c r="V353" s="586" t="s">
        <v>2352</v>
      </c>
      <c r="W353" s="585">
        <f t="shared" si="51"/>
        <v>9</v>
      </c>
      <c r="X353" s="585" t="str">
        <f>IF(AND(W353&gt;=7), "ALTA", IF(AND(W356&lt;7, W356&gt;3), "MEDIO", IF(AND(W356&lt;=3), "BAJA", " ")))</f>
        <v>ALTA</v>
      </c>
      <c r="Y353" s="586" t="s">
        <v>3163</v>
      </c>
      <c r="Z353" s="585" t="s">
        <v>80</v>
      </c>
      <c r="AA353" s="583" t="s">
        <v>81</v>
      </c>
      <c r="AB353" s="583" t="s">
        <v>81</v>
      </c>
      <c r="AC353" s="586" t="s">
        <v>2320</v>
      </c>
      <c r="AD353" s="574">
        <v>43738</v>
      </c>
      <c r="AE353" s="583" t="s">
        <v>82</v>
      </c>
      <c r="AF353" s="585" t="s">
        <v>83</v>
      </c>
      <c r="AG353" s="585" t="s">
        <v>83</v>
      </c>
      <c r="AH353" s="585" t="s">
        <v>83</v>
      </c>
      <c r="AI353" s="583" t="s">
        <v>84</v>
      </c>
      <c r="AJ353" s="585"/>
      <c r="AK353" s="585" t="s">
        <v>83</v>
      </c>
      <c r="AL353" s="583" t="s">
        <v>85</v>
      </c>
      <c r="AM353" s="583" t="s">
        <v>69</v>
      </c>
      <c r="AN353" s="583" t="s">
        <v>86</v>
      </c>
      <c r="AO353" s="585"/>
      <c r="AP353" s="585" t="s">
        <v>2394</v>
      </c>
      <c r="AQ353" s="583" t="s">
        <v>2395</v>
      </c>
      <c r="AR353" s="583" t="s">
        <v>87</v>
      </c>
      <c r="AS353" s="583" t="s">
        <v>87</v>
      </c>
      <c r="AT353" s="583" t="s">
        <v>88</v>
      </c>
      <c r="AU353" s="585" t="s">
        <v>89</v>
      </c>
      <c r="AV353" s="585" t="s">
        <v>89</v>
      </c>
      <c r="AW353" s="587" t="s">
        <v>107</v>
      </c>
      <c r="AX353" s="585" t="s">
        <v>90</v>
      </c>
    </row>
    <row r="354" spans="1:50" ht="90">
      <c r="A354" s="575" t="s">
        <v>1782</v>
      </c>
      <c r="B354" s="514" t="s">
        <v>2203</v>
      </c>
      <c r="C354" s="514" t="s">
        <v>276</v>
      </c>
      <c r="D354" s="514" t="s">
        <v>68</v>
      </c>
      <c r="E354" s="514" t="s">
        <v>451</v>
      </c>
      <c r="F354" s="515">
        <f>IFERROR(VLOOKUP(E354,[9]TablaRetencion!A$1:B$22,2,FALSE),"")</f>
        <v>290</v>
      </c>
      <c r="G354" s="515"/>
      <c r="H354" s="515"/>
      <c r="I354" s="573"/>
      <c r="J354" s="517" t="s">
        <v>2396</v>
      </c>
      <c r="K354" s="586" t="s">
        <v>2397</v>
      </c>
      <c r="L354" s="583" t="s">
        <v>70</v>
      </c>
      <c r="M354" s="583" t="s">
        <v>71</v>
      </c>
      <c r="N354" s="584" t="s">
        <v>72</v>
      </c>
      <c r="O354" s="583" t="s">
        <v>73</v>
      </c>
      <c r="P354" s="583" t="s">
        <v>111</v>
      </c>
      <c r="Q354" s="583" t="s">
        <v>112</v>
      </c>
      <c r="R354" s="583" t="s">
        <v>76</v>
      </c>
      <c r="S354" s="583" t="s">
        <v>77</v>
      </c>
      <c r="T354" s="583" t="s">
        <v>78</v>
      </c>
      <c r="U354" s="583" t="s">
        <v>78</v>
      </c>
      <c r="V354" s="585" t="s">
        <v>2398</v>
      </c>
      <c r="W354" s="585">
        <f t="shared" si="51"/>
        <v>9</v>
      </c>
      <c r="X354" s="585" t="str">
        <f>IF(AND(W354&gt;=7), "ALTA", IF(AND(W357&lt;7, W357&gt;3), "MEDIO", IF(AND(W357&lt;=3), "BAJA", " ")))</f>
        <v>ALTA</v>
      </c>
      <c r="Y354" s="586" t="s">
        <v>3163</v>
      </c>
      <c r="Z354" s="585" t="s">
        <v>80</v>
      </c>
      <c r="AA354" s="583" t="s">
        <v>81</v>
      </c>
      <c r="AB354" s="583" t="s">
        <v>81</v>
      </c>
      <c r="AC354" s="586" t="s">
        <v>2320</v>
      </c>
      <c r="AD354" s="574">
        <v>43738</v>
      </c>
      <c r="AE354" s="583" t="s">
        <v>82</v>
      </c>
      <c r="AF354" s="585" t="s">
        <v>83</v>
      </c>
      <c r="AG354" s="585" t="s">
        <v>83</v>
      </c>
      <c r="AH354" s="585" t="s">
        <v>83</v>
      </c>
      <c r="AI354" s="583" t="s">
        <v>84</v>
      </c>
      <c r="AJ354" s="585"/>
      <c r="AK354" s="585" t="s">
        <v>83</v>
      </c>
      <c r="AL354" s="583" t="s">
        <v>85</v>
      </c>
      <c r="AM354" s="583" t="s">
        <v>69</v>
      </c>
      <c r="AN354" s="583" t="s">
        <v>86</v>
      </c>
      <c r="AO354" s="585"/>
      <c r="AP354" s="585" t="s">
        <v>2399</v>
      </c>
      <c r="AQ354" s="583" t="s">
        <v>2400</v>
      </c>
      <c r="AR354" s="583" t="s">
        <v>87</v>
      </c>
      <c r="AS354" s="583" t="s">
        <v>87</v>
      </c>
      <c r="AT354" s="583" t="s">
        <v>88</v>
      </c>
      <c r="AU354" s="585" t="s">
        <v>89</v>
      </c>
      <c r="AV354" s="585" t="s">
        <v>89</v>
      </c>
      <c r="AW354" s="587" t="s">
        <v>107</v>
      </c>
      <c r="AX354" s="585" t="s">
        <v>90</v>
      </c>
    </row>
    <row r="355" spans="1:50" ht="90">
      <c r="A355" s="575" t="s">
        <v>1782</v>
      </c>
      <c r="B355" s="514" t="s">
        <v>2203</v>
      </c>
      <c r="C355" s="514" t="s">
        <v>276</v>
      </c>
      <c r="D355" s="514" t="s">
        <v>68</v>
      </c>
      <c r="E355" s="514" t="s">
        <v>451</v>
      </c>
      <c r="F355" s="515">
        <f>IFERROR(VLOOKUP(E355,[9]TablaRetencion!A$1:B$22,2,FALSE),"")</f>
        <v>290</v>
      </c>
      <c r="G355" s="515"/>
      <c r="H355" s="515"/>
      <c r="I355" s="573"/>
      <c r="J355" s="517" t="s">
        <v>2401</v>
      </c>
      <c r="K355" s="586" t="s">
        <v>2402</v>
      </c>
      <c r="L355" s="583" t="s">
        <v>70</v>
      </c>
      <c r="M355" s="583" t="s">
        <v>71</v>
      </c>
      <c r="N355" s="584" t="s">
        <v>72</v>
      </c>
      <c r="O355" s="583" t="s">
        <v>73</v>
      </c>
      <c r="P355" s="583" t="s">
        <v>111</v>
      </c>
      <c r="Q355" s="583" t="s">
        <v>112</v>
      </c>
      <c r="R355" s="583" t="s">
        <v>76</v>
      </c>
      <c r="S355" s="583" t="s">
        <v>77</v>
      </c>
      <c r="T355" s="583" t="s">
        <v>78</v>
      </c>
      <c r="U355" s="583" t="s">
        <v>78</v>
      </c>
      <c r="V355" s="585" t="s">
        <v>2403</v>
      </c>
      <c r="W355" s="585">
        <f t="shared" si="51"/>
        <v>9</v>
      </c>
      <c r="X355" s="585" t="str">
        <f t="shared" si="52"/>
        <v>ALTA</v>
      </c>
      <c r="Y355" s="586" t="s">
        <v>3163</v>
      </c>
      <c r="Z355" s="585" t="s">
        <v>80</v>
      </c>
      <c r="AA355" s="583" t="s">
        <v>81</v>
      </c>
      <c r="AB355" s="583" t="s">
        <v>81</v>
      </c>
      <c r="AC355" s="586" t="s">
        <v>2320</v>
      </c>
      <c r="AD355" s="574">
        <v>43738</v>
      </c>
      <c r="AE355" s="583" t="s">
        <v>82</v>
      </c>
      <c r="AF355" s="585" t="s">
        <v>83</v>
      </c>
      <c r="AG355" s="585" t="s">
        <v>83</v>
      </c>
      <c r="AH355" s="585" t="s">
        <v>83</v>
      </c>
      <c r="AI355" s="583" t="s">
        <v>84</v>
      </c>
      <c r="AJ355" s="585"/>
      <c r="AK355" s="585" t="s">
        <v>83</v>
      </c>
      <c r="AL355" s="583" t="s">
        <v>85</v>
      </c>
      <c r="AM355" s="583" t="s">
        <v>69</v>
      </c>
      <c r="AN355" s="583" t="s">
        <v>86</v>
      </c>
      <c r="AO355" s="585"/>
      <c r="AP355" s="585" t="s">
        <v>2404</v>
      </c>
      <c r="AQ355" s="583" t="s">
        <v>2405</v>
      </c>
      <c r="AR355" s="583" t="s">
        <v>87</v>
      </c>
      <c r="AS355" s="583" t="s">
        <v>87</v>
      </c>
      <c r="AT355" s="583" t="s">
        <v>88</v>
      </c>
      <c r="AU355" s="585" t="s">
        <v>89</v>
      </c>
      <c r="AV355" s="585" t="s">
        <v>89</v>
      </c>
      <c r="AW355" s="587" t="s">
        <v>107</v>
      </c>
      <c r="AX355" s="585" t="s">
        <v>90</v>
      </c>
    </row>
    <row r="356" spans="1:50" ht="150">
      <c r="A356" s="575" t="s">
        <v>1782</v>
      </c>
      <c r="B356" s="514" t="s">
        <v>2203</v>
      </c>
      <c r="C356" s="514" t="s">
        <v>276</v>
      </c>
      <c r="D356" s="514" t="s">
        <v>68</v>
      </c>
      <c r="E356" s="514" t="s">
        <v>451</v>
      </c>
      <c r="F356" s="515">
        <f>IFERROR(VLOOKUP(E356,[9]TablaRetencion!A$1:B$22,2,FALSE),"")</f>
        <v>290</v>
      </c>
      <c r="G356" s="515"/>
      <c r="H356" s="515"/>
      <c r="I356" s="573"/>
      <c r="J356" s="517" t="s">
        <v>2406</v>
      </c>
      <c r="K356" s="588" t="s">
        <v>2407</v>
      </c>
      <c r="L356" s="583" t="s">
        <v>70</v>
      </c>
      <c r="M356" s="583" t="s">
        <v>71</v>
      </c>
      <c r="N356" s="584" t="s">
        <v>72</v>
      </c>
      <c r="O356" s="583" t="s">
        <v>73</v>
      </c>
      <c r="P356" s="583" t="s">
        <v>111</v>
      </c>
      <c r="Q356" s="583" t="s">
        <v>112</v>
      </c>
      <c r="R356" s="583" t="s">
        <v>76</v>
      </c>
      <c r="S356" s="583" t="s">
        <v>77</v>
      </c>
      <c r="T356" s="583" t="s">
        <v>78</v>
      </c>
      <c r="U356" s="583" t="s">
        <v>78</v>
      </c>
      <c r="V356" s="585" t="s">
        <v>2408</v>
      </c>
      <c r="W356" s="585">
        <f t="shared" si="51"/>
        <v>9</v>
      </c>
      <c r="X356" s="585" t="str">
        <f t="shared" si="52"/>
        <v>ALTA</v>
      </c>
      <c r="Y356" s="579" t="s">
        <v>3161</v>
      </c>
      <c r="Z356" s="585" t="s">
        <v>80</v>
      </c>
      <c r="AA356" s="583" t="s">
        <v>81</v>
      </c>
      <c r="AB356" s="583" t="s">
        <v>81</v>
      </c>
      <c r="AC356" s="586" t="s">
        <v>2320</v>
      </c>
      <c r="AD356" s="574">
        <v>43738</v>
      </c>
      <c r="AE356" s="583" t="s">
        <v>82</v>
      </c>
      <c r="AF356" s="585" t="s">
        <v>83</v>
      </c>
      <c r="AG356" s="585" t="s">
        <v>83</v>
      </c>
      <c r="AH356" s="585" t="s">
        <v>83</v>
      </c>
      <c r="AI356" s="583" t="s">
        <v>84</v>
      </c>
      <c r="AJ356" s="585"/>
      <c r="AK356" s="585" t="s">
        <v>83</v>
      </c>
      <c r="AL356" s="583" t="s">
        <v>85</v>
      </c>
      <c r="AM356" s="583" t="s">
        <v>69</v>
      </c>
      <c r="AN356" s="583" t="s">
        <v>86</v>
      </c>
      <c r="AO356" s="585"/>
      <c r="AP356" s="585" t="s">
        <v>2410</v>
      </c>
      <c r="AQ356" s="583" t="s">
        <v>2411</v>
      </c>
      <c r="AR356" s="583" t="s">
        <v>87</v>
      </c>
      <c r="AS356" s="583" t="s">
        <v>87</v>
      </c>
      <c r="AT356" s="583" t="s">
        <v>88</v>
      </c>
      <c r="AU356" s="585" t="s">
        <v>89</v>
      </c>
      <c r="AV356" s="585" t="s">
        <v>89</v>
      </c>
      <c r="AW356" s="587" t="s">
        <v>107</v>
      </c>
      <c r="AX356" s="585" t="s">
        <v>90</v>
      </c>
    </row>
    <row r="357" spans="1:50" ht="255">
      <c r="A357" s="575" t="s">
        <v>1782</v>
      </c>
      <c r="B357" s="514" t="s">
        <v>2203</v>
      </c>
      <c r="C357" s="514" t="s">
        <v>276</v>
      </c>
      <c r="D357" s="514" t="s">
        <v>68</v>
      </c>
      <c r="E357" s="514" t="s">
        <v>451</v>
      </c>
      <c r="F357" s="515">
        <f>IFERROR(VLOOKUP(E357,[9]TablaRetencion!A$1:B$22,2,FALSE),"")</f>
        <v>290</v>
      </c>
      <c r="G357" s="515"/>
      <c r="H357" s="515"/>
      <c r="I357" s="573"/>
      <c r="J357" s="517" t="s">
        <v>2406</v>
      </c>
      <c r="K357" s="588" t="s">
        <v>2412</v>
      </c>
      <c r="L357" s="583" t="s">
        <v>70</v>
      </c>
      <c r="M357" s="583" t="s">
        <v>71</v>
      </c>
      <c r="N357" s="584" t="s">
        <v>72</v>
      </c>
      <c r="O357" s="583" t="s">
        <v>73</v>
      </c>
      <c r="P357" s="583" t="s">
        <v>111</v>
      </c>
      <c r="Q357" s="583" t="s">
        <v>112</v>
      </c>
      <c r="R357" s="583" t="s">
        <v>76</v>
      </c>
      <c r="S357" s="583" t="s">
        <v>77</v>
      </c>
      <c r="T357" s="583" t="s">
        <v>78</v>
      </c>
      <c r="U357" s="583" t="s">
        <v>78</v>
      </c>
      <c r="V357" s="585" t="s">
        <v>2413</v>
      </c>
      <c r="W357" s="585">
        <f t="shared" si="51"/>
        <v>9</v>
      </c>
      <c r="X357" s="585" t="str">
        <f t="shared" si="52"/>
        <v>ALTA</v>
      </c>
      <c r="Y357" s="579" t="s">
        <v>3161</v>
      </c>
      <c r="Z357" s="585" t="s">
        <v>80</v>
      </c>
      <c r="AA357" s="583" t="s">
        <v>81</v>
      </c>
      <c r="AB357" s="583" t="s">
        <v>81</v>
      </c>
      <c r="AC357" s="586" t="s">
        <v>2320</v>
      </c>
      <c r="AD357" s="574">
        <v>43738</v>
      </c>
      <c r="AE357" s="583" t="s">
        <v>82</v>
      </c>
      <c r="AF357" s="585" t="s">
        <v>83</v>
      </c>
      <c r="AG357" s="585" t="s">
        <v>83</v>
      </c>
      <c r="AH357" s="585" t="s">
        <v>83</v>
      </c>
      <c r="AI357" s="583" t="s">
        <v>84</v>
      </c>
      <c r="AJ357" s="585"/>
      <c r="AK357" s="585" t="s">
        <v>83</v>
      </c>
      <c r="AL357" s="583" t="s">
        <v>85</v>
      </c>
      <c r="AM357" s="583" t="s">
        <v>69</v>
      </c>
      <c r="AN357" s="583" t="s">
        <v>86</v>
      </c>
      <c r="AO357" s="585"/>
      <c r="AP357" s="585" t="s">
        <v>2414</v>
      </c>
      <c r="AQ357" s="583" t="s">
        <v>2415</v>
      </c>
      <c r="AR357" s="583" t="s">
        <v>87</v>
      </c>
      <c r="AS357" s="583" t="s">
        <v>87</v>
      </c>
      <c r="AT357" s="583" t="s">
        <v>88</v>
      </c>
      <c r="AU357" s="585" t="s">
        <v>89</v>
      </c>
      <c r="AV357" s="585" t="s">
        <v>89</v>
      </c>
      <c r="AW357" s="587" t="s">
        <v>107</v>
      </c>
      <c r="AX357" s="585" t="s">
        <v>90</v>
      </c>
    </row>
    <row r="358" spans="1:50" ht="90">
      <c r="A358" s="575" t="s">
        <v>1782</v>
      </c>
      <c r="B358" s="514" t="s">
        <v>2203</v>
      </c>
      <c r="C358" s="514" t="s">
        <v>276</v>
      </c>
      <c r="D358" s="514" t="s">
        <v>68</v>
      </c>
      <c r="E358" s="514" t="s">
        <v>451</v>
      </c>
      <c r="F358" s="515">
        <f>IFERROR(VLOOKUP(E358,[9]TablaRetencion!A$1:B$22,2,FALSE),"")</f>
        <v>290</v>
      </c>
      <c r="G358" s="515"/>
      <c r="H358" s="515"/>
      <c r="I358" s="573"/>
      <c r="J358" s="517" t="s">
        <v>2406</v>
      </c>
      <c r="K358" s="588" t="s">
        <v>2416</v>
      </c>
      <c r="L358" s="583" t="s">
        <v>70</v>
      </c>
      <c r="M358" s="583" t="s">
        <v>71</v>
      </c>
      <c r="N358" s="584" t="s">
        <v>72</v>
      </c>
      <c r="O358" s="583" t="s">
        <v>73</v>
      </c>
      <c r="P358" s="583" t="s">
        <v>111</v>
      </c>
      <c r="Q358" s="583" t="s">
        <v>112</v>
      </c>
      <c r="R358" s="583" t="s">
        <v>76</v>
      </c>
      <c r="S358" s="583" t="s">
        <v>77</v>
      </c>
      <c r="T358" s="583" t="s">
        <v>78</v>
      </c>
      <c r="U358" s="583" t="s">
        <v>78</v>
      </c>
      <c r="V358" s="585" t="s">
        <v>2417</v>
      </c>
      <c r="W358" s="585">
        <f t="shared" si="51"/>
        <v>9</v>
      </c>
      <c r="X358" s="585" t="str">
        <f t="shared" si="52"/>
        <v>ALTA</v>
      </c>
      <c r="Y358" s="579" t="s">
        <v>3161</v>
      </c>
      <c r="Z358" s="585" t="s">
        <v>80</v>
      </c>
      <c r="AA358" s="583" t="s">
        <v>81</v>
      </c>
      <c r="AB358" s="583" t="s">
        <v>81</v>
      </c>
      <c r="AC358" s="586" t="s">
        <v>2320</v>
      </c>
      <c r="AD358" s="574">
        <v>43738</v>
      </c>
      <c r="AE358" s="583" t="s">
        <v>82</v>
      </c>
      <c r="AF358" s="585" t="s">
        <v>83</v>
      </c>
      <c r="AG358" s="585" t="s">
        <v>83</v>
      </c>
      <c r="AH358" s="585" t="s">
        <v>83</v>
      </c>
      <c r="AI358" s="583" t="s">
        <v>84</v>
      </c>
      <c r="AJ358" s="585"/>
      <c r="AK358" s="585" t="s">
        <v>83</v>
      </c>
      <c r="AL358" s="583" t="s">
        <v>85</v>
      </c>
      <c r="AM358" s="583" t="s">
        <v>69</v>
      </c>
      <c r="AN358" s="583" t="s">
        <v>86</v>
      </c>
      <c r="AO358" s="585"/>
      <c r="AP358" s="585" t="s">
        <v>2418</v>
      </c>
      <c r="AQ358" s="583" t="s">
        <v>2419</v>
      </c>
      <c r="AR358" s="583" t="s">
        <v>87</v>
      </c>
      <c r="AS358" s="583" t="s">
        <v>87</v>
      </c>
      <c r="AT358" s="583" t="s">
        <v>88</v>
      </c>
      <c r="AU358" s="585" t="s">
        <v>89</v>
      </c>
      <c r="AV358" s="585" t="s">
        <v>89</v>
      </c>
      <c r="AW358" s="587" t="s">
        <v>107</v>
      </c>
      <c r="AX358" s="585" t="s">
        <v>90</v>
      </c>
    </row>
    <row r="359" spans="1:50" ht="150">
      <c r="A359" s="575" t="s">
        <v>1782</v>
      </c>
      <c r="B359" s="514" t="s">
        <v>2203</v>
      </c>
      <c r="C359" s="514" t="s">
        <v>276</v>
      </c>
      <c r="D359" s="514" t="s">
        <v>68</v>
      </c>
      <c r="E359" s="514" t="s">
        <v>451</v>
      </c>
      <c r="F359" s="515">
        <f>IFERROR(VLOOKUP(E359,[9]TablaRetencion!A$1:B$22,2,FALSE),"")</f>
        <v>290</v>
      </c>
      <c r="G359" s="515"/>
      <c r="H359" s="515"/>
      <c r="I359" s="573"/>
      <c r="J359" s="517" t="s">
        <v>2420</v>
      </c>
      <c r="K359" s="588" t="s">
        <v>2421</v>
      </c>
      <c r="L359" s="583" t="s">
        <v>70</v>
      </c>
      <c r="M359" s="583" t="s">
        <v>71</v>
      </c>
      <c r="N359" s="584" t="s">
        <v>72</v>
      </c>
      <c r="O359" s="583" t="s">
        <v>73</v>
      </c>
      <c r="P359" s="583" t="s">
        <v>111</v>
      </c>
      <c r="Q359" s="583" t="s">
        <v>112</v>
      </c>
      <c r="R359" s="583" t="s">
        <v>76</v>
      </c>
      <c r="S359" s="583" t="s">
        <v>77</v>
      </c>
      <c r="T359" s="583" t="s">
        <v>78</v>
      </c>
      <c r="U359" s="583" t="s">
        <v>78</v>
      </c>
      <c r="V359" s="585" t="s">
        <v>2422</v>
      </c>
      <c r="W359" s="585">
        <f t="shared" si="51"/>
        <v>9</v>
      </c>
      <c r="X359" s="585" t="str">
        <f t="shared" si="52"/>
        <v>ALTA</v>
      </c>
      <c r="Y359" s="579" t="s">
        <v>3161</v>
      </c>
      <c r="Z359" s="585" t="s">
        <v>80</v>
      </c>
      <c r="AA359" s="583" t="s">
        <v>81</v>
      </c>
      <c r="AB359" s="583" t="s">
        <v>81</v>
      </c>
      <c r="AC359" s="586" t="s">
        <v>2320</v>
      </c>
      <c r="AD359" s="574">
        <v>43738</v>
      </c>
      <c r="AE359" s="583" t="s">
        <v>82</v>
      </c>
      <c r="AF359" s="585" t="s">
        <v>83</v>
      </c>
      <c r="AG359" s="585" t="s">
        <v>83</v>
      </c>
      <c r="AH359" s="585" t="s">
        <v>83</v>
      </c>
      <c r="AI359" s="583" t="s">
        <v>84</v>
      </c>
      <c r="AJ359" s="585"/>
      <c r="AK359" s="585" t="s">
        <v>83</v>
      </c>
      <c r="AL359" s="583" t="s">
        <v>85</v>
      </c>
      <c r="AM359" s="583" t="s">
        <v>69</v>
      </c>
      <c r="AN359" s="583" t="s">
        <v>86</v>
      </c>
      <c r="AO359" s="585"/>
      <c r="AP359" s="585" t="s">
        <v>2423</v>
      </c>
      <c r="AQ359" s="583" t="s">
        <v>2424</v>
      </c>
      <c r="AR359" s="583" t="s">
        <v>87</v>
      </c>
      <c r="AS359" s="583" t="s">
        <v>87</v>
      </c>
      <c r="AT359" s="583" t="s">
        <v>88</v>
      </c>
      <c r="AU359" s="585" t="s">
        <v>89</v>
      </c>
      <c r="AV359" s="585" t="s">
        <v>89</v>
      </c>
      <c r="AW359" s="587" t="s">
        <v>107</v>
      </c>
      <c r="AX359" s="585" t="s">
        <v>90</v>
      </c>
    </row>
    <row r="360" spans="1:50" ht="90">
      <c r="A360" s="575" t="s">
        <v>1782</v>
      </c>
      <c r="B360" s="514" t="s">
        <v>2203</v>
      </c>
      <c r="C360" s="514" t="s">
        <v>276</v>
      </c>
      <c r="D360" s="514" t="s">
        <v>68</v>
      </c>
      <c r="E360" s="514" t="s">
        <v>451</v>
      </c>
      <c r="F360" s="515">
        <f>IFERROR(VLOOKUP(E360,[9]TablaRetencion!A$1:B$22,2,FALSE),"")</f>
        <v>290</v>
      </c>
      <c r="G360" s="515"/>
      <c r="H360" s="515"/>
      <c r="I360" s="573"/>
      <c r="J360" s="517" t="s">
        <v>2420</v>
      </c>
      <c r="K360" s="588" t="s">
        <v>2425</v>
      </c>
      <c r="L360" s="583" t="s">
        <v>70</v>
      </c>
      <c r="M360" s="583" t="s">
        <v>71</v>
      </c>
      <c r="N360" s="584" t="s">
        <v>72</v>
      </c>
      <c r="O360" s="583" t="s">
        <v>73</v>
      </c>
      <c r="P360" s="583" t="s">
        <v>111</v>
      </c>
      <c r="Q360" s="583" t="s">
        <v>112</v>
      </c>
      <c r="R360" s="583" t="s">
        <v>76</v>
      </c>
      <c r="S360" s="583" t="s">
        <v>77</v>
      </c>
      <c r="T360" s="583" t="s">
        <v>78</v>
      </c>
      <c r="U360" s="583" t="s">
        <v>78</v>
      </c>
      <c r="V360" s="585" t="s">
        <v>2426</v>
      </c>
      <c r="W360" s="585">
        <f t="shared" si="51"/>
        <v>9</v>
      </c>
      <c r="X360" s="585" t="str">
        <f t="shared" si="52"/>
        <v>ALTA</v>
      </c>
      <c r="Y360" s="579" t="s">
        <v>3161</v>
      </c>
      <c r="Z360" s="585" t="s">
        <v>80</v>
      </c>
      <c r="AA360" s="583" t="s">
        <v>81</v>
      </c>
      <c r="AB360" s="583" t="s">
        <v>81</v>
      </c>
      <c r="AC360" s="586" t="s">
        <v>2320</v>
      </c>
      <c r="AD360" s="574">
        <v>43738</v>
      </c>
      <c r="AE360" s="583" t="s">
        <v>82</v>
      </c>
      <c r="AF360" s="585" t="s">
        <v>83</v>
      </c>
      <c r="AG360" s="585" t="s">
        <v>83</v>
      </c>
      <c r="AH360" s="585" t="s">
        <v>83</v>
      </c>
      <c r="AI360" s="583" t="s">
        <v>84</v>
      </c>
      <c r="AJ360" s="585"/>
      <c r="AK360" s="585" t="s">
        <v>83</v>
      </c>
      <c r="AL360" s="583" t="s">
        <v>85</v>
      </c>
      <c r="AM360" s="583" t="s">
        <v>69</v>
      </c>
      <c r="AN360" s="583" t="s">
        <v>86</v>
      </c>
      <c r="AO360" s="585"/>
      <c r="AP360" s="585" t="s">
        <v>2427</v>
      </c>
      <c r="AQ360" s="583" t="s">
        <v>2428</v>
      </c>
      <c r="AR360" s="583" t="s">
        <v>87</v>
      </c>
      <c r="AS360" s="583" t="s">
        <v>87</v>
      </c>
      <c r="AT360" s="583" t="s">
        <v>88</v>
      </c>
      <c r="AU360" s="585" t="s">
        <v>89</v>
      </c>
      <c r="AV360" s="585" t="s">
        <v>89</v>
      </c>
      <c r="AW360" s="587" t="s">
        <v>107</v>
      </c>
      <c r="AX360" s="585" t="s">
        <v>90</v>
      </c>
    </row>
    <row r="361" spans="1:50" ht="90">
      <c r="A361" s="575" t="s">
        <v>1782</v>
      </c>
      <c r="B361" s="514" t="s">
        <v>2203</v>
      </c>
      <c r="C361" s="514" t="s">
        <v>276</v>
      </c>
      <c r="D361" s="514" t="s">
        <v>68</v>
      </c>
      <c r="E361" s="514" t="s">
        <v>451</v>
      </c>
      <c r="F361" s="515">
        <f>IFERROR(VLOOKUP(E361,[9]TablaRetencion!A$1:B$22,2,FALSE),"")</f>
        <v>290</v>
      </c>
      <c r="G361" s="515"/>
      <c r="H361" s="515"/>
      <c r="I361" s="573"/>
      <c r="J361" s="517" t="s">
        <v>2429</v>
      </c>
      <c r="K361" s="588" t="s">
        <v>2430</v>
      </c>
      <c r="L361" s="583" t="s">
        <v>70</v>
      </c>
      <c r="M361" s="583" t="s">
        <v>71</v>
      </c>
      <c r="N361" s="584" t="s">
        <v>72</v>
      </c>
      <c r="O361" s="583" t="s">
        <v>73</v>
      </c>
      <c r="P361" s="583" t="s">
        <v>111</v>
      </c>
      <c r="Q361" s="583" t="s">
        <v>112</v>
      </c>
      <c r="R361" s="583" t="s">
        <v>76</v>
      </c>
      <c r="S361" s="583" t="s">
        <v>77</v>
      </c>
      <c r="T361" s="583" t="s">
        <v>78</v>
      </c>
      <c r="U361" s="583" t="s">
        <v>78</v>
      </c>
      <c r="V361" s="585" t="s">
        <v>2431</v>
      </c>
      <c r="W361" s="585">
        <f t="shared" si="51"/>
        <v>9</v>
      </c>
      <c r="X361" s="585" t="str">
        <f t="shared" si="52"/>
        <v>ALTA</v>
      </c>
      <c r="Y361" s="579" t="s">
        <v>3161</v>
      </c>
      <c r="Z361" s="585" t="s">
        <v>80</v>
      </c>
      <c r="AA361" s="583" t="s">
        <v>81</v>
      </c>
      <c r="AB361" s="583" t="s">
        <v>81</v>
      </c>
      <c r="AC361" s="586" t="s">
        <v>2320</v>
      </c>
      <c r="AD361" s="574">
        <v>43738</v>
      </c>
      <c r="AE361" s="583" t="s">
        <v>82</v>
      </c>
      <c r="AF361" s="585" t="s">
        <v>83</v>
      </c>
      <c r="AG361" s="585" t="s">
        <v>83</v>
      </c>
      <c r="AH361" s="585" t="s">
        <v>83</v>
      </c>
      <c r="AI361" s="583" t="s">
        <v>84</v>
      </c>
      <c r="AJ361" s="585"/>
      <c r="AK361" s="585" t="s">
        <v>83</v>
      </c>
      <c r="AL361" s="583" t="s">
        <v>85</v>
      </c>
      <c r="AM361" s="583" t="s">
        <v>69</v>
      </c>
      <c r="AN361" s="583" t="s">
        <v>86</v>
      </c>
      <c r="AO361" s="585"/>
      <c r="AP361" s="585" t="s">
        <v>2432</v>
      </c>
      <c r="AQ361" s="583" t="s">
        <v>2433</v>
      </c>
      <c r="AR361" s="583" t="s">
        <v>87</v>
      </c>
      <c r="AS361" s="583" t="s">
        <v>87</v>
      </c>
      <c r="AT361" s="583" t="s">
        <v>88</v>
      </c>
      <c r="AU361" s="585" t="s">
        <v>89</v>
      </c>
      <c r="AV361" s="585" t="s">
        <v>89</v>
      </c>
      <c r="AW361" s="587" t="s">
        <v>107</v>
      </c>
      <c r="AX361" s="585" t="s">
        <v>90</v>
      </c>
    </row>
    <row r="362" spans="1:50" ht="135">
      <c r="A362" s="575" t="s">
        <v>1782</v>
      </c>
      <c r="B362" s="514" t="s">
        <v>2203</v>
      </c>
      <c r="C362" s="514" t="s">
        <v>276</v>
      </c>
      <c r="D362" s="514" t="s">
        <v>68</v>
      </c>
      <c r="E362" s="514" t="s">
        <v>451</v>
      </c>
      <c r="F362" s="515">
        <f>IFERROR(VLOOKUP(E362,[9]TablaRetencion!A$1:B$22,2,FALSE),"")</f>
        <v>290</v>
      </c>
      <c r="G362" s="515"/>
      <c r="H362" s="515"/>
      <c r="I362" s="573"/>
      <c r="J362" s="517" t="s">
        <v>2434</v>
      </c>
      <c r="K362" s="588" t="s">
        <v>2435</v>
      </c>
      <c r="L362" s="583" t="s">
        <v>70</v>
      </c>
      <c r="M362" s="583" t="s">
        <v>71</v>
      </c>
      <c r="N362" s="584" t="s">
        <v>72</v>
      </c>
      <c r="O362" s="583" t="s">
        <v>73</v>
      </c>
      <c r="P362" s="583" t="s">
        <v>111</v>
      </c>
      <c r="Q362" s="583" t="s">
        <v>112</v>
      </c>
      <c r="R362" s="583" t="s">
        <v>76</v>
      </c>
      <c r="S362" s="583" t="s">
        <v>77</v>
      </c>
      <c r="T362" s="583" t="s">
        <v>78</v>
      </c>
      <c r="U362" s="583" t="s">
        <v>78</v>
      </c>
      <c r="V362" s="585" t="s">
        <v>2436</v>
      </c>
      <c r="W362" s="585">
        <f t="shared" ref="W362:W381" si="53">VLOOKUP(S362,Confidencialidad,2,0)+VLOOKUP(T362,Integridad,2,0)+VLOOKUP(U362,Disponibilidad,2,0)</f>
        <v>9</v>
      </c>
      <c r="X362" s="585" t="str">
        <f t="shared" si="52"/>
        <v>ALTA</v>
      </c>
      <c r="Y362" s="579" t="s">
        <v>3161</v>
      </c>
      <c r="Z362" s="585" t="s">
        <v>80</v>
      </c>
      <c r="AA362" s="583" t="s">
        <v>81</v>
      </c>
      <c r="AB362" s="583" t="s">
        <v>81</v>
      </c>
      <c r="AC362" s="586" t="s">
        <v>2320</v>
      </c>
      <c r="AD362" s="574">
        <v>43738</v>
      </c>
      <c r="AE362" s="583" t="s">
        <v>82</v>
      </c>
      <c r="AF362" s="585" t="s">
        <v>83</v>
      </c>
      <c r="AG362" s="585" t="s">
        <v>83</v>
      </c>
      <c r="AH362" s="585" t="s">
        <v>83</v>
      </c>
      <c r="AI362" s="583" t="s">
        <v>84</v>
      </c>
      <c r="AJ362" s="585"/>
      <c r="AK362" s="585" t="s">
        <v>83</v>
      </c>
      <c r="AL362" s="583" t="s">
        <v>85</v>
      </c>
      <c r="AM362" s="583" t="s">
        <v>69</v>
      </c>
      <c r="AN362" s="583" t="s">
        <v>86</v>
      </c>
      <c r="AO362" s="585"/>
      <c r="AP362" s="585" t="s">
        <v>2437</v>
      </c>
      <c r="AQ362" s="583" t="s">
        <v>2438</v>
      </c>
      <c r="AR362" s="583" t="s">
        <v>87</v>
      </c>
      <c r="AS362" s="583" t="s">
        <v>87</v>
      </c>
      <c r="AT362" s="583" t="s">
        <v>88</v>
      </c>
      <c r="AU362" s="585" t="s">
        <v>89</v>
      </c>
      <c r="AV362" s="585" t="s">
        <v>89</v>
      </c>
      <c r="AW362" s="587" t="s">
        <v>107</v>
      </c>
      <c r="AX362" s="585" t="s">
        <v>90</v>
      </c>
    </row>
    <row r="363" spans="1:50" ht="150">
      <c r="A363" s="575" t="s">
        <v>1782</v>
      </c>
      <c r="B363" s="514" t="s">
        <v>2203</v>
      </c>
      <c r="C363" s="514" t="s">
        <v>276</v>
      </c>
      <c r="D363" s="514" t="s">
        <v>68</v>
      </c>
      <c r="E363" s="514" t="s">
        <v>451</v>
      </c>
      <c r="F363" s="515">
        <f>IFERROR(VLOOKUP(E363,[9]TablaRetencion!A$1:B$22,2,FALSE),"")</f>
        <v>290</v>
      </c>
      <c r="G363" s="515"/>
      <c r="H363" s="515"/>
      <c r="I363" s="573"/>
      <c r="J363" s="517" t="s">
        <v>2439</v>
      </c>
      <c r="K363" s="588" t="s">
        <v>2440</v>
      </c>
      <c r="L363" s="583" t="s">
        <v>70</v>
      </c>
      <c r="M363" s="583" t="s">
        <v>71</v>
      </c>
      <c r="N363" s="584" t="s">
        <v>72</v>
      </c>
      <c r="O363" s="583" t="s">
        <v>73</v>
      </c>
      <c r="P363" s="583" t="s">
        <v>111</v>
      </c>
      <c r="Q363" s="583" t="s">
        <v>112</v>
      </c>
      <c r="R363" s="583" t="s">
        <v>76</v>
      </c>
      <c r="S363" s="583" t="s">
        <v>77</v>
      </c>
      <c r="T363" s="583" t="s">
        <v>78</v>
      </c>
      <c r="U363" s="583" t="s">
        <v>78</v>
      </c>
      <c r="V363" s="585" t="s">
        <v>2441</v>
      </c>
      <c r="W363" s="585">
        <f t="shared" si="53"/>
        <v>9</v>
      </c>
      <c r="X363" s="585" t="str">
        <f>IF(AND(W363&gt;=7), "ALTA", IF(AND(#REF!&lt;7,#REF!&gt; 3), "MEDIO", IF(AND(#REF!&lt;=3), "BAJA", " ")))</f>
        <v>ALTA</v>
      </c>
      <c r="Y363" s="579" t="s">
        <v>3161</v>
      </c>
      <c r="Z363" s="585" t="s">
        <v>80</v>
      </c>
      <c r="AA363" s="583" t="s">
        <v>81</v>
      </c>
      <c r="AB363" s="583" t="s">
        <v>81</v>
      </c>
      <c r="AC363" s="586" t="s">
        <v>2320</v>
      </c>
      <c r="AD363" s="574">
        <v>43738</v>
      </c>
      <c r="AE363" s="583" t="s">
        <v>82</v>
      </c>
      <c r="AF363" s="585" t="s">
        <v>83</v>
      </c>
      <c r="AG363" s="585" t="s">
        <v>83</v>
      </c>
      <c r="AH363" s="585" t="s">
        <v>83</v>
      </c>
      <c r="AI363" s="583" t="s">
        <v>84</v>
      </c>
      <c r="AJ363" s="585"/>
      <c r="AK363" s="585" t="s">
        <v>83</v>
      </c>
      <c r="AL363" s="583" t="s">
        <v>85</v>
      </c>
      <c r="AM363" s="583" t="s">
        <v>69</v>
      </c>
      <c r="AN363" s="583" t="s">
        <v>86</v>
      </c>
      <c r="AO363" s="585"/>
      <c r="AP363" s="585" t="s">
        <v>2442</v>
      </c>
      <c r="AQ363" s="583" t="s">
        <v>2443</v>
      </c>
      <c r="AR363" s="583" t="s">
        <v>87</v>
      </c>
      <c r="AS363" s="583" t="s">
        <v>87</v>
      </c>
      <c r="AT363" s="583" t="s">
        <v>88</v>
      </c>
      <c r="AU363" s="585" t="s">
        <v>89</v>
      </c>
      <c r="AV363" s="585" t="s">
        <v>89</v>
      </c>
      <c r="AW363" s="587" t="s">
        <v>107</v>
      </c>
      <c r="AX363" s="585" t="s">
        <v>90</v>
      </c>
    </row>
    <row r="364" spans="1:50" ht="165">
      <c r="A364" s="575" t="s">
        <v>1782</v>
      </c>
      <c r="B364" s="514" t="s">
        <v>2203</v>
      </c>
      <c r="C364" s="514" t="s">
        <v>276</v>
      </c>
      <c r="D364" s="514" t="s">
        <v>68</v>
      </c>
      <c r="E364" s="514" t="s">
        <v>451</v>
      </c>
      <c r="F364" s="515">
        <f>IFERROR(VLOOKUP(E364,[9]TablaRetencion!A$1:B$22,2,FALSE),"")</f>
        <v>290</v>
      </c>
      <c r="G364" s="515"/>
      <c r="H364" s="515"/>
      <c r="I364" s="573"/>
      <c r="J364" s="517" t="s">
        <v>2444</v>
      </c>
      <c r="K364" s="588" t="s">
        <v>2445</v>
      </c>
      <c r="L364" s="583" t="s">
        <v>70</v>
      </c>
      <c r="M364" s="583" t="s">
        <v>71</v>
      </c>
      <c r="N364" s="584" t="s">
        <v>72</v>
      </c>
      <c r="O364" s="583" t="s">
        <v>73</v>
      </c>
      <c r="P364" s="583" t="s">
        <v>111</v>
      </c>
      <c r="Q364" s="583" t="s">
        <v>112</v>
      </c>
      <c r="R364" s="583" t="s">
        <v>76</v>
      </c>
      <c r="S364" s="583" t="s">
        <v>77</v>
      </c>
      <c r="T364" s="583" t="s">
        <v>78</v>
      </c>
      <c r="U364" s="583" t="s">
        <v>78</v>
      </c>
      <c r="V364" s="585" t="s">
        <v>2446</v>
      </c>
      <c r="W364" s="585">
        <f t="shared" si="53"/>
        <v>9</v>
      </c>
      <c r="X364" s="585" t="str">
        <f>IF(AND(W364&gt;=7), "ALTA", IF(AND(W367&lt;7, W367&gt;3), "MEDIO", IF(AND(W367&lt;=3), "BAJA", " ")))</f>
        <v>ALTA</v>
      </c>
      <c r="Y364" s="579" t="s">
        <v>3161</v>
      </c>
      <c r="Z364" s="585" t="s">
        <v>80</v>
      </c>
      <c r="AA364" s="583" t="s">
        <v>81</v>
      </c>
      <c r="AB364" s="583" t="s">
        <v>81</v>
      </c>
      <c r="AC364" s="586" t="s">
        <v>2320</v>
      </c>
      <c r="AD364" s="574">
        <v>43738</v>
      </c>
      <c r="AE364" s="583" t="s">
        <v>82</v>
      </c>
      <c r="AF364" s="585" t="s">
        <v>83</v>
      </c>
      <c r="AG364" s="585" t="s">
        <v>83</v>
      </c>
      <c r="AH364" s="585" t="s">
        <v>83</v>
      </c>
      <c r="AI364" s="583" t="s">
        <v>84</v>
      </c>
      <c r="AJ364" s="585"/>
      <c r="AK364" s="585" t="s">
        <v>83</v>
      </c>
      <c r="AL364" s="583" t="s">
        <v>85</v>
      </c>
      <c r="AM364" s="583" t="s">
        <v>69</v>
      </c>
      <c r="AN364" s="583" t="s">
        <v>86</v>
      </c>
      <c r="AO364" s="585"/>
      <c r="AP364" s="585" t="s">
        <v>2447</v>
      </c>
      <c r="AQ364" s="583" t="s">
        <v>2448</v>
      </c>
      <c r="AR364" s="583" t="s">
        <v>87</v>
      </c>
      <c r="AS364" s="583" t="s">
        <v>87</v>
      </c>
      <c r="AT364" s="583" t="s">
        <v>88</v>
      </c>
      <c r="AU364" s="585" t="s">
        <v>89</v>
      </c>
      <c r="AV364" s="585" t="s">
        <v>89</v>
      </c>
      <c r="AW364" s="587" t="s">
        <v>107</v>
      </c>
      <c r="AX364" s="585" t="s">
        <v>90</v>
      </c>
    </row>
    <row r="365" spans="1:50" ht="315">
      <c r="A365" s="575" t="s">
        <v>1782</v>
      </c>
      <c r="B365" s="514" t="s">
        <v>2203</v>
      </c>
      <c r="C365" s="514" t="s">
        <v>276</v>
      </c>
      <c r="D365" s="514" t="s">
        <v>68</v>
      </c>
      <c r="E365" s="514" t="s">
        <v>451</v>
      </c>
      <c r="F365" s="515">
        <f>IFERROR(VLOOKUP(E365,[9]TablaRetencion!A$1:B$22,2,FALSE),"")</f>
        <v>290</v>
      </c>
      <c r="G365" s="515"/>
      <c r="H365" s="515"/>
      <c r="I365" s="573"/>
      <c r="J365" s="517" t="s">
        <v>2449</v>
      </c>
      <c r="K365" s="588" t="s">
        <v>2450</v>
      </c>
      <c r="L365" s="583" t="s">
        <v>70</v>
      </c>
      <c r="M365" s="583" t="s">
        <v>71</v>
      </c>
      <c r="N365" s="584" t="s">
        <v>72</v>
      </c>
      <c r="O365" s="583" t="s">
        <v>73</v>
      </c>
      <c r="P365" s="583" t="s">
        <v>111</v>
      </c>
      <c r="Q365" s="583" t="s">
        <v>112</v>
      </c>
      <c r="R365" s="583" t="s">
        <v>76</v>
      </c>
      <c r="S365" s="583" t="s">
        <v>77</v>
      </c>
      <c r="T365" s="583" t="s">
        <v>78</v>
      </c>
      <c r="U365" s="583" t="s">
        <v>78</v>
      </c>
      <c r="V365" s="585"/>
      <c r="W365" s="585">
        <f t="shared" si="53"/>
        <v>9</v>
      </c>
      <c r="X365" s="585" t="str">
        <f>IF(AND(W365&gt;=7), "ALTA", IF(AND(#REF!&lt;7,#REF!&gt; 3), "MEDIO", IF(AND(#REF!&lt;=3), "BAJA", " ")))</f>
        <v>ALTA</v>
      </c>
      <c r="Y365" s="579" t="s">
        <v>3161</v>
      </c>
      <c r="Z365" s="585" t="s">
        <v>80</v>
      </c>
      <c r="AA365" s="583" t="s">
        <v>81</v>
      </c>
      <c r="AB365" s="583" t="s">
        <v>81</v>
      </c>
      <c r="AC365" s="586" t="s">
        <v>2320</v>
      </c>
      <c r="AD365" s="574">
        <v>43738</v>
      </c>
      <c r="AE365" s="583" t="s">
        <v>82</v>
      </c>
      <c r="AF365" s="585" t="s">
        <v>83</v>
      </c>
      <c r="AG365" s="585" t="s">
        <v>83</v>
      </c>
      <c r="AH365" s="585" t="s">
        <v>83</v>
      </c>
      <c r="AI365" s="583" t="s">
        <v>84</v>
      </c>
      <c r="AJ365" s="585"/>
      <c r="AK365" s="585" t="s">
        <v>83</v>
      </c>
      <c r="AL365" s="583" t="s">
        <v>85</v>
      </c>
      <c r="AM365" s="583" t="s">
        <v>69</v>
      </c>
      <c r="AN365" s="583" t="s">
        <v>86</v>
      </c>
      <c r="AO365" s="585"/>
      <c r="AP365" s="585" t="s">
        <v>2451</v>
      </c>
      <c r="AQ365" s="583" t="s">
        <v>2452</v>
      </c>
      <c r="AR365" s="583" t="s">
        <v>87</v>
      </c>
      <c r="AS365" s="583" t="s">
        <v>87</v>
      </c>
      <c r="AT365" s="583" t="s">
        <v>88</v>
      </c>
      <c r="AU365" s="585" t="s">
        <v>89</v>
      </c>
      <c r="AV365" s="585" t="s">
        <v>89</v>
      </c>
      <c r="AW365" s="587" t="s">
        <v>107</v>
      </c>
      <c r="AX365" s="585" t="s">
        <v>90</v>
      </c>
    </row>
    <row r="366" spans="1:50" ht="90">
      <c r="A366" s="575" t="s">
        <v>1782</v>
      </c>
      <c r="B366" s="514" t="s">
        <v>2203</v>
      </c>
      <c r="C366" s="514" t="s">
        <v>276</v>
      </c>
      <c r="D366" s="514" t="s">
        <v>68</v>
      </c>
      <c r="E366" s="514" t="s">
        <v>451</v>
      </c>
      <c r="F366" s="515">
        <f>IFERROR(VLOOKUP(E366,[9]TablaRetencion!A$1:B$22,2,FALSE),"")</f>
        <v>290</v>
      </c>
      <c r="G366" s="515"/>
      <c r="H366" s="515"/>
      <c r="I366" s="573"/>
      <c r="J366" s="517" t="s">
        <v>2453</v>
      </c>
      <c r="K366" s="588" t="s">
        <v>2454</v>
      </c>
      <c r="L366" s="583" t="s">
        <v>70</v>
      </c>
      <c r="M366" s="583" t="s">
        <v>71</v>
      </c>
      <c r="N366" s="584" t="s">
        <v>72</v>
      </c>
      <c r="O366" s="583" t="s">
        <v>73</v>
      </c>
      <c r="P366" s="583" t="s">
        <v>111</v>
      </c>
      <c r="Q366" s="583" t="s">
        <v>112</v>
      </c>
      <c r="R366" s="583" t="s">
        <v>76</v>
      </c>
      <c r="S366" s="583" t="s">
        <v>77</v>
      </c>
      <c r="T366" s="583" t="s">
        <v>78</v>
      </c>
      <c r="U366" s="583" t="s">
        <v>78</v>
      </c>
      <c r="V366" s="585" t="s">
        <v>2455</v>
      </c>
      <c r="W366" s="585">
        <f t="shared" si="53"/>
        <v>9</v>
      </c>
      <c r="X366" s="585" t="str">
        <f>IF(AND(W366&gt;=7), "ALTA", IF(AND(W368&lt;7, W368&gt;3), "MEDIO", IF(AND(W368&lt;=3), "BAJA", " ")))</f>
        <v>ALTA</v>
      </c>
      <c r="Y366" s="579" t="s">
        <v>3161</v>
      </c>
      <c r="Z366" s="585" t="s">
        <v>80</v>
      </c>
      <c r="AA366" s="583" t="s">
        <v>81</v>
      </c>
      <c r="AB366" s="583" t="s">
        <v>81</v>
      </c>
      <c r="AC366" s="586" t="s">
        <v>2320</v>
      </c>
      <c r="AD366" s="574">
        <v>43738</v>
      </c>
      <c r="AE366" s="583" t="s">
        <v>82</v>
      </c>
      <c r="AF366" s="585" t="s">
        <v>83</v>
      </c>
      <c r="AG366" s="585" t="s">
        <v>83</v>
      </c>
      <c r="AH366" s="585" t="s">
        <v>83</v>
      </c>
      <c r="AI366" s="583" t="s">
        <v>84</v>
      </c>
      <c r="AJ366" s="585"/>
      <c r="AK366" s="585" t="s">
        <v>83</v>
      </c>
      <c r="AL366" s="583" t="s">
        <v>85</v>
      </c>
      <c r="AM366" s="583" t="s">
        <v>69</v>
      </c>
      <c r="AN366" s="583" t="s">
        <v>86</v>
      </c>
      <c r="AO366" s="585"/>
      <c r="AP366" s="585" t="s">
        <v>2456</v>
      </c>
      <c r="AQ366" s="583" t="s">
        <v>2457</v>
      </c>
      <c r="AR366" s="583" t="s">
        <v>87</v>
      </c>
      <c r="AS366" s="583" t="s">
        <v>87</v>
      </c>
      <c r="AT366" s="583" t="s">
        <v>88</v>
      </c>
      <c r="AU366" s="585" t="s">
        <v>89</v>
      </c>
      <c r="AV366" s="585" t="s">
        <v>89</v>
      </c>
      <c r="AW366" s="587" t="s">
        <v>107</v>
      </c>
      <c r="AX366" s="585" t="s">
        <v>90</v>
      </c>
    </row>
    <row r="367" spans="1:50" ht="105">
      <c r="A367" s="575" t="s">
        <v>1782</v>
      </c>
      <c r="B367" s="514" t="s">
        <v>2203</v>
      </c>
      <c r="C367" s="514" t="s">
        <v>276</v>
      </c>
      <c r="D367" s="514" t="s">
        <v>68</v>
      </c>
      <c r="E367" s="514" t="s">
        <v>451</v>
      </c>
      <c r="F367" s="515">
        <f>IFERROR(VLOOKUP(E367,[9]TablaRetencion!A$1:B$22,2,FALSE),"")</f>
        <v>290</v>
      </c>
      <c r="G367" s="515"/>
      <c r="H367" s="515"/>
      <c r="I367" s="573"/>
      <c r="J367" s="517" t="s">
        <v>2458</v>
      </c>
      <c r="K367" s="588" t="s">
        <v>2459</v>
      </c>
      <c r="L367" s="583" t="s">
        <v>70</v>
      </c>
      <c r="M367" s="583" t="s">
        <v>71</v>
      </c>
      <c r="N367" s="584" t="s">
        <v>72</v>
      </c>
      <c r="O367" s="583" t="s">
        <v>73</v>
      </c>
      <c r="P367" s="583" t="s">
        <v>111</v>
      </c>
      <c r="Q367" s="583" t="s">
        <v>112</v>
      </c>
      <c r="R367" s="583" t="s">
        <v>76</v>
      </c>
      <c r="S367" s="583" t="s">
        <v>77</v>
      </c>
      <c r="T367" s="583" t="s">
        <v>78</v>
      </c>
      <c r="U367" s="583" t="s">
        <v>78</v>
      </c>
      <c r="V367" s="585" t="s">
        <v>2460</v>
      </c>
      <c r="W367" s="585">
        <f t="shared" si="53"/>
        <v>9</v>
      </c>
      <c r="X367" s="585" t="str">
        <f>IF(AND(W367&gt;=7), "ALTA", IF(AND(W370&lt;7, W370&gt;3), "MEDIO", IF(AND(W370&lt;=3), "BAJA", " ")))</f>
        <v>ALTA</v>
      </c>
      <c r="Y367" s="579" t="s">
        <v>3161</v>
      </c>
      <c r="Z367" s="585" t="s">
        <v>80</v>
      </c>
      <c r="AA367" s="583" t="s">
        <v>81</v>
      </c>
      <c r="AB367" s="583" t="s">
        <v>81</v>
      </c>
      <c r="AC367" s="586" t="s">
        <v>2320</v>
      </c>
      <c r="AD367" s="574">
        <v>43738</v>
      </c>
      <c r="AE367" s="583" t="s">
        <v>82</v>
      </c>
      <c r="AF367" s="585" t="s">
        <v>83</v>
      </c>
      <c r="AG367" s="585" t="s">
        <v>83</v>
      </c>
      <c r="AH367" s="585" t="s">
        <v>83</v>
      </c>
      <c r="AI367" s="583" t="s">
        <v>84</v>
      </c>
      <c r="AJ367" s="585"/>
      <c r="AK367" s="585" t="s">
        <v>83</v>
      </c>
      <c r="AL367" s="583" t="s">
        <v>85</v>
      </c>
      <c r="AM367" s="583" t="s">
        <v>69</v>
      </c>
      <c r="AN367" s="583" t="s">
        <v>86</v>
      </c>
      <c r="AO367" s="585"/>
      <c r="AP367" s="585" t="s">
        <v>2461</v>
      </c>
      <c r="AQ367" s="583" t="s">
        <v>2462</v>
      </c>
      <c r="AR367" s="583" t="s">
        <v>87</v>
      </c>
      <c r="AS367" s="583" t="s">
        <v>87</v>
      </c>
      <c r="AT367" s="583" t="s">
        <v>88</v>
      </c>
      <c r="AU367" s="585" t="s">
        <v>89</v>
      </c>
      <c r="AV367" s="585" t="s">
        <v>89</v>
      </c>
      <c r="AW367" s="587" t="s">
        <v>107</v>
      </c>
      <c r="AX367" s="585" t="s">
        <v>90</v>
      </c>
    </row>
    <row r="368" spans="1:50" ht="90">
      <c r="A368" s="575" t="s">
        <v>1782</v>
      </c>
      <c r="B368" s="514" t="s">
        <v>2203</v>
      </c>
      <c r="C368" s="514" t="s">
        <v>276</v>
      </c>
      <c r="D368" s="514" t="s">
        <v>68</v>
      </c>
      <c r="E368" s="514" t="s">
        <v>451</v>
      </c>
      <c r="F368" s="515">
        <f>IFERROR(VLOOKUP(E368,[9]TablaRetencion!A$1:B$22,2,FALSE),"")</f>
        <v>290</v>
      </c>
      <c r="G368" s="515"/>
      <c r="H368" s="515"/>
      <c r="I368" s="573"/>
      <c r="J368" s="517" t="s">
        <v>2463</v>
      </c>
      <c r="K368" s="588"/>
      <c r="L368" s="583" t="s">
        <v>70</v>
      </c>
      <c r="M368" s="583" t="s">
        <v>71</v>
      </c>
      <c r="N368" s="584" t="s">
        <v>72</v>
      </c>
      <c r="O368" s="583" t="s">
        <v>73</v>
      </c>
      <c r="P368" s="583" t="s">
        <v>111</v>
      </c>
      <c r="Q368" s="583" t="s">
        <v>112</v>
      </c>
      <c r="R368" s="583" t="s">
        <v>76</v>
      </c>
      <c r="S368" s="583" t="s">
        <v>77</v>
      </c>
      <c r="T368" s="583" t="s">
        <v>78</v>
      </c>
      <c r="U368" s="583" t="s">
        <v>78</v>
      </c>
      <c r="V368" s="585"/>
      <c r="W368" s="585">
        <f t="shared" si="53"/>
        <v>9</v>
      </c>
      <c r="X368" s="585" t="str">
        <f t="shared" si="52"/>
        <v>ALTA</v>
      </c>
      <c r="Y368" s="579" t="s">
        <v>3161</v>
      </c>
      <c r="Z368" s="585" t="s">
        <v>80</v>
      </c>
      <c r="AA368" s="583" t="s">
        <v>81</v>
      </c>
      <c r="AB368" s="583" t="s">
        <v>81</v>
      </c>
      <c r="AC368" s="586" t="s">
        <v>2320</v>
      </c>
      <c r="AD368" s="574">
        <v>43738</v>
      </c>
      <c r="AE368" s="583" t="s">
        <v>82</v>
      </c>
      <c r="AF368" s="585" t="s">
        <v>83</v>
      </c>
      <c r="AG368" s="585" t="s">
        <v>83</v>
      </c>
      <c r="AH368" s="585" t="s">
        <v>83</v>
      </c>
      <c r="AI368" s="583" t="s">
        <v>84</v>
      </c>
      <c r="AJ368" s="585"/>
      <c r="AK368" s="585" t="s">
        <v>83</v>
      </c>
      <c r="AL368" s="583" t="s">
        <v>85</v>
      </c>
      <c r="AM368" s="583" t="s">
        <v>69</v>
      </c>
      <c r="AN368" s="583" t="s">
        <v>86</v>
      </c>
      <c r="AO368" s="585"/>
      <c r="AP368" s="585" t="s">
        <v>2464</v>
      </c>
      <c r="AQ368" s="583" t="s">
        <v>2465</v>
      </c>
      <c r="AR368" s="583" t="s">
        <v>87</v>
      </c>
      <c r="AS368" s="583" t="s">
        <v>87</v>
      </c>
      <c r="AT368" s="583" t="s">
        <v>88</v>
      </c>
      <c r="AU368" s="585" t="s">
        <v>89</v>
      </c>
      <c r="AV368" s="585" t="s">
        <v>89</v>
      </c>
      <c r="AW368" s="587" t="s">
        <v>107</v>
      </c>
      <c r="AX368" s="585" t="s">
        <v>90</v>
      </c>
    </row>
    <row r="369" spans="1:50" ht="135">
      <c r="A369" s="575" t="s">
        <v>1782</v>
      </c>
      <c r="B369" s="514" t="s">
        <v>2203</v>
      </c>
      <c r="C369" s="514" t="s">
        <v>276</v>
      </c>
      <c r="D369" s="514" t="s">
        <v>68</v>
      </c>
      <c r="E369" s="514" t="s">
        <v>451</v>
      </c>
      <c r="F369" s="515">
        <f>IFERROR(VLOOKUP(E369,[9]TablaRetencion!A$1:B$22,2,FALSE),"")</f>
        <v>290</v>
      </c>
      <c r="G369" s="515"/>
      <c r="H369" s="515"/>
      <c r="I369" s="573"/>
      <c r="J369" s="517" t="s">
        <v>2466</v>
      </c>
      <c r="K369" s="588" t="s">
        <v>2467</v>
      </c>
      <c r="L369" s="583" t="s">
        <v>70</v>
      </c>
      <c r="M369" s="583" t="s">
        <v>71</v>
      </c>
      <c r="N369" s="584" t="s">
        <v>72</v>
      </c>
      <c r="O369" s="583" t="s">
        <v>73</v>
      </c>
      <c r="P369" s="583" t="s">
        <v>111</v>
      </c>
      <c r="Q369" s="583" t="s">
        <v>112</v>
      </c>
      <c r="R369" s="583" t="s">
        <v>76</v>
      </c>
      <c r="S369" s="583" t="s">
        <v>77</v>
      </c>
      <c r="T369" s="583" t="s">
        <v>78</v>
      </c>
      <c r="U369" s="583" t="s">
        <v>78</v>
      </c>
      <c r="V369" s="585" t="s">
        <v>2468</v>
      </c>
      <c r="W369" s="585">
        <f t="shared" si="53"/>
        <v>9</v>
      </c>
      <c r="X369" s="585" t="str">
        <f t="shared" si="52"/>
        <v>ALTA</v>
      </c>
      <c r="Y369" s="579" t="s">
        <v>3161</v>
      </c>
      <c r="Z369" s="585" t="s">
        <v>80</v>
      </c>
      <c r="AA369" s="583" t="s">
        <v>81</v>
      </c>
      <c r="AB369" s="583" t="s">
        <v>81</v>
      </c>
      <c r="AC369" s="586" t="s">
        <v>2320</v>
      </c>
      <c r="AD369" s="574">
        <v>43738</v>
      </c>
      <c r="AE369" s="583" t="s">
        <v>82</v>
      </c>
      <c r="AF369" s="585" t="s">
        <v>83</v>
      </c>
      <c r="AG369" s="585" t="s">
        <v>83</v>
      </c>
      <c r="AH369" s="585" t="s">
        <v>83</v>
      </c>
      <c r="AI369" s="583" t="s">
        <v>84</v>
      </c>
      <c r="AJ369" s="585"/>
      <c r="AK369" s="585" t="s">
        <v>83</v>
      </c>
      <c r="AL369" s="583" t="s">
        <v>85</v>
      </c>
      <c r="AM369" s="583" t="s">
        <v>69</v>
      </c>
      <c r="AN369" s="583" t="s">
        <v>86</v>
      </c>
      <c r="AO369" s="585"/>
      <c r="AP369" s="585" t="s">
        <v>2469</v>
      </c>
      <c r="AQ369" s="583" t="s">
        <v>2470</v>
      </c>
      <c r="AR369" s="583" t="s">
        <v>87</v>
      </c>
      <c r="AS369" s="583" t="s">
        <v>87</v>
      </c>
      <c r="AT369" s="583" t="s">
        <v>88</v>
      </c>
      <c r="AU369" s="585" t="s">
        <v>89</v>
      </c>
      <c r="AV369" s="585" t="s">
        <v>89</v>
      </c>
      <c r="AW369" s="587" t="s">
        <v>107</v>
      </c>
      <c r="AX369" s="585" t="s">
        <v>90</v>
      </c>
    </row>
    <row r="370" spans="1:50" ht="120">
      <c r="A370" s="575" t="s">
        <v>1782</v>
      </c>
      <c r="B370" s="514" t="s">
        <v>2203</v>
      </c>
      <c r="C370" s="514" t="s">
        <v>276</v>
      </c>
      <c r="D370" s="514" t="s">
        <v>68</v>
      </c>
      <c r="E370" s="514" t="s">
        <v>451</v>
      </c>
      <c r="F370" s="515">
        <f>IFERROR(VLOOKUP(E370,[9]TablaRetencion!A$1:B$22,2,FALSE),"")</f>
        <v>290</v>
      </c>
      <c r="G370" s="515"/>
      <c r="H370" s="515"/>
      <c r="I370" s="573"/>
      <c r="J370" s="517" t="s">
        <v>2466</v>
      </c>
      <c r="K370" s="588" t="s">
        <v>2471</v>
      </c>
      <c r="L370" s="583" t="s">
        <v>70</v>
      </c>
      <c r="M370" s="583" t="s">
        <v>71</v>
      </c>
      <c r="N370" s="584" t="s">
        <v>72</v>
      </c>
      <c r="O370" s="583" t="s">
        <v>73</v>
      </c>
      <c r="P370" s="583" t="s">
        <v>111</v>
      </c>
      <c r="Q370" s="583" t="s">
        <v>112</v>
      </c>
      <c r="R370" s="583" t="s">
        <v>76</v>
      </c>
      <c r="S370" s="583" t="s">
        <v>77</v>
      </c>
      <c r="T370" s="583" t="s">
        <v>78</v>
      </c>
      <c r="U370" s="583" t="s">
        <v>78</v>
      </c>
      <c r="V370" s="585" t="s">
        <v>2472</v>
      </c>
      <c r="W370" s="585">
        <f t="shared" si="53"/>
        <v>9</v>
      </c>
      <c r="X370" s="585" t="str">
        <f t="shared" si="52"/>
        <v>ALTA</v>
      </c>
      <c r="Y370" s="579" t="s">
        <v>3161</v>
      </c>
      <c r="Z370" s="585" t="s">
        <v>80</v>
      </c>
      <c r="AA370" s="583" t="s">
        <v>81</v>
      </c>
      <c r="AB370" s="583" t="s">
        <v>81</v>
      </c>
      <c r="AC370" s="586" t="s">
        <v>2320</v>
      </c>
      <c r="AD370" s="574">
        <v>43738</v>
      </c>
      <c r="AE370" s="583" t="s">
        <v>82</v>
      </c>
      <c r="AF370" s="585" t="s">
        <v>83</v>
      </c>
      <c r="AG370" s="585" t="s">
        <v>83</v>
      </c>
      <c r="AH370" s="585" t="s">
        <v>83</v>
      </c>
      <c r="AI370" s="583" t="s">
        <v>84</v>
      </c>
      <c r="AJ370" s="585"/>
      <c r="AK370" s="585" t="s">
        <v>83</v>
      </c>
      <c r="AL370" s="583" t="s">
        <v>85</v>
      </c>
      <c r="AM370" s="583" t="s">
        <v>69</v>
      </c>
      <c r="AN370" s="583" t="s">
        <v>86</v>
      </c>
      <c r="AO370" s="585"/>
      <c r="AP370" s="585" t="s">
        <v>2473</v>
      </c>
      <c r="AQ370" s="583" t="s">
        <v>2474</v>
      </c>
      <c r="AR370" s="583" t="s">
        <v>87</v>
      </c>
      <c r="AS370" s="583" t="s">
        <v>87</v>
      </c>
      <c r="AT370" s="583" t="s">
        <v>88</v>
      </c>
      <c r="AU370" s="585" t="s">
        <v>89</v>
      </c>
      <c r="AV370" s="585" t="s">
        <v>89</v>
      </c>
      <c r="AW370" s="587" t="s">
        <v>107</v>
      </c>
      <c r="AX370" s="585" t="s">
        <v>90</v>
      </c>
    </row>
    <row r="371" spans="1:50" ht="150">
      <c r="A371" s="575" t="s">
        <v>1782</v>
      </c>
      <c r="B371" s="514" t="s">
        <v>2203</v>
      </c>
      <c r="C371" s="514" t="s">
        <v>276</v>
      </c>
      <c r="D371" s="514" t="s">
        <v>68</v>
      </c>
      <c r="E371" s="514" t="s">
        <v>451</v>
      </c>
      <c r="F371" s="515">
        <f>IFERROR(VLOOKUP(E371,[9]TablaRetencion!A$1:B$22,2,FALSE),"")</f>
        <v>290</v>
      </c>
      <c r="G371" s="515"/>
      <c r="H371" s="515"/>
      <c r="I371" s="573"/>
      <c r="J371" s="517" t="s">
        <v>2475</v>
      </c>
      <c r="K371" s="588" t="s">
        <v>2476</v>
      </c>
      <c r="L371" s="583" t="s">
        <v>70</v>
      </c>
      <c r="M371" s="583" t="s">
        <v>71</v>
      </c>
      <c r="N371" s="584" t="s">
        <v>72</v>
      </c>
      <c r="O371" s="583" t="s">
        <v>73</v>
      </c>
      <c r="P371" s="583" t="s">
        <v>111</v>
      </c>
      <c r="Q371" s="583" t="s">
        <v>112</v>
      </c>
      <c r="R371" s="583" t="s">
        <v>76</v>
      </c>
      <c r="S371" s="583" t="s">
        <v>77</v>
      </c>
      <c r="T371" s="583" t="s">
        <v>78</v>
      </c>
      <c r="U371" s="583" t="s">
        <v>78</v>
      </c>
      <c r="V371" s="585" t="s">
        <v>2477</v>
      </c>
      <c r="W371" s="585">
        <f t="shared" si="53"/>
        <v>9</v>
      </c>
      <c r="X371" s="585" t="str">
        <f t="shared" si="52"/>
        <v>ALTA</v>
      </c>
      <c r="Y371" s="579" t="s">
        <v>3161</v>
      </c>
      <c r="Z371" s="585" t="s">
        <v>80</v>
      </c>
      <c r="AA371" s="583" t="s">
        <v>81</v>
      </c>
      <c r="AB371" s="583" t="s">
        <v>81</v>
      </c>
      <c r="AC371" s="586" t="s">
        <v>2320</v>
      </c>
      <c r="AD371" s="574">
        <v>43738</v>
      </c>
      <c r="AE371" s="583" t="s">
        <v>82</v>
      </c>
      <c r="AF371" s="585" t="s">
        <v>83</v>
      </c>
      <c r="AG371" s="585" t="s">
        <v>83</v>
      </c>
      <c r="AH371" s="585" t="s">
        <v>83</v>
      </c>
      <c r="AI371" s="583" t="s">
        <v>84</v>
      </c>
      <c r="AJ371" s="585"/>
      <c r="AK371" s="585" t="s">
        <v>83</v>
      </c>
      <c r="AL371" s="583" t="s">
        <v>85</v>
      </c>
      <c r="AM371" s="583" t="s">
        <v>69</v>
      </c>
      <c r="AN371" s="583" t="s">
        <v>86</v>
      </c>
      <c r="AO371" s="585"/>
      <c r="AP371" s="585" t="s">
        <v>2478</v>
      </c>
      <c r="AQ371" s="583" t="s">
        <v>2479</v>
      </c>
      <c r="AR371" s="583" t="s">
        <v>87</v>
      </c>
      <c r="AS371" s="583" t="s">
        <v>87</v>
      </c>
      <c r="AT371" s="583" t="s">
        <v>88</v>
      </c>
      <c r="AU371" s="585" t="s">
        <v>89</v>
      </c>
      <c r="AV371" s="585" t="s">
        <v>89</v>
      </c>
      <c r="AW371" s="587" t="s">
        <v>107</v>
      </c>
      <c r="AX371" s="585" t="s">
        <v>90</v>
      </c>
    </row>
    <row r="372" spans="1:50" ht="90">
      <c r="A372" s="575" t="s">
        <v>1782</v>
      </c>
      <c r="B372" s="514" t="s">
        <v>2203</v>
      </c>
      <c r="C372" s="514" t="s">
        <v>276</v>
      </c>
      <c r="D372" s="514" t="s">
        <v>68</v>
      </c>
      <c r="E372" s="514" t="s">
        <v>451</v>
      </c>
      <c r="F372" s="515">
        <f>IFERROR(VLOOKUP(E372,[9]TablaRetencion!A$1:B$22,2,FALSE),"")</f>
        <v>290</v>
      </c>
      <c r="G372" s="515"/>
      <c r="H372" s="515"/>
      <c r="I372" s="573"/>
      <c r="J372" s="517" t="s">
        <v>2439</v>
      </c>
      <c r="K372" s="588" t="s">
        <v>2480</v>
      </c>
      <c r="L372" s="583" t="s">
        <v>70</v>
      </c>
      <c r="M372" s="583" t="s">
        <v>71</v>
      </c>
      <c r="N372" s="584" t="s">
        <v>72</v>
      </c>
      <c r="O372" s="583" t="s">
        <v>73</v>
      </c>
      <c r="P372" s="583" t="s">
        <v>111</v>
      </c>
      <c r="Q372" s="583" t="s">
        <v>112</v>
      </c>
      <c r="R372" s="583" t="s">
        <v>76</v>
      </c>
      <c r="S372" s="583" t="s">
        <v>77</v>
      </c>
      <c r="T372" s="583" t="s">
        <v>78</v>
      </c>
      <c r="U372" s="583" t="s">
        <v>78</v>
      </c>
      <c r="V372" s="585" t="s">
        <v>2481</v>
      </c>
      <c r="W372" s="585">
        <f t="shared" si="53"/>
        <v>9</v>
      </c>
      <c r="X372" s="585" t="str">
        <f t="shared" si="52"/>
        <v>ALTA</v>
      </c>
      <c r="Y372" s="579" t="s">
        <v>3161</v>
      </c>
      <c r="Z372" s="585" t="s">
        <v>80</v>
      </c>
      <c r="AA372" s="583" t="s">
        <v>81</v>
      </c>
      <c r="AB372" s="583" t="s">
        <v>81</v>
      </c>
      <c r="AC372" s="586" t="s">
        <v>2320</v>
      </c>
      <c r="AD372" s="574">
        <v>43738</v>
      </c>
      <c r="AE372" s="583" t="s">
        <v>82</v>
      </c>
      <c r="AF372" s="585" t="s">
        <v>83</v>
      </c>
      <c r="AG372" s="585" t="s">
        <v>83</v>
      </c>
      <c r="AH372" s="585" t="s">
        <v>83</v>
      </c>
      <c r="AI372" s="583" t="s">
        <v>84</v>
      </c>
      <c r="AJ372" s="585"/>
      <c r="AK372" s="585" t="s">
        <v>83</v>
      </c>
      <c r="AL372" s="583" t="s">
        <v>85</v>
      </c>
      <c r="AM372" s="583" t="s">
        <v>69</v>
      </c>
      <c r="AN372" s="583" t="s">
        <v>86</v>
      </c>
      <c r="AO372" s="585"/>
      <c r="AP372" s="585" t="s">
        <v>2482</v>
      </c>
      <c r="AQ372" s="583" t="s">
        <v>2483</v>
      </c>
      <c r="AR372" s="583" t="s">
        <v>87</v>
      </c>
      <c r="AS372" s="583" t="s">
        <v>87</v>
      </c>
      <c r="AT372" s="583" t="s">
        <v>88</v>
      </c>
      <c r="AU372" s="585" t="s">
        <v>89</v>
      </c>
      <c r="AV372" s="585" t="s">
        <v>89</v>
      </c>
      <c r="AW372" s="587" t="s">
        <v>107</v>
      </c>
      <c r="AX372" s="585" t="s">
        <v>90</v>
      </c>
    </row>
    <row r="373" spans="1:50" ht="90">
      <c r="A373" s="575" t="s">
        <v>1782</v>
      </c>
      <c r="B373" s="514" t="s">
        <v>2203</v>
      </c>
      <c r="C373" s="514" t="s">
        <v>276</v>
      </c>
      <c r="D373" s="514" t="s">
        <v>68</v>
      </c>
      <c r="E373" s="514" t="s">
        <v>451</v>
      </c>
      <c r="F373" s="515">
        <f>IFERROR(VLOOKUP(E373,[9]TablaRetencion!A$1:B$22,2,FALSE),"")</f>
        <v>290</v>
      </c>
      <c r="G373" s="515"/>
      <c r="H373" s="515"/>
      <c r="I373" s="573"/>
      <c r="J373" s="517" t="s">
        <v>2484</v>
      </c>
      <c r="K373" s="588" t="s">
        <v>2485</v>
      </c>
      <c r="L373" s="583" t="s">
        <v>70</v>
      </c>
      <c r="M373" s="583" t="s">
        <v>71</v>
      </c>
      <c r="N373" s="584" t="s">
        <v>72</v>
      </c>
      <c r="O373" s="583" t="s">
        <v>73</v>
      </c>
      <c r="P373" s="583" t="s">
        <v>111</v>
      </c>
      <c r="Q373" s="583" t="s">
        <v>112</v>
      </c>
      <c r="R373" s="583" t="s">
        <v>76</v>
      </c>
      <c r="S373" s="583" t="s">
        <v>77</v>
      </c>
      <c r="T373" s="583" t="s">
        <v>78</v>
      </c>
      <c r="U373" s="583" t="s">
        <v>78</v>
      </c>
      <c r="V373" s="585" t="s">
        <v>2486</v>
      </c>
      <c r="W373" s="585">
        <f t="shared" si="53"/>
        <v>9</v>
      </c>
      <c r="X373" s="585" t="str">
        <f t="shared" si="52"/>
        <v>ALTA</v>
      </c>
      <c r="Y373" s="579" t="s">
        <v>3161</v>
      </c>
      <c r="Z373" s="585" t="s">
        <v>80</v>
      </c>
      <c r="AA373" s="583" t="s">
        <v>81</v>
      </c>
      <c r="AB373" s="583" t="s">
        <v>81</v>
      </c>
      <c r="AC373" s="586" t="s">
        <v>2320</v>
      </c>
      <c r="AD373" s="574">
        <v>43738</v>
      </c>
      <c r="AE373" s="583" t="s">
        <v>82</v>
      </c>
      <c r="AF373" s="585" t="s">
        <v>83</v>
      </c>
      <c r="AG373" s="585" t="s">
        <v>83</v>
      </c>
      <c r="AH373" s="585" t="s">
        <v>83</v>
      </c>
      <c r="AI373" s="583" t="s">
        <v>84</v>
      </c>
      <c r="AJ373" s="585"/>
      <c r="AK373" s="585" t="s">
        <v>83</v>
      </c>
      <c r="AL373" s="583" t="s">
        <v>85</v>
      </c>
      <c r="AM373" s="583" t="s">
        <v>69</v>
      </c>
      <c r="AN373" s="583" t="s">
        <v>86</v>
      </c>
      <c r="AO373" s="585"/>
      <c r="AP373" s="585" t="s">
        <v>2487</v>
      </c>
      <c r="AQ373" s="583" t="s">
        <v>2488</v>
      </c>
      <c r="AR373" s="583" t="s">
        <v>87</v>
      </c>
      <c r="AS373" s="583" t="s">
        <v>87</v>
      </c>
      <c r="AT373" s="583" t="s">
        <v>88</v>
      </c>
      <c r="AU373" s="585" t="s">
        <v>89</v>
      </c>
      <c r="AV373" s="585" t="s">
        <v>89</v>
      </c>
      <c r="AW373" s="587" t="s">
        <v>107</v>
      </c>
      <c r="AX373" s="585" t="s">
        <v>90</v>
      </c>
    </row>
    <row r="374" spans="1:50" ht="90">
      <c r="A374" s="575" t="s">
        <v>1782</v>
      </c>
      <c r="B374" s="514" t="s">
        <v>2203</v>
      </c>
      <c r="C374" s="514" t="s">
        <v>276</v>
      </c>
      <c r="D374" s="514" t="s">
        <v>68</v>
      </c>
      <c r="E374" s="514" t="s">
        <v>451</v>
      </c>
      <c r="F374" s="515">
        <f>IFERROR(VLOOKUP(E374,[9]TablaRetencion!A$1:B$22,2,FALSE),"")</f>
        <v>290</v>
      </c>
      <c r="G374" s="515"/>
      <c r="H374" s="515"/>
      <c r="I374" s="573"/>
      <c r="J374" s="517" t="s">
        <v>2489</v>
      </c>
      <c r="K374" s="589" t="s">
        <v>2490</v>
      </c>
      <c r="L374" s="583" t="s">
        <v>70</v>
      </c>
      <c r="M374" s="583" t="s">
        <v>71</v>
      </c>
      <c r="N374" s="584" t="s">
        <v>72</v>
      </c>
      <c r="O374" s="583" t="s">
        <v>73</v>
      </c>
      <c r="P374" s="583" t="s">
        <v>111</v>
      </c>
      <c r="Q374" s="583" t="s">
        <v>112</v>
      </c>
      <c r="R374" s="583" t="s">
        <v>76</v>
      </c>
      <c r="S374" s="583" t="s">
        <v>77</v>
      </c>
      <c r="T374" s="583" t="s">
        <v>78</v>
      </c>
      <c r="U374" s="583" t="s">
        <v>78</v>
      </c>
      <c r="V374" s="585" t="s">
        <v>2491</v>
      </c>
      <c r="W374" s="585">
        <f t="shared" si="53"/>
        <v>9</v>
      </c>
      <c r="X374" s="585" t="str">
        <f>IF(AND(W374&gt;=7), "ALTA", IF(AND(#REF!&lt;7,#REF!&gt; 3), "MEDIO", IF(AND(#REF!&lt;=3), "BAJA", " ")))</f>
        <v>ALTA</v>
      </c>
      <c r="Y374" s="579" t="s">
        <v>3161</v>
      </c>
      <c r="Z374" s="585" t="s">
        <v>80</v>
      </c>
      <c r="AA374" s="583" t="s">
        <v>81</v>
      </c>
      <c r="AB374" s="583" t="s">
        <v>81</v>
      </c>
      <c r="AC374" s="586" t="s">
        <v>2320</v>
      </c>
      <c r="AD374" s="574">
        <v>43738</v>
      </c>
      <c r="AE374" s="583" t="s">
        <v>82</v>
      </c>
      <c r="AF374" s="585" t="s">
        <v>83</v>
      </c>
      <c r="AG374" s="585" t="s">
        <v>83</v>
      </c>
      <c r="AH374" s="585" t="s">
        <v>83</v>
      </c>
      <c r="AI374" s="583" t="s">
        <v>84</v>
      </c>
      <c r="AJ374" s="585"/>
      <c r="AK374" s="585" t="s">
        <v>83</v>
      </c>
      <c r="AL374" s="583" t="s">
        <v>85</v>
      </c>
      <c r="AM374" s="583" t="s">
        <v>69</v>
      </c>
      <c r="AN374" s="583" t="s">
        <v>86</v>
      </c>
      <c r="AO374" s="585"/>
      <c r="AP374" s="585" t="s">
        <v>2492</v>
      </c>
      <c r="AQ374" s="583" t="s">
        <v>2493</v>
      </c>
      <c r="AR374" s="583" t="s">
        <v>87</v>
      </c>
      <c r="AS374" s="583" t="s">
        <v>87</v>
      </c>
      <c r="AT374" s="583" t="s">
        <v>88</v>
      </c>
      <c r="AU374" s="585" t="s">
        <v>89</v>
      </c>
      <c r="AV374" s="585" t="s">
        <v>89</v>
      </c>
      <c r="AW374" s="587" t="s">
        <v>107</v>
      </c>
      <c r="AX374" s="585" t="s">
        <v>90</v>
      </c>
    </row>
    <row r="375" spans="1:50" ht="90">
      <c r="A375" s="575" t="s">
        <v>1782</v>
      </c>
      <c r="B375" s="514" t="s">
        <v>2203</v>
      </c>
      <c r="C375" s="514" t="s">
        <v>276</v>
      </c>
      <c r="D375" s="514" t="s">
        <v>68</v>
      </c>
      <c r="E375" s="514" t="s">
        <v>451</v>
      </c>
      <c r="F375" s="515">
        <f>IFERROR(VLOOKUP(E375,[9]TablaRetencion!A$1:B$22,2,FALSE),"")</f>
        <v>290</v>
      </c>
      <c r="G375" s="515"/>
      <c r="H375" s="515"/>
      <c r="I375" s="573"/>
      <c r="J375" s="517"/>
      <c r="K375" s="589" t="s">
        <v>2494</v>
      </c>
      <c r="L375" s="583" t="s">
        <v>70</v>
      </c>
      <c r="M375" s="583" t="s">
        <v>71</v>
      </c>
      <c r="N375" s="584" t="s">
        <v>72</v>
      </c>
      <c r="O375" s="583" t="s">
        <v>73</v>
      </c>
      <c r="P375" s="583" t="s">
        <v>111</v>
      </c>
      <c r="Q375" s="583" t="s">
        <v>112</v>
      </c>
      <c r="R375" s="583" t="s">
        <v>76</v>
      </c>
      <c r="S375" s="583" t="s">
        <v>77</v>
      </c>
      <c r="T375" s="583" t="s">
        <v>78</v>
      </c>
      <c r="U375" s="583" t="s">
        <v>78</v>
      </c>
      <c r="V375" s="585" t="s">
        <v>2495</v>
      </c>
      <c r="W375" s="585">
        <f t="shared" si="53"/>
        <v>9</v>
      </c>
      <c r="X375" s="585" t="str">
        <f>IF(AND(W375&gt;=7), "ALTA", IF(AND(W378&lt;7, W378&gt;3), "MEDIO", IF(AND(W378&lt;=3), "BAJA", " ")))</f>
        <v>ALTA</v>
      </c>
      <c r="Y375" s="579" t="s">
        <v>3161</v>
      </c>
      <c r="Z375" s="585" t="s">
        <v>80</v>
      </c>
      <c r="AA375" s="583" t="s">
        <v>81</v>
      </c>
      <c r="AB375" s="583" t="s">
        <v>81</v>
      </c>
      <c r="AC375" s="586" t="s">
        <v>2320</v>
      </c>
      <c r="AD375" s="574">
        <v>43738</v>
      </c>
      <c r="AE375" s="583" t="s">
        <v>82</v>
      </c>
      <c r="AF375" s="585" t="s">
        <v>83</v>
      </c>
      <c r="AG375" s="585" t="s">
        <v>83</v>
      </c>
      <c r="AH375" s="585" t="s">
        <v>83</v>
      </c>
      <c r="AI375" s="583" t="s">
        <v>84</v>
      </c>
      <c r="AJ375" s="585"/>
      <c r="AK375" s="585" t="s">
        <v>83</v>
      </c>
      <c r="AL375" s="583" t="s">
        <v>85</v>
      </c>
      <c r="AM375" s="583" t="s">
        <v>69</v>
      </c>
      <c r="AN375" s="583" t="s">
        <v>86</v>
      </c>
      <c r="AO375" s="585"/>
      <c r="AP375" s="585" t="s">
        <v>2496</v>
      </c>
      <c r="AQ375" s="583" t="s">
        <v>2497</v>
      </c>
      <c r="AR375" s="583" t="s">
        <v>87</v>
      </c>
      <c r="AS375" s="583" t="s">
        <v>87</v>
      </c>
      <c r="AT375" s="583" t="s">
        <v>88</v>
      </c>
      <c r="AU375" s="585" t="s">
        <v>89</v>
      </c>
      <c r="AV375" s="585" t="s">
        <v>89</v>
      </c>
      <c r="AW375" s="587" t="s">
        <v>107</v>
      </c>
      <c r="AX375" s="585" t="s">
        <v>90</v>
      </c>
    </row>
    <row r="376" spans="1:50" ht="90">
      <c r="A376" s="575" t="s">
        <v>1782</v>
      </c>
      <c r="B376" s="514" t="s">
        <v>2203</v>
      </c>
      <c r="C376" s="514" t="s">
        <v>276</v>
      </c>
      <c r="D376" s="514" t="s">
        <v>68</v>
      </c>
      <c r="E376" s="514" t="s">
        <v>451</v>
      </c>
      <c r="F376" s="515">
        <f>IFERROR(VLOOKUP(E376,[9]TablaRetencion!A$1:B$22,2,FALSE),"")</f>
        <v>290</v>
      </c>
      <c r="G376" s="515"/>
      <c r="H376" s="515"/>
      <c r="I376" s="573"/>
      <c r="J376" s="517" t="s">
        <v>2498</v>
      </c>
      <c r="K376" s="589" t="s">
        <v>2499</v>
      </c>
      <c r="L376" s="583" t="s">
        <v>70</v>
      </c>
      <c r="M376" s="583" t="s">
        <v>71</v>
      </c>
      <c r="N376" s="584" t="s">
        <v>72</v>
      </c>
      <c r="O376" s="583" t="s">
        <v>73</v>
      </c>
      <c r="P376" s="583" t="s">
        <v>111</v>
      </c>
      <c r="Q376" s="583" t="s">
        <v>112</v>
      </c>
      <c r="R376" s="583" t="s">
        <v>76</v>
      </c>
      <c r="S376" s="583" t="s">
        <v>77</v>
      </c>
      <c r="T376" s="583" t="s">
        <v>78</v>
      </c>
      <c r="U376" s="583" t="s">
        <v>78</v>
      </c>
      <c r="V376" s="585" t="s">
        <v>2323</v>
      </c>
      <c r="W376" s="585">
        <f t="shared" si="53"/>
        <v>9</v>
      </c>
      <c r="X376" s="585" t="str">
        <f>IF(AND(W376&gt;=7), "ALTA", IF(AND(W379&lt;7, W379&gt;3), "MEDIO", IF(AND(W379&lt;=3), "BAJA", " ")))</f>
        <v>ALTA</v>
      </c>
      <c r="Y376" s="579" t="s">
        <v>3161</v>
      </c>
      <c r="Z376" s="585" t="s">
        <v>80</v>
      </c>
      <c r="AA376" s="583" t="s">
        <v>81</v>
      </c>
      <c r="AB376" s="583" t="s">
        <v>81</v>
      </c>
      <c r="AC376" s="586" t="s">
        <v>2320</v>
      </c>
      <c r="AD376" s="574">
        <v>43738</v>
      </c>
      <c r="AE376" s="583" t="s">
        <v>82</v>
      </c>
      <c r="AF376" s="585" t="s">
        <v>83</v>
      </c>
      <c r="AG376" s="585" t="s">
        <v>83</v>
      </c>
      <c r="AH376" s="585" t="s">
        <v>83</v>
      </c>
      <c r="AI376" s="583" t="s">
        <v>84</v>
      </c>
      <c r="AJ376" s="585"/>
      <c r="AK376" s="585" t="s">
        <v>83</v>
      </c>
      <c r="AL376" s="583" t="s">
        <v>85</v>
      </c>
      <c r="AM376" s="583" t="s">
        <v>69</v>
      </c>
      <c r="AN376" s="583" t="s">
        <v>86</v>
      </c>
      <c r="AO376" s="585"/>
      <c r="AP376" s="585" t="s">
        <v>2500</v>
      </c>
      <c r="AQ376" s="583" t="s">
        <v>2501</v>
      </c>
      <c r="AR376" s="583" t="s">
        <v>87</v>
      </c>
      <c r="AS376" s="583" t="s">
        <v>87</v>
      </c>
      <c r="AT376" s="583" t="s">
        <v>88</v>
      </c>
      <c r="AU376" s="585" t="s">
        <v>89</v>
      </c>
      <c r="AV376" s="585" t="s">
        <v>89</v>
      </c>
      <c r="AW376" s="587" t="s">
        <v>107</v>
      </c>
      <c r="AX376" s="585" t="s">
        <v>90</v>
      </c>
    </row>
    <row r="377" spans="1:50" ht="90">
      <c r="A377" s="575" t="s">
        <v>1782</v>
      </c>
      <c r="B377" s="514" t="s">
        <v>2203</v>
      </c>
      <c r="C377" s="514" t="s">
        <v>276</v>
      </c>
      <c r="D377" s="514" t="s">
        <v>68</v>
      </c>
      <c r="E377" s="514" t="s">
        <v>451</v>
      </c>
      <c r="F377" s="515">
        <f>IFERROR(VLOOKUP(E377,[9]TablaRetencion!A$1:B$22,2,FALSE),"")</f>
        <v>290</v>
      </c>
      <c r="G377" s="515"/>
      <c r="H377" s="515"/>
      <c r="I377" s="573"/>
      <c r="J377" s="517" t="s">
        <v>2502</v>
      </c>
      <c r="K377" s="589" t="s">
        <v>2503</v>
      </c>
      <c r="L377" s="583" t="s">
        <v>70</v>
      </c>
      <c r="M377" s="583" t="s">
        <v>71</v>
      </c>
      <c r="N377" s="584" t="s">
        <v>72</v>
      </c>
      <c r="O377" s="583" t="s">
        <v>73</v>
      </c>
      <c r="P377" s="583" t="s">
        <v>111</v>
      </c>
      <c r="Q377" s="583" t="s">
        <v>112</v>
      </c>
      <c r="R377" s="583" t="s">
        <v>76</v>
      </c>
      <c r="S377" s="583" t="s">
        <v>77</v>
      </c>
      <c r="T377" s="583" t="s">
        <v>78</v>
      </c>
      <c r="U377" s="583" t="s">
        <v>78</v>
      </c>
      <c r="V377" s="585" t="s">
        <v>2504</v>
      </c>
      <c r="W377" s="585">
        <f t="shared" si="53"/>
        <v>9</v>
      </c>
      <c r="X377" s="585" t="str">
        <f>IF(AND(W377&gt;=7), "ALTA", IF(AND(#REF!&lt;7,#REF!&gt; 3), "MEDIO", IF(AND(#REF!&lt;=3), "BAJA", " ")))</f>
        <v>ALTA</v>
      </c>
      <c r="Y377" s="579" t="s">
        <v>3161</v>
      </c>
      <c r="Z377" s="585" t="s">
        <v>80</v>
      </c>
      <c r="AA377" s="583" t="s">
        <v>81</v>
      </c>
      <c r="AB377" s="583" t="s">
        <v>81</v>
      </c>
      <c r="AC377" s="586" t="s">
        <v>2320</v>
      </c>
      <c r="AD377" s="574">
        <v>43738</v>
      </c>
      <c r="AE377" s="583" t="s">
        <v>82</v>
      </c>
      <c r="AF377" s="585" t="s">
        <v>83</v>
      </c>
      <c r="AG377" s="585" t="s">
        <v>83</v>
      </c>
      <c r="AH377" s="585" t="s">
        <v>83</v>
      </c>
      <c r="AI377" s="583" t="s">
        <v>84</v>
      </c>
      <c r="AJ377" s="585"/>
      <c r="AK377" s="585" t="s">
        <v>83</v>
      </c>
      <c r="AL377" s="583" t="s">
        <v>85</v>
      </c>
      <c r="AM377" s="583" t="s">
        <v>69</v>
      </c>
      <c r="AN377" s="583" t="s">
        <v>86</v>
      </c>
      <c r="AO377" s="585"/>
      <c r="AP377" s="585" t="s">
        <v>2505</v>
      </c>
      <c r="AQ377" s="583" t="s">
        <v>2506</v>
      </c>
      <c r="AR377" s="583" t="s">
        <v>87</v>
      </c>
      <c r="AS377" s="583" t="s">
        <v>87</v>
      </c>
      <c r="AT377" s="583" t="s">
        <v>88</v>
      </c>
      <c r="AU377" s="585" t="s">
        <v>89</v>
      </c>
      <c r="AV377" s="585" t="s">
        <v>89</v>
      </c>
      <c r="AW377" s="587" t="s">
        <v>107</v>
      </c>
      <c r="AX377" s="585" t="s">
        <v>90</v>
      </c>
    </row>
    <row r="378" spans="1:50" ht="90">
      <c r="A378" s="575" t="s">
        <v>1782</v>
      </c>
      <c r="B378" s="514" t="s">
        <v>2203</v>
      </c>
      <c r="C378" s="514" t="s">
        <v>276</v>
      </c>
      <c r="D378" s="514" t="s">
        <v>68</v>
      </c>
      <c r="E378" s="514" t="s">
        <v>451</v>
      </c>
      <c r="F378" s="515">
        <f>IFERROR(VLOOKUP(E378,[9]TablaRetencion!A$1:B$22,2,FALSE),"")</f>
        <v>290</v>
      </c>
      <c r="G378" s="515"/>
      <c r="H378" s="515"/>
      <c r="I378" s="573"/>
      <c r="J378" s="517" t="s">
        <v>2507</v>
      </c>
      <c r="K378" s="589" t="s">
        <v>2508</v>
      </c>
      <c r="L378" s="583" t="s">
        <v>70</v>
      </c>
      <c r="M378" s="583" t="s">
        <v>71</v>
      </c>
      <c r="N378" s="584" t="s">
        <v>72</v>
      </c>
      <c r="O378" s="583" t="s">
        <v>73</v>
      </c>
      <c r="P378" s="583" t="s">
        <v>111</v>
      </c>
      <c r="Q378" s="583" t="s">
        <v>112</v>
      </c>
      <c r="R378" s="583" t="s">
        <v>76</v>
      </c>
      <c r="S378" s="583" t="s">
        <v>77</v>
      </c>
      <c r="T378" s="583" t="s">
        <v>78</v>
      </c>
      <c r="U378" s="583" t="s">
        <v>78</v>
      </c>
      <c r="V378" s="585" t="s">
        <v>2509</v>
      </c>
      <c r="W378" s="585">
        <f t="shared" si="53"/>
        <v>9</v>
      </c>
      <c r="X378" s="585" t="str">
        <f>IF(AND(W378&gt;=7), "ALTA", IF(AND(#REF!&lt;7,#REF!&gt; 3), "MEDIO", IF(AND(#REF!&lt;=3), "BAJA", " ")))</f>
        <v>ALTA</v>
      </c>
      <c r="Y378" s="579" t="s">
        <v>3161</v>
      </c>
      <c r="Z378" s="585" t="s">
        <v>80</v>
      </c>
      <c r="AA378" s="583" t="s">
        <v>81</v>
      </c>
      <c r="AB378" s="583" t="s">
        <v>81</v>
      </c>
      <c r="AC378" s="586" t="s">
        <v>2320</v>
      </c>
      <c r="AD378" s="574">
        <v>43738</v>
      </c>
      <c r="AE378" s="583" t="s">
        <v>82</v>
      </c>
      <c r="AF378" s="585" t="s">
        <v>83</v>
      </c>
      <c r="AG378" s="585" t="s">
        <v>83</v>
      </c>
      <c r="AH378" s="585" t="s">
        <v>83</v>
      </c>
      <c r="AI378" s="583" t="s">
        <v>84</v>
      </c>
      <c r="AJ378" s="585"/>
      <c r="AK378" s="585" t="s">
        <v>83</v>
      </c>
      <c r="AL378" s="583" t="s">
        <v>85</v>
      </c>
      <c r="AM378" s="583" t="s">
        <v>69</v>
      </c>
      <c r="AN378" s="583" t="s">
        <v>86</v>
      </c>
      <c r="AO378" s="585"/>
      <c r="AP378" s="585" t="s">
        <v>2510</v>
      </c>
      <c r="AQ378" s="583" t="s">
        <v>2511</v>
      </c>
      <c r="AR378" s="583" t="s">
        <v>87</v>
      </c>
      <c r="AS378" s="583" t="s">
        <v>87</v>
      </c>
      <c r="AT378" s="583" t="s">
        <v>88</v>
      </c>
      <c r="AU378" s="585" t="s">
        <v>89</v>
      </c>
      <c r="AV378" s="585" t="s">
        <v>89</v>
      </c>
      <c r="AW378" s="587" t="s">
        <v>107</v>
      </c>
      <c r="AX378" s="585" t="s">
        <v>90</v>
      </c>
    </row>
    <row r="379" spans="1:50" ht="90">
      <c r="A379" s="575" t="s">
        <v>1782</v>
      </c>
      <c r="B379" s="514" t="s">
        <v>2203</v>
      </c>
      <c r="C379" s="514" t="s">
        <v>276</v>
      </c>
      <c r="D379" s="514" t="s">
        <v>68</v>
      </c>
      <c r="E379" s="514" t="s">
        <v>451</v>
      </c>
      <c r="F379" s="515">
        <f>IFERROR(VLOOKUP(E379,[9]TablaRetencion!A$1:B$22,2,FALSE),"")</f>
        <v>290</v>
      </c>
      <c r="G379" s="515"/>
      <c r="H379" s="515"/>
      <c r="I379" s="573"/>
      <c r="J379" s="517" t="s">
        <v>2512</v>
      </c>
      <c r="K379" s="589" t="s">
        <v>2513</v>
      </c>
      <c r="L379" s="583" t="s">
        <v>70</v>
      </c>
      <c r="M379" s="583" t="s">
        <v>71</v>
      </c>
      <c r="N379" s="584" t="s">
        <v>72</v>
      </c>
      <c r="O379" s="583" t="s">
        <v>73</v>
      </c>
      <c r="P379" s="583" t="s">
        <v>111</v>
      </c>
      <c r="Q379" s="583" t="s">
        <v>112</v>
      </c>
      <c r="R379" s="583" t="s">
        <v>76</v>
      </c>
      <c r="S379" s="583" t="s">
        <v>77</v>
      </c>
      <c r="T379" s="583" t="s">
        <v>78</v>
      </c>
      <c r="U379" s="583" t="s">
        <v>78</v>
      </c>
      <c r="V379" s="585" t="s">
        <v>2513</v>
      </c>
      <c r="W379" s="585">
        <f t="shared" si="53"/>
        <v>9</v>
      </c>
      <c r="X379" s="585" t="str">
        <f>IF(AND(W379&gt;=7), "ALTA", IF(AND(W381&lt;7, W381&gt;3), "MEDIO", IF(AND(W381&lt;=3), "BAJA", " ")))</f>
        <v>ALTA</v>
      </c>
      <c r="Y379" s="579" t="s">
        <v>3161</v>
      </c>
      <c r="Z379" s="585" t="s">
        <v>80</v>
      </c>
      <c r="AA379" s="583" t="s">
        <v>81</v>
      </c>
      <c r="AB379" s="583" t="s">
        <v>81</v>
      </c>
      <c r="AC379" s="586" t="s">
        <v>2320</v>
      </c>
      <c r="AD379" s="574">
        <v>43738</v>
      </c>
      <c r="AE379" s="583" t="s">
        <v>82</v>
      </c>
      <c r="AF379" s="585" t="s">
        <v>83</v>
      </c>
      <c r="AG379" s="585" t="s">
        <v>83</v>
      </c>
      <c r="AH379" s="585" t="s">
        <v>83</v>
      </c>
      <c r="AI379" s="583" t="s">
        <v>84</v>
      </c>
      <c r="AJ379" s="585"/>
      <c r="AK379" s="585" t="s">
        <v>83</v>
      </c>
      <c r="AL379" s="583" t="s">
        <v>85</v>
      </c>
      <c r="AM379" s="583" t="s">
        <v>69</v>
      </c>
      <c r="AN379" s="583" t="s">
        <v>86</v>
      </c>
      <c r="AO379" s="585"/>
      <c r="AP379" s="585" t="s">
        <v>2514</v>
      </c>
      <c r="AQ379" s="583" t="s">
        <v>2515</v>
      </c>
      <c r="AR379" s="583" t="s">
        <v>87</v>
      </c>
      <c r="AS379" s="583" t="s">
        <v>87</v>
      </c>
      <c r="AT379" s="583" t="s">
        <v>88</v>
      </c>
      <c r="AU379" s="585" t="s">
        <v>89</v>
      </c>
      <c r="AV379" s="585" t="s">
        <v>89</v>
      </c>
      <c r="AW379" s="587" t="s">
        <v>107</v>
      </c>
      <c r="AX379" s="585" t="s">
        <v>90</v>
      </c>
    </row>
    <row r="380" spans="1:50" ht="90">
      <c r="A380" s="575" t="s">
        <v>1782</v>
      </c>
      <c r="B380" s="514" t="s">
        <v>2203</v>
      </c>
      <c r="C380" s="514" t="s">
        <v>276</v>
      </c>
      <c r="D380" s="514" t="s">
        <v>68</v>
      </c>
      <c r="E380" s="514" t="s">
        <v>451</v>
      </c>
      <c r="F380" s="515">
        <f>IFERROR(VLOOKUP(E380,[9]TablaRetencion!A$1:B$22,2,FALSE),"")</f>
        <v>290</v>
      </c>
      <c r="G380" s="515"/>
      <c r="H380" s="515"/>
      <c r="I380" s="573"/>
      <c r="J380" s="517" t="s">
        <v>2516</v>
      </c>
      <c r="K380" s="589" t="s">
        <v>2517</v>
      </c>
      <c r="L380" s="583" t="s">
        <v>70</v>
      </c>
      <c r="M380" s="583" t="s">
        <v>71</v>
      </c>
      <c r="N380" s="584" t="s">
        <v>72</v>
      </c>
      <c r="O380" s="583" t="s">
        <v>73</v>
      </c>
      <c r="P380" s="583" t="s">
        <v>111</v>
      </c>
      <c r="Q380" s="583" t="s">
        <v>112</v>
      </c>
      <c r="R380" s="583" t="s">
        <v>76</v>
      </c>
      <c r="S380" s="583" t="s">
        <v>77</v>
      </c>
      <c r="T380" s="583" t="s">
        <v>78</v>
      </c>
      <c r="U380" s="583" t="s">
        <v>78</v>
      </c>
      <c r="V380" s="585" t="s">
        <v>2518</v>
      </c>
      <c r="W380" s="585">
        <f t="shared" si="53"/>
        <v>9</v>
      </c>
      <c r="X380" s="585" t="str">
        <f>IF(AND(W380&gt;=7), "ALTA", IF(AND(#REF!&lt;7,#REF!&gt; 3), "MEDIO", IF(AND(#REF!&lt;=3), "BAJA", " ")))</f>
        <v>ALTA</v>
      </c>
      <c r="Y380" s="579" t="s">
        <v>3161</v>
      </c>
      <c r="Z380" s="585" t="s">
        <v>80</v>
      </c>
      <c r="AA380" s="583" t="s">
        <v>81</v>
      </c>
      <c r="AB380" s="583" t="s">
        <v>81</v>
      </c>
      <c r="AC380" s="586" t="s">
        <v>2320</v>
      </c>
      <c r="AD380" s="574">
        <v>43738</v>
      </c>
      <c r="AE380" s="583" t="s">
        <v>82</v>
      </c>
      <c r="AF380" s="585" t="s">
        <v>83</v>
      </c>
      <c r="AG380" s="585" t="s">
        <v>83</v>
      </c>
      <c r="AH380" s="585" t="s">
        <v>83</v>
      </c>
      <c r="AI380" s="583" t="s">
        <v>84</v>
      </c>
      <c r="AJ380" s="585"/>
      <c r="AK380" s="585" t="s">
        <v>83</v>
      </c>
      <c r="AL380" s="583" t="s">
        <v>85</v>
      </c>
      <c r="AM380" s="583" t="s">
        <v>69</v>
      </c>
      <c r="AN380" s="583" t="s">
        <v>86</v>
      </c>
      <c r="AO380" s="585"/>
      <c r="AP380" s="585" t="s">
        <v>2519</v>
      </c>
      <c r="AQ380" s="583" t="s">
        <v>2520</v>
      </c>
      <c r="AR380" s="583" t="s">
        <v>87</v>
      </c>
      <c r="AS380" s="583" t="s">
        <v>87</v>
      </c>
      <c r="AT380" s="583" t="s">
        <v>88</v>
      </c>
      <c r="AU380" s="585" t="s">
        <v>89</v>
      </c>
      <c r="AV380" s="585" t="s">
        <v>89</v>
      </c>
      <c r="AW380" s="587" t="s">
        <v>107</v>
      </c>
      <c r="AX380" s="585" t="s">
        <v>90</v>
      </c>
    </row>
    <row r="381" spans="1:50" ht="90">
      <c r="A381" s="575" t="s">
        <v>1782</v>
      </c>
      <c r="B381" s="514" t="s">
        <v>2203</v>
      </c>
      <c r="C381" s="514" t="s">
        <v>276</v>
      </c>
      <c r="D381" s="514" t="s">
        <v>68</v>
      </c>
      <c r="E381" s="514" t="s">
        <v>451</v>
      </c>
      <c r="F381" s="515">
        <f>IFERROR(VLOOKUP(E381,[9]TablaRetencion!A$1:B$22,2,FALSE),"")</f>
        <v>290</v>
      </c>
      <c r="G381" s="515"/>
      <c r="H381" s="515"/>
      <c r="I381" s="573"/>
      <c r="J381" s="517" t="s">
        <v>2521</v>
      </c>
      <c r="K381" s="589" t="s">
        <v>2522</v>
      </c>
      <c r="L381" s="583" t="s">
        <v>70</v>
      </c>
      <c r="M381" s="583" t="s">
        <v>71</v>
      </c>
      <c r="N381" s="584" t="s">
        <v>72</v>
      </c>
      <c r="O381" s="583" t="s">
        <v>73</v>
      </c>
      <c r="P381" s="583" t="s">
        <v>111</v>
      </c>
      <c r="Q381" s="583" t="s">
        <v>112</v>
      </c>
      <c r="R381" s="583" t="s">
        <v>76</v>
      </c>
      <c r="S381" s="583" t="s">
        <v>77</v>
      </c>
      <c r="T381" s="583" t="s">
        <v>78</v>
      </c>
      <c r="U381" s="583" t="s">
        <v>78</v>
      </c>
      <c r="V381" s="585" t="s">
        <v>2523</v>
      </c>
      <c r="W381" s="585">
        <f t="shared" si="53"/>
        <v>9</v>
      </c>
      <c r="X381" s="585" t="str">
        <f>IF(AND(W381&gt;=7), "ALTA", IF(AND(#REF!&lt;7,#REF!&gt; 3), "MEDIO", IF(AND(#REF!&lt;=3), "BAJA", " ")))</f>
        <v>ALTA</v>
      </c>
      <c r="Y381" s="579" t="s">
        <v>3161</v>
      </c>
      <c r="Z381" s="585" t="s">
        <v>80</v>
      </c>
      <c r="AA381" s="583" t="s">
        <v>81</v>
      </c>
      <c r="AB381" s="583" t="s">
        <v>81</v>
      </c>
      <c r="AC381" s="586" t="s">
        <v>2320</v>
      </c>
      <c r="AD381" s="574">
        <v>43738</v>
      </c>
      <c r="AE381" s="583" t="s">
        <v>82</v>
      </c>
      <c r="AF381" s="585" t="s">
        <v>83</v>
      </c>
      <c r="AG381" s="585" t="s">
        <v>83</v>
      </c>
      <c r="AH381" s="585" t="s">
        <v>83</v>
      </c>
      <c r="AI381" s="583" t="s">
        <v>84</v>
      </c>
      <c r="AJ381" s="585"/>
      <c r="AK381" s="585" t="s">
        <v>83</v>
      </c>
      <c r="AL381" s="583" t="s">
        <v>85</v>
      </c>
      <c r="AM381" s="583" t="s">
        <v>69</v>
      </c>
      <c r="AN381" s="583" t="s">
        <v>86</v>
      </c>
      <c r="AO381" s="585"/>
      <c r="AP381" s="585" t="s">
        <v>2524</v>
      </c>
      <c r="AQ381" s="583" t="s">
        <v>2525</v>
      </c>
      <c r="AR381" s="583" t="s">
        <v>87</v>
      </c>
      <c r="AS381" s="583" t="s">
        <v>87</v>
      </c>
      <c r="AT381" s="583" t="s">
        <v>88</v>
      </c>
      <c r="AU381" s="585" t="s">
        <v>89</v>
      </c>
      <c r="AV381" s="585" t="s">
        <v>89</v>
      </c>
      <c r="AW381" s="587" t="s">
        <v>107</v>
      </c>
      <c r="AX381" s="585" t="s">
        <v>90</v>
      </c>
    </row>
    <row r="382" spans="1:50" ht="38.25">
      <c r="A382" s="575" t="s">
        <v>1782</v>
      </c>
      <c r="B382" s="514" t="s">
        <v>2203</v>
      </c>
      <c r="C382" s="514" t="s">
        <v>278</v>
      </c>
      <c r="D382" s="514" t="s">
        <v>106</v>
      </c>
      <c r="E382" s="514" t="s">
        <v>451</v>
      </c>
      <c r="F382" s="515">
        <f>IFERROR(VLOOKUP(E382,[9]TablaRetencion!A$1:B$22,2,FALSE),"")</f>
        <v>290</v>
      </c>
      <c r="G382" s="515" t="s">
        <v>402</v>
      </c>
      <c r="H382" s="515">
        <f>IFERROR(VLOOKUP(G382,[9]TablaRetencion!C$1:D$159,2,FALSE),"")</f>
        <v>28</v>
      </c>
      <c r="I382" s="573" t="s">
        <v>989</v>
      </c>
      <c r="J382" s="517" t="s">
        <v>1351</v>
      </c>
      <c r="K382" s="514" t="s">
        <v>2204</v>
      </c>
      <c r="L382" s="514" t="s">
        <v>70</v>
      </c>
      <c r="M382" s="514" t="s">
        <v>109</v>
      </c>
      <c r="N382" s="514" t="s">
        <v>150</v>
      </c>
      <c r="O382" s="514" t="s">
        <v>152</v>
      </c>
      <c r="P382" s="514" t="s">
        <v>111</v>
      </c>
      <c r="Q382" s="514" t="s">
        <v>75</v>
      </c>
      <c r="R382" s="515" t="s">
        <v>76</v>
      </c>
      <c r="S382" s="514" t="s">
        <v>140</v>
      </c>
      <c r="T382" s="514" t="s">
        <v>79</v>
      </c>
      <c r="U382" s="514" t="s">
        <v>141</v>
      </c>
      <c r="V382" s="514" t="s">
        <v>305</v>
      </c>
      <c r="W382" s="515">
        <f t="shared" ref="W382:W386" si="54">VLOOKUP(S382,Confidencialidad,2,0)+VLOOKUP(T382,Integridad,2,0)+VLOOKUP(U382,Disponibilidad,2,0)</f>
        <v>4</v>
      </c>
      <c r="X382" s="515" t="str">
        <f t="shared" ref="X382:X420" si="55">IF(AND(W382&gt;=7), "ALTA", IF(AND(W382&lt;7, W382&gt;3), "MEDIO", IF(AND(W382&lt;=3), "BAJA", " ")))</f>
        <v>MEDIO</v>
      </c>
      <c r="Y382" s="516" t="s">
        <v>3153</v>
      </c>
      <c r="Z382" s="516" t="s">
        <v>80</v>
      </c>
      <c r="AA382" s="514" t="s">
        <v>201</v>
      </c>
      <c r="AB382" s="514" t="s">
        <v>201</v>
      </c>
      <c r="AC382" s="517" t="s">
        <v>3154</v>
      </c>
      <c r="AD382" s="574">
        <v>44772</v>
      </c>
      <c r="AE382" s="521" t="s">
        <v>82</v>
      </c>
      <c r="AF382" s="522" t="s">
        <v>69</v>
      </c>
      <c r="AG382" s="522" t="s">
        <v>69</v>
      </c>
      <c r="AH382" s="522" t="s">
        <v>69</v>
      </c>
      <c r="AI382" s="522" t="s">
        <v>114</v>
      </c>
      <c r="AJ382" s="576">
        <v>43382</v>
      </c>
      <c r="AK382" s="522" t="s">
        <v>457</v>
      </c>
      <c r="AL382" s="522" t="s">
        <v>457</v>
      </c>
      <c r="AM382" s="522" t="s">
        <v>69</v>
      </c>
      <c r="AN382" s="522" t="s">
        <v>457</v>
      </c>
      <c r="AO382" s="522" t="s">
        <v>69</v>
      </c>
      <c r="AP382" s="522" t="s">
        <v>457</v>
      </c>
      <c r="AQ382" s="522" t="s">
        <v>69</v>
      </c>
      <c r="AR382" s="521" t="s">
        <v>87</v>
      </c>
      <c r="AS382" s="521" t="s">
        <v>87</v>
      </c>
      <c r="AT382" s="522" t="s">
        <v>69</v>
      </c>
      <c r="AU382" s="522" t="s">
        <v>89</v>
      </c>
      <c r="AV382" s="522" t="s">
        <v>69</v>
      </c>
      <c r="AW382" s="523" t="s">
        <v>69</v>
      </c>
      <c r="AX382" s="522" t="s">
        <v>90</v>
      </c>
    </row>
    <row r="383" spans="1:50" ht="51">
      <c r="A383" s="575" t="s">
        <v>1782</v>
      </c>
      <c r="B383" s="514" t="s">
        <v>2203</v>
      </c>
      <c r="C383" s="514" t="s">
        <v>278</v>
      </c>
      <c r="D383" s="514" t="s">
        <v>106</v>
      </c>
      <c r="E383" s="514" t="s">
        <v>451</v>
      </c>
      <c r="F383" s="515">
        <f>IFERROR(VLOOKUP(E383,[9]TablaRetencion!A$1:B$22,2,FALSE),"")</f>
        <v>290</v>
      </c>
      <c r="G383" s="515" t="s">
        <v>402</v>
      </c>
      <c r="H383" s="515">
        <f>IFERROR(VLOOKUP(G383,[9]TablaRetencion!C$1:D$159,2,FALSE),"")</f>
        <v>28</v>
      </c>
      <c r="I383" s="573" t="s">
        <v>989</v>
      </c>
      <c r="J383" s="517" t="s">
        <v>1363</v>
      </c>
      <c r="K383" s="514" t="s">
        <v>2205</v>
      </c>
      <c r="L383" s="514" t="s">
        <v>70</v>
      </c>
      <c r="M383" s="514" t="s">
        <v>151</v>
      </c>
      <c r="N383" s="514" t="s">
        <v>150</v>
      </c>
      <c r="O383" s="514" t="s">
        <v>152</v>
      </c>
      <c r="P383" s="514" t="s">
        <v>111</v>
      </c>
      <c r="Q383" s="514" t="s">
        <v>75</v>
      </c>
      <c r="R383" s="515" t="s">
        <v>89</v>
      </c>
      <c r="S383" s="514" t="s">
        <v>140</v>
      </c>
      <c r="T383" s="514" t="s">
        <v>79</v>
      </c>
      <c r="U383" s="514" t="s">
        <v>79</v>
      </c>
      <c r="V383" s="514" t="s">
        <v>2206</v>
      </c>
      <c r="W383" s="515">
        <f t="shared" si="54"/>
        <v>5</v>
      </c>
      <c r="X383" s="515" t="str">
        <f t="shared" si="55"/>
        <v>MEDIO</v>
      </c>
      <c r="Y383" s="514" t="s">
        <v>3151</v>
      </c>
      <c r="Z383" s="516" t="s">
        <v>80</v>
      </c>
      <c r="AA383" s="514" t="s">
        <v>168</v>
      </c>
      <c r="AB383" s="514" t="s">
        <v>174</v>
      </c>
      <c r="AC383" s="516" t="s">
        <v>2208</v>
      </c>
      <c r="AD383" s="574">
        <v>44772</v>
      </c>
      <c r="AE383" s="521" t="s">
        <v>82</v>
      </c>
      <c r="AF383" s="522" t="s">
        <v>69</v>
      </c>
      <c r="AG383" s="522" t="s">
        <v>69</v>
      </c>
      <c r="AH383" s="522" t="s">
        <v>69</v>
      </c>
      <c r="AI383" s="522" t="s">
        <v>114</v>
      </c>
      <c r="AJ383" s="576">
        <v>43382</v>
      </c>
      <c r="AK383" s="522" t="s">
        <v>457</v>
      </c>
      <c r="AL383" s="522" t="s">
        <v>457</v>
      </c>
      <c r="AM383" s="522" t="s">
        <v>69</v>
      </c>
      <c r="AN383" s="522" t="s">
        <v>457</v>
      </c>
      <c r="AO383" s="522" t="s">
        <v>69</v>
      </c>
      <c r="AP383" s="522" t="s">
        <v>457</v>
      </c>
      <c r="AQ383" s="522" t="s">
        <v>69</v>
      </c>
      <c r="AR383" s="521" t="s">
        <v>87</v>
      </c>
      <c r="AS383" s="521" t="s">
        <v>87</v>
      </c>
      <c r="AT383" s="522" t="s">
        <v>69</v>
      </c>
      <c r="AU383" s="522" t="s">
        <v>89</v>
      </c>
      <c r="AV383" s="522" t="s">
        <v>69</v>
      </c>
      <c r="AW383" s="523" t="s">
        <v>69</v>
      </c>
      <c r="AX383" s="522" t="s">
        <v>90</v>
      </c>
    </row>
    <row r="384" spans="1:50" ht="76.5">
      <c r="A384" s="575" t="s">
        <v>1782</v>
      </c>
      <c r="B384" s="514" t="s">
        <v>2203</v>
      </c>
      <c r="C384" s="514" t="s">
        <v>278</v>
      </c>
      <c r="D384" s="514" t="s">
        <v>106</v>
      </c>
      <c r="E384" s="514" t="s">
        <v>451</v>
      </c>
      <c r="F384" s="515">
        <f>IFERROR(VLOOKUP(E384,[9]TablaRetencion!A$1:B$22,2,FALSE),"")</f>
        <v>290</v>
      </c>
      <c r="G384" s="515" t="s">
        <v>402</v>
      </c>
      <c r="H384" s="515">
        <f>IFERROR(VLOOKUP(G384,[9]TablaRetencion!C$1:D$159,2,FALSE),"")</f>
        <v>28</v>
      </c>
      <c r="I384" s="573" t="s">
        <v>989</v>
      </c>
      <c r="J384" s="517" t="s">
        <v>1213</v>
      </c>
      <c r="K384" s="514" t="s">
        <v>2210</v>
      </c>
      <c r="L384" s="514" t="s">
        <v>70</v>
      </c>
      <c r="M384" s="514" t="s">
        <v>151</v>
      </c>
      <c r="N384" s="514" t="s">
        <v>72</v>
      </c>
      <c r="O384" s="514" t="s">
        <v>152</v>
      </c>
      <c r="P384" s="514" t="s">
        <v>111</v>
      </c>
      <c r="Q384" s="514" t="s">
        <v>75</v>
      </c>
      <c r="R384" s="515" t="s">
        <v>89</v>
      </c>
      <c r="S384" s="514" t="s">
        <v>140</v>
      </c>
      <c r="T384" s="514" t="s">
        <v>141</v>
      </c>
      <c r="U384" s="514" t="s">
        <v>79</v>
      </c>
      <c r="V384" s="514" t="s">
        <v>2211</v>
      </c>
      <c r="W384" s="515">
        <f t="shared" si="54"/>
        <v>4</v>
      </c>
      <c r="X384" s="515" t="str">
        <f t="shared" si="55"/>
        <v>MEDIO</v>
      </c>
      <c r="Y384" s="514" t="s">
        <v>3151</v>
      </c>
      <c r="Z384" s="516" t="s">
        <v>80</v>
      </c>
      <c r="AA384" s="514" t="s">
        <v>113</v>
      </c>
      <c r="AB384" s="514" t="s">
        <v>113</v>
      </c>
      <c r="AC384" s="516" t="s">
        <v>2208</v>
      </c>
      <c r="AD384" s="574">
        <v>44772</v>
      </c>
      <c r="AE384" s="521" t="s">
        <v>82</v>
      </c>
      <c r="AF384" s="522" t="s">
        <v>69</v>
      </c>
      <c r="AG384" s="522" t="s">
        <v>69</v>
      </c>
      <c r="AH384" s="522" t="s">
        <v>69</v>
      </c>
      <c r="AI384" s="522" t="s">
        <v>114</v>
      </c>
      <c r="AJ384" s="576">
        <v>43382</v>
      </c>
      <c r="AK384" s="522" t="s">
        <v>457</v>
      </c>
      <c r="AL384" s="522" t="s">
        <v>457</v>
      </c>
      <c r="AM384" s="522" t="s">
        <v>69</v>
      </c>
      <c r="AN384" s="522" t="s">
        <v>457</v>
      </c>
      <c r="AO384" s="522" t="s">
        <v>69</v>
      </c>
      <c r="AP384" s="522" t="s">
        <v>457</v>
      </c>
      <c r="AQ384" s="522" t="s">
        <v>69</v>
      </c>
      <c r="AR384" s="521" t="s">
        <v>87</v>
      </c>
      <c r="AS384" s="521" t="s">
        <v>87</v>
      </c>
      <c r="AT384" s="522" t="s">
        <v>69</v>
      </c>
      <c r="AU384" s="522" t="s">
        <v>89</v>
      </c>
      <c r="AV384" s="522" t="s">
        <v>69</v>
      </c>
      <c r="AW384" s="523" t="s">
        <v>69</v>
      </c>
      <c r="AX384" s="522" t="s">
        <v>90</v>
      </c>
    </row>
    <row r="385" spans="1:50" ht="63.75">
      <c r="A385" s="575" t="s">
        <v>1782</v>
      </c>
      <c r="B385" s="514" t="s">
        <v>2203</v>
      </c>
      <c r="C385" s="514" t="s">
        <v>278</v>
      </c>
      <c r="D385" s="514" t="s">
        <v>106</v>
      </c>
      <c r="E385" s="514" t="s">
        <v>451</v>
      </c>
      <c r="F385" s="515">
        <f>IFERROR(VLOOKUP(E385,[9]TablaRetencion!A$1:B$22,2,FALSE),"")</f>
        <v>290</v>
      </c>
      <c r="G385" s="515" t="s">
        <v>402</v>
      </c>
      <c r="H385" s="515">
        <f>IFERROR(VLOOKUP(G385,[9]TablaRetencion!C$1:D$159,2,FALSE),"")</f>
        <v>28</v>
      </c>
      <c r="I385" s="573" t="s">
        <v>989</v>
      </c>
      <c r="J385" s="517" t="s">
        <v>1213</v>
      </c>
      <c r="K385" s="514" t="s">
        <v>2212</v>
      </c>
      <c r="L385" s="514" t="s">
        <v>70</v>
      </c>
      <c r="M385" s="514" t="s">
        <v>151</v>
      </c>
      <c r="N385" s="514" t="s">
        <v>72</v>
      </c>
      <c r="O385" s="514" t="s">
        <v>203</v>
      </c>
      <c r="P385" s="514" t="s">
        <v>111</v>
      </c>
      <c r="Q385" s="514" t="s">
        <v>75</v>
      </c>
      <c r="R385" s="515" t="s">
        <v>89</v>
      </c>
      <c r="S385" s="514" t="s">
        <v>140</v>
      </c>
      <c r="T385" s="514" t="s">
        <v>141</v>
      </c>
      <c r="U385" s="514" t="s">
        <v>79</v>
      </c>
      <c r="V385" s="514" t="s">
        <v>2211</v>
      </c>
      <c r="W385" s="515">
        <f t="shared" si="54"/>
        <v>4</v>
      </c>
      <c r="X385" s="515" t="str">
        <f t="shared" si="55"/>
        <v>MEDIO</v>
      </c>
      <c r="Y385" s="514" t="s">
        <v>3151</v>
      </c>
      <c r="Z385" s="516" t="s">
        <v>80</v>
      </c>
      <c r="AA385" s="514" t="s">
        <v>113</v>
      </c>
      <c r="AB385" s="514" t="s">
        <v>113</v>
      </c>
      <c r="AC385" s="516" t="s">
        <v>2208</v>
      </c>
      <c r="AD385" s="574">
        <v>44772</v>
      </c>
      <c r="AE385" s="521" t="s">
        <v>82</v>
      </c>
      <c r="AF385" s="522" t="s">
        <v>69</v>
      </c>
      <c r="AG385" s="522" t="s">
        <v>69</v>
      </c>
      <c r="AH385" s="522" t="s">
        <v>69</v>
      </c>
      <c r="AI385" s="522" t="s">
        <v>114</v>
      </c>
      <c r="AJ385" s="576">
        <v>43382</v>
      </c>
      <c r="AK385" s="522" t="s">
        <v>457</v>
      </c>
      <c r="AL385" s="522" t="s">
        <v>457</v>
      </c>
      <c r="AM385" s="522" t="s">
        <v>69</v>
      </c>
      <c r="AN385" s="522" t="s">
        <v>457</v>
      </c>
      <c r="AO385" s="522" t="s">
        <v>69</v>
      </c>
      <c r="AP385" s="522" t="s">
        <v>457</v>
      </c>
      <c r="AQ385" s="522" t="s">
        <v>69</v>
      </c>
      <c r="AR385" s="521" t="s">
        <v>87</v>
      </c>
      <c r="AS385" s="521" t="s">
        <v>87</v>
      </c>
      <c r="AT385" s="522" t="s">
        <v>69</v>
      </c>
      <c r="AU385" s="522" t="s">
        <v>89</v>
      </c>
      <c r="AV385" s="522" t="s">
        <v>69</v>
      </c>
      <c r="AW385" s="523" t="s">
        <v>69</v>
      </c>
      <c r="AX385" s="522" t="s">
        <v>90</v>
      </c>
    </row>
    <row r="386" spans="1:50" ht="64.5">
      <c r="A386" s="575" t="s">
        <v>1782</v>
      </c>
      <c r="B386" s="514" t="s">
        <v>2203</v>
      </c>
      <c r="C386" s="514" t="s">
        <v>278</v>
      </c>
      <c r="D386" s="514" t="s">
        <v>106</v>
      </c>
      <c r="E386" s="514" t="s">
        <v>451</v>
      </c>
      <c r="F386" s="515">
        <f>IFERROR(VLOOKUP(E386,[9]TablaRetencion!A$1:B$22,2,FALSE),"")</f>
        <v>290</v>
      </c>
      <c r="G386" s="515" t="s">
        <v>402</v>
      </c>
      <c r="H386" s="515">
        <f>IFERROR(VLOOKUP(G386,[9]TablaRetencion!C$1:D$159,2,FALSE),"")</f>
        <v>28</v>
      </c>
      <c r="I386" s="573" t="s">
        <v>989</v>
      </c>
      <c r="J386" s="517" t="s">
        <v>1213</v>
      </c>
      <c r="K386" s="514" t="s">
        <v>2213</v>
      </c>
      <c r="L386" s="514" t="s">
        <v>70</v>
      </c>
      <c r="M386" s="514" t="s">
        <v>151</v>
      </c>
      <c r="N386" s="514" t="s">
        <v>72</v>
      </c>
      <c r="O386" s="514" t="s">
        <v>203</v>
      </c>
      <c r="P386" s="514" t="s">
        <v>111</v>
      </c>
      <c r="Q386" s="514" t="s">
        <v>75</v>
      </c>
      <c r="R386" s="515" t="s">
        <v>89</v>
      </c>
      <c r="S386" s="514" t="s">
        <v>140</v>
      </c>
      <c r="T386" s="514" t="s">
        <v>141</v>
      </c>
      <c r="U386" s="514" t="s">
        <v>79</v>
      </c>
      <c r="V386" s="577" t="s">
        <v>2214</v>
      </c>
      <c r="W386" s="515">
        <f t="shared" si="54"/>
        <v>4</v>
      </c>
      <c r="X386" s="515" t="str">
        <f t="shared" si="55"/>
        <v>MEDIO</v>
      </c>
      <c r="Y386" s="514" t="s">
        <v>3155</v>
      </c>
      <c r="Z386" s="516" t="s">
        <v>80</v>
      </c>
      <c r="AA386" s="514" t="s">
        <v>168</v>
      </c>
      <c r="AB386" s="514" t="s">
        <v>168</v>
      </c>
      <c r="AC386" s="514" t="s">
        <v>2215</v>
      </c>
      <c r="AD386" s="574">
        <v>44772</v>
      </c>
      <c r="AE386" s="521" t="s">
        <v>82</v>
      </c>
      <c r="AF386" s="522" t="s">
        <v>69</v>
      </c>
      <c r="AG386" s="522" t="s">
        <v>69</v>
      </c>
      <c r="AH386" s="522" t="s">
        <v>69</v>
      </c>
      <c r="AI386" s="522" t="s">
        <v>114</v>
      </c>
      <c r="AJ386" s="576">
        <v>43382</v>
      </c>
      <c r="AK386" s="522" t="s">
        <v>457</v>
      </c>
      <c r="AL386" s="522" t="s">
        <v>457</v>
      </c>
      <c r="AM386" s="522" t="s">
        <v>69</v>
      </c>
      <c r="AN386" s="522" t="s">
        <v>457</v>
      </c>
      <c r="AO386" s="522" t="s">
        <v>69</v>
      </c>
      <c r="AP386" s="522" t="s">
        <v>457</v>
      </c>
      <c r="AQ386" s="522" t="s">
        <v>69</v>
      </c>
      <c r="AR386" s="521" t="s">
        <v>87</v>
      </c>
      <c r="AS386" s="521" t="s">
        <v>87</v>
      </c>
      <c r="AT386" s="522" t="s">
        <v>69</v>
      </c>
      <c r="AU386" s="522" t="s">
        <v>89</v>
      </c>
      <c r="AV386" s="522" t="s">
        <v>69</v>
      </c>
      <c r="AW386" s="523" t="s">
        <v>69</v>
      </c>
      <c r="AX386" s="522" t="s">
        <v>90</v>
      </c>
    </row>
    <row r="387" spans="1:50" ht="63.75">
      <c r="A387" s="575" t="s">
        <v>1782</v>
      </c>
      <c r="B387" s="514" t="s">
        <v>2203</v>
      </c>
      <c r="C387" s="514" t="s">
        <v>278</v>
      </c>
      <c r="D387" s="514" t="s">
        <v>106</v>
      </c>
      <c r="E387" s="514" t="s">
        <v>451</v>
      </c>
      <c r="F387" s="515">
        <f>IFERROR(VLOOKUP(E387,[9]TablaRetencion!A$1:B$22,2,FALSE),"")</f>
        <v>290</v>
      </c>
      <c r="G387" s="515" t="s">
        <v>402</v>
      </c>
      <c r="H387" s="515">
        <f>IFERROR(VLOOKUP(G387,[9]TablaRetencion!C$1:D$159,2,FALSE),"")</f>
        <v>28</v>
      </c>
      <c r="I387" s="573" t="s">
        <v>989</v>
      </c>
      <c r="J387" s="517" t="s">
        <v>1213</v>
      </c>
      <c r="K387" s="514" t="s">
        <v>2216</v>
      </c>
      <c r="L387" s="514" t="s">
        <v>70</v>
      </c>
      <c r="M387" s="514" t="s">
        <v>2196</v>
      </c>
      <c r="N387" s="514" t="s">
        <v>72</v>
      </c>
      <c r="O387" s="514" t="s">
        <v>194</v>
      </c>
      <c r="P387" s="514" t="s">
        <v>111</v>
      </c>
      <c r="Q387" s="514" t="s">
        <v>126</v>
      </c>
      <c r="R387" s="515" t="s">
        <v>89</v>
      </c>
      <c r="S387" s="514" t="s">
        <v>140</v>
      </c>
      <c r="T387" s="514" t="s">
        <v>79</v>
      </c>
      <c r="U387" s="514" t="s">
        <v>79</v>
      </c>
      <c r="V387" s="577" t="s">
        <v>2217</v>
      </c>
      <c r="W387" s="515">
        <f t="shared" ref="W387:W391" si="56">VLOOKUP(S387,Confidencialidad,2,0)+VLOOKUP(T387,Integridad,2,0)+VLOOKUP(U387,Disponibilidad,2,0)</f>
        <v>5</v>
      </c>
      <c r="X387" s="515" t="str">
        <f t="shared" si="55"/>
        <v>MEDIO</v>
      </c>
      <c r="Y387" s="514" t="s">
        <v>3156</v>
      </c>
      <c r="Z387" s="516" t="s">
        <v>80</v>
      </c>
      <c r="AA387" s="514" t="s">
        <v>168</v>
      </c>
      <c r="AB387" s="514" t="s">
        <v>168</v>
      </c>
      <c r="AC387" s="514" t="s">
        <v>2218</v>
      </c>
      <c r="AD387" s="574">
        <v>44772</v>
      </c>
      <c r="AE387" s="521" t="s">
        <v>82</v>
      </c>
      <c r="AF387" s="522" t="s">
        <v>69</v>
      </c>
      <c r="AG387" s="522" t="s">
        <v>69</v>
      </c>
      <c r="AH387" s="522" t="s">
        <v>69</v>
      </c>
      <c r="AI387" s="522" t="s">
        <v>114</v>
      </c>
      <c r="AJ387" s="576">
        <v>43382</v>
      </c>
      <c r="AK387" s="522" t="s">
        <v>457</v>
      </c>
      <c r="AL387" s="522" t="s">
        <v>457</v>
      </c>
      <c r="AM387" s="522" t="s">
        <v>69</v>
      </c>
      <c r="AN387" s="522" t="s">
        <v>457</v>
      </c>
      <c r="AO387" s="522" t="s">
        <v>69</v>
      </c>
      <c r="AP387" s="522" t="s">
        <v>457</v>
      </c>
      <c r="AQ387" s="522" t="s">
        <v>69</v>
      </c>
      <c r="AR387" s="521" t="s">
        <v>87</v>
      </c>
      <c r="AS387" s="521" t="s">
        <v>87</v>
      </c>
      <c r="AT387" s="522" t="s">
        <v>69</v>
      </c>
      <c r="AU387" s="522" t="s">
        <v>89</v>
      </c>
      <c r="AV387" s="522" t="s">
        <v>69</v>
      </c>
      <c r="AW387" s="523" t="s">
        <v>69</v>
      </c>
      <c r="AX387" s="522" t="s">
        <v>90</v>
      </c>
    </row>
    <row r="388" spans="1:50" ht="63.75">
      <c r="A388" s="575" t="s">
        <v>1782</v>
      </c>
      <c r="B388" s="514" t="s">
        <v>2203</v>
      </c>
      <c r="C388" s="514" t="s">
        <v>278</v>
      </c>
      <c r="D388" s="514" t="s">
        <v>106</v>
      </c>
      <c r="E388" s="514" t="s">
        <v>451</v>
      </c>
      <c r="F388" s="515">
        <f>IFERROR(VLOOKUP(E388,[9]TablaRetencion!A$1:B$22,2,FALSE),"")</f>
        <v>290</v>
      </c>
      <c r="G388" s="515" t="s">
        <v>402</v>
      </c>
      <c r="H388" s="515">
        <f>IFERROR(VLOOKUP(G388,[9]TablaRetencion!C$1:D$159,2,FALSE),"")</f>
        <v>28</v>
      </c>
      <c r="I388" s="573" t="s">
        <v>989</v>
      </c>
      <c r="J388" s="517" t="s">
        <v>1213</v>
      </c>
      <c r="K388" s="514" t="s">
        <v>2219</v>
      </c>
      <c r="L388" s="514" t="s">
        <v>70</v>
      </c>
      <c r="M388" s="514" t="s">
        <v>2196</v>
      </c>
      <c r="N388" s="514" t="s">
        <v>72</v>
      </c>
      <c r="O388" s="514" t="s">
        <v>194</v>
      </c>
      <c r="P388" s="514" t="s">
        <v>111</v>
      </c>
      <c r="Q388" s="514" t="s">
        <v>126</v>
      </c>
      <c r="R388" s="515" t="s">
        <v>89</v>
      </c>
      <c r="S388" s="514" t="s">
        <v>140</v>
      </c>
      <c r="T388" s="514" t="s">
        <v>79</v>
      </c>
      <c r="U388" s="514" t="s">
        <v>79</v>
      </c>
      <c r="V388" s="577" t="s">
        <v>2220</v>
      </c>
      <c r="W388" s="515">
        <f t="shared" si="56"/>
        <v>5</v>
      </c>
      <c r="X388" s="515" t="str">
        <f t="shared" si="55"/>
        <v>MEDIO</v>
      </c>
      <c r="Y388" s="514" t="s">
        <v>3156</v>
      </c>
      <c r="Z388" s="516" t="s">
        <v>80</v>
      </c>
      <c r="AA388" s="514" t="s">
        <v>168</v>
      </c>
      <c r="AB388" s="514" t="s">
        <v>168</v>
      </c>
      <c r="AC388" s="514" t="s">
        <v>2218</v>
      </c>
      <c r="AD388" s="574">
        <v>44772</v>
      </c>
      <c r="AE388" s="521" t="s">
        <v>82</v>
      </c>
      <c r="AF388" s="522" t="s">
        <v>69</v>
      </c>
      <c r="AG388" s="522" t="s">
        <v>69</v>
      </c>
      <c r="AH388" s="522" t="s">
        <v>69</v>
      </c>
      <c r="AI388" s="522" t="s">
        <v>114</v>
      </c>
      <c r="AJ388" s="576">
        <v>43382</v>
      </c>
      <c r="AK388" s="522" t="s">
        <v>457</v>
      </c>
      <c r="AL388" s="522" t="s">
        <v>457</v>
      </c>
      <c r="AM388" s="522" t="s">
        <v>69</v>
      </c>
      <c r="AN388" s="522" t="s">
        <v>457</v>
      </c>
      <c r="AO388" s="522" t="s">
        <v>69</v>
      </c>
      <c r="AP388" s="522" t="s">
        <v>457</v>
      </c>
      <c r="AQ388" s="522" t="s">
        <v>69</v>
      </c>
      <c r="AR388" s="521" t="s">
        <v>87</v>
      </c>
      <c r="AS388" s="521" t="s">
        <v>87</v>
      </c>
      <c r="AT388" s="522" t="s">
        <v>69</v>
      </c>
      <c r="AU388" s="522" t="s">
        <v>89</v>
      </c>
      <c r="AV388" s="522" t="s">
        <v>69</v>
      </c>
      <c r="AW388" s="523" t="s">
        <v>69</v>
      </c>
      <c r="AX388" s="522" t="s">
        <v>90</v>
      </c>
    </row>
    <row r="389" spans="1:50" ht="63.75">
      <c r="A389" s="575" t="s">
        <v>1782</v>
      </c>
      <c r="B389" s="514" t="s">
        <v>2203</v>
      </c>
      <c r="C389" s="514" t="s">
        <v>278</v>
      </c>
      <c r="D389" s="514" t="s">
        <v>106</v>
      </c>
      <c r="E389" s="514" t="s">
        <v>451</v>
      </c>
      <c r="F389" s="515">
        <f>IFERROR(VLOOKUP(E389,[9]TablaRetencion!A$1:B$22,2,FALSE),"")</f>
        <v>290</v>
      </c>
      <c r="G389" s="515" t="s">
        <v>402</v>
      </c>
      <c r="H389" s="515">
        <f>IFERROR(VLOOKUP(G389,[9]TablaRetencion!C$1:D$159,2,FALSE),"")</f>
        <v>28</v>
      </c>
      <c r="I389" s="573" t="s">
        <v>989</v>
      </c>
      <c r="J389" s="517" t="s">
        <v>1352</v>
      </c>
      <c r="K389" s="577" t="s">
        <v>2222</v>
      </c>
      <c r="L389" s="514" t="s">
        <v>70</v>
      </c>
      <c r="M389" s="514" t="s">
        <v>151</v>
      </c>
      <c r="N389" s="514" t="s">
        <v>72</v>
      </c>
      <c r="O389" s="514" t="s">
        <v>194</v>
      </c>
      <c r="P389" s="514" t="s">
        <v>111</v>
      </c>
      <c r="Q389" s="514" t="s">
        <v>112</v>
      </c>
      <c r="R389" s="515" t="s">
        <v>89</v>
      </c>
      <c r="S389" s="514" t="s">
        <v>140</v>
      </c>
      <c r="T389" s="514" t="s">
        <v>79</v>
      </c>
      <c r="U389" s="514" t="s">
        <v>79</v>
      </c>
      <c r="V389" s="514" t="s">
        <v>2223</v>
      </c>
      <c r="W389" s="515">
        <f t="shared" si="56"/>
        <v>5</v>
      </c>
      <c r="X389" s="515" t="str">
        <f t="shared" si="55"/>
        <v>MEDIO</v>
      </c>
      <c r="Y389" s="515" t="s">
        <v>3157</v>
      </c>
      <c r="Z389" s="515" t="s">
        <v>80</v>
      </c>
      <c r="AA389" s="514" t="s">
        <v>168</v>
      </c>
      <c r="AB389" s="514" t="s">
        <v>168</v>
      </c>
      <c r="AC389" s="577" t="s">
        <v>2224</v>
      </c>
      <c r="AD389" s="574">
        <v>44772</v>
      </c>
      <c r="AE389" s="521" t="s">
        <v>82</v>
      </c>
      <c r="AF389" s="522" t="s">
        <v>69</v>
      </c>
      <c r="AG389" s="522" t="s">
        <v>69</v>
      </c>
      <c r="AH389" s="522" t="s">
        <v>69</v>
      </c>
      <c r="AI389" s="522" t="s">
        <v>114</v>
      </c>
      <c r="AJ389" s="576">
        <v>43382</v>
      </c>
      <c r="AK389" s="522" t="s">
        <v>457</v>
      </c>
      <c r="AL389" s="522" t="s">
        <v>457</v>
      </c>
      <c r="AM389" s="522" t="s">
        <v>69</v>
      </c>
      <c r="AN389" s="522" t="s">
        <v>457</v>
      </c>
      <c r="AO389" s="522" t="s">
        <v>69</v>
      </c>
      <c r="AP389" s="522" t="s">
        <v>457</v>
      </c>
      <c r="AQ389" s="522" t="s">
        <v>69</v>
      </c>
      <c r="AR389" s="521" t="s">
        <v>87</v>
      </c>
      <c r="AS389" s="521" t="s">
        <v>87</v>
      </c>
      <c r="AT389" s="522" t="s">
        <v>69</v>
      </c>
      <c r="AU389" s="522" t="s">
        <v>89</v>
      </c>
      <c r="AV389" s="522" t="s">
        <v>69</v>
      </c>
      <c r="AW389" s="523" t="s">
        <v>69</v>
      </c>
      <c r="AX389" s="522" t="s">
        <v>90</v>
      </c>
    </row>
    <row r="390" spans="1:50" ht="63.75">
      <c r="A390" s="575" t="s">
        <v>1782</v>
      </c>
      <c r="B390" s="514" t="s">
        <v>2203</v>
      </c>
      <c r="C390" s="514" t="s">
        <v>276</v>
      </c>
      <c r="D390" s="514" t="s">
        <v>106</v>
      </c>
      <c r="E390" s="514" t="s">
        <v>451</v>
      </c>
      <c r="F390" s="515">
        <f>IFERROR(VLOOKUP(E390,[9]TablaRetencion!A$1:B$22,2,FALSE),"")</f>
        <v>290</v>
      </c>
      <c r="G390" s="515" t="s">
        <v>404</v>
      </c>
      <c r="H390" s="515">
        <f>IFERROR(VLOOKUP(G390,[9]TablaRetencion!C$1:D$159,2,FALSE),"")</f>
        <v>46</v>
      </c>
      <c r="I390" s="573" t="s">
        <v>989</v>
      </c>
      <c r="J390" s="517" t="s">
        <v>1151</v>
      </c>
      <c r="K390" s="577" t="s">
        <v>2225</v>
      </c>
      <c r="L390" s="514" t="s">
        <v>70</v>
      </c>
      <c r="M390" s="514" t="s">
        <v>151</v>
      </c>
      <c r="N390" s="514" t="s">
        <v>72</v>
      </c>
      <c r="O390" s="514" t="s">
        <v>194</v>
      </c>
      <c r="P390" s="514" t="s">
        <v>111</v>
      </c>
      <c r="Q390" s="514" t="s">
        <v>112</v>
      </c>
      <c r="R390" s="515" t="s">
        <v>89</v>
      </c>
      <c r="S390" s="514" t="s">
        <v>140</v>
      </c>
      <c r="T390" s="514" t="s">
        <v>79</v>
      </c>
      <c r="U390" s="514" t="s">
        <v>79</v>
      </c>
      <c r="V390" s="514" t="s">
        <v>2226</v>
      </c>
      <c r="W390" s="515">
        <f t="shared" si="56"/>
        <v>5</v>
      </c>
      <c r="X390" s="515" t="str">
        <f t="shared" si="55"/>
        <v>MEDIO</v>
      </c>
      <c r="Y390" s="515" t="s">
        <v>2409</v>
      </c>
      <c r="Z390" s="515" t="s">
        <v>80</v>
      </c>
      <c r="AA390" s="514" t="s">
        <v>168</v>
      </c>
      <c r="AB390" s="514" t="s">
        <v>168</v>
      </c>
      <c r="AC390" s="577" t="s">
        <v>2224</v>
      </c>
      <c r="AD390" s="574" t="s">
        <v>2209</v>
      </c>
      <c r="AE390" s="521" t="s">
        <v>82</v>
      </c>
      <c r="AF390" s="522" t="s">
        <v>69</v>
      </c>
      <c r="AG390" s="522" t="s">
        <v>69</v>
      </c>
      <c r="AH390" s="522" t="s">
        <v>69</v>
      </c>
      <c r="AI390" s="522" t="s">
        <v>114</v>
      </c>
      <c r="AJ390" s="576">
        <v>43382</v>
      </c>
      <c r="AK390" s="522" t="s">
        <v>457</v>
      </c>
      <c r="AL390" s="522" t="s">
        <v>457</v>
      </c>
      <c r="AM390" s="522" t="s">
        <v>69</v>
      </c>
      <c r="AN390" s="522" t="s">
        <v>457</v>
      </c>
      <c r="AO390" s="522" t="s">
        <v>69</v>
      </c>
      <c r="AP390" s="522" t="s">
        <v>457</v>
      </c>
      <c r="AQ390" s="522" t="s">
        <v>69</v>
      </c>
      <c r="AR390" s="521" t="s">
        <v>87</v>
      </c>
      <c r="AS390" s="521" t="s">
        <v>87</v>
      </c>
      <c r="AT390" s="522" t="s">
        <v>69</v>
      </c>
      <c r="AU390" s="522" t="s">
        <v>89</v>
      </c>
      <c r="AV390" s="522" t="s">
        <v>69</v>
      </c>
      <c r="AW390" s="523" t="s">
        <v>69</v>
      </c>
      <c r="AX390" s="522" t="s">
        <v>90</v>
      </c>
    </row>
    <row r="391" spans="1:50" ht="63.75">
      <c r="A391" s="575" t="s">
        <v>1782</v>
      </c>
      <c r="B391" s="514" t="s">
        <v>2203</v>
      </c>
      <c r="C391" s="514" t="s">
        <v>276</v>
      </c>
      <c r="D391" s="514" t="s">
        <v>106</v>
      </c>
      <c r="E391" s="514" t="s">
        <v>451</v>
      </c>
      <c r="F391" s="515">
        <f>IFERROR(VLOOKUP(E391,[9]TablaRetencion!A$1:B$22,2,FALSE),"")</f>
        <v>290</v>
      </c>
      <c r="G391" s="515" t="s">
        <v>404</v>
      </c>
      <c r="H391" s="515">
        <f>IFERROR(VLOOKUP(G391,[9]TablaRetencion!C$1:D$159,2,FALSE),"")</f>
        <v>46</v>
      </c>
      <c r="I391" s="573" t="s">
        <v>989</v>
      </c>
      <c r="J391" s="517" t="s">
        <v>1213</v>
      </c>
      <c r="K391" s="514" t="s">
        <v>2227</v>
      </c>
      <c r="L391" s="514" t="s">
        <v>70</v>
      </c>
      <c r="M391" s="514" t="s">
        <v>151</v>
      </c>
      <c r="N391" s="514" t="s">
        <v>72</v>
      </c>
      <c r="O391" s="514" t="s">
        <v>194</v>
      </c>
      <c r="P391" s="514" t="s">
        <v>111</v>
      </c>
      <c r="Q391" s="514" t="s">
        <v>75</v>
      </c>
      <c r="R391" s="515" t="s">
        <v>89</v>
      </c>
      <c r="S391" s="514" t="s">
        <v>140</v>
      </c>
      <c r="T391" s="514" t="s">
        <v>79</v>
      </c>
      <c r="U391" s="514" t="s">
        <v>79</v>
      </c>
      <c r="V391" s="514" t="s">
        <v>2226</v>
      </c>
      <c r="W391" s="515">
        <f t="shared" si="56"/>
        <v>5</v>
      </c>
      <c r="X391" s="515" t="str">
        <f t="shared" si="55"/>
        <v>MEDIO</v>
      </c>
      <c r="Y391" s="515" t="s">
        <v>2409</v>
      </c>
      <c r="Z391" s="514" t="s">
        <v>80</v>
      </c>
      <c r="AA391" s="514" t="s">
        <v>168</v>
      </c>
      <c r="AB391" s="514" t="s">
        <v>168</v>
      </c>
      <c r="AC391" s="577" t="s">
        <v>2224</v>
      </c>
      <c r="AD391" s="574" t="s">
        <v>2209</v>
      </c>
      <c r="AE391" s="521" t="s">
        <v>82</v>
      </c>
      <c r="AF391" s="522" t="s">
        <v>69</v>
      </c>
      <c r="AG391" s="522" t="s">
        <v>69</v>
      </c>
      <c r="AH391" s="522" t="s">
        <v>69</v>
      </c>
      <c r="AI391" s="522" t="s">
        <v>114</v>
      </c>
      <c r="AJ391" s="576">
        <v>43382</v>
      </c>
      <c r="AK391" s="522" t="s">
        <v>457</v>
      </c>
      <c r="AL391" s="522" t="s">
        <v>457</v>
      </c>
      <c r="AM391" s="522" t="s">
        <v>69</v>
      </c>
      <c r="AN391" s="522" t="s">
        <v>457</v>
      </c>
      <c r="AO391" s="522" t="s">
        <v>69</v>
      </c>
      <c r="AP391" s="522" t="s">
        <v>457</v>
      </c>
      <c r="AQ391" s="522" t="s">
        <v>69</v>
      </c>
      <c r="AR391" s="521" t="s">
        <v>87</v>
      </c>
      <c r="AS391" s="521" t="s">
        <v>87</v>
      </c>
      <c r="AT391" s="522" t="s">
        <v>69</v>
      </c>
      <c r="AU391" s="522" t="s">
        <v>89</v>
      </c>
      <c r="AV391" s="522" t="s">
        <v>69</v>
      </c>
      <c r="AW391" s="523" t="s">
        <v>69</v>
      </c>
      <c r="AX391" s="522" t="s">
        <v>90</v>
      </c>
    </row>
    <row r="392" spans="1:50" ht="51.75" customHeight="1">
      <c r="A392" s="590" t="s">
        <v>1792</v>
      </c>
      <c r="B392" s="514" t="s">
        <v>312</v>
      </c>
      <c r="C392" s="514" t="s">
        <v>229</v>
      </c>
      <c r="D392" s="514" t="s">
        <v>106</v>
      </c>
      <c r="E392" s="514" t="s">
        <v>1094</v>
      </c>
      <c r="F392" s="515">
        <f>IFERROR(VLOOKUP(E392,[1]TablaRetencion!A$1:B$22,2,FALSE),"")</f>
        <v>300</v>
      </c>
      <c r="G392" s="515" t="s">
        <v>621</v>
      </c>
      <c r="H392" s="515">
        <f>IFERROR(VLOOKUP(G392,[1]TablaRetencion!C$1:D$159,2,FALSE),"")</f>
        <v>2</v>
      </c>
      <c r="I392" s="573" t="s">
        <v>995</v>
      </c>
      <c r="J392" s="517" t="s">
        <v>1367</v>
      </c>
      <c r="K392" s="514" t="s">
        <v>2526</v>
      </c>
      <c r="L392" s="514" t="s">
        <v>70</v>
      </c>
      <c r="M392" s="514" t="s">
        <v>2196</v>
      </c>
      <c r="N392" s="514" t="s">
        <v>150</v>
      </c>
      <c r="O392" s="514" t="s">
        <v>188</v>
      </c>
      <c r="P392" s="514" t="s">
        <v>111</v>
      </c>
      <c r="Q392" s="514" t="s">
        <v>75</v>
      </c>
      <c r="R392" s="515" t="s">
        <v>89</v>
      </c>
      <c r="S392" s="514" t="s">
        <v>140</v>
      </c>
      <c r="T392" s="514" t="s">
        <v>78</v>
      </c>
      <c r="U392" s="514" t="s">
        <v>78</v>
      </c>
      <c r="V392" s="514" t="s">
        <v>2197</v>
      </c>
      <c r="W392" s="515">
        <f t="shared" ref="W392" si="57">VLOOKUP(S392,Confidencialidad,2,0)+VLOOKUP(T392,Integridad,2,0)+VLOOKUP(U392,Disponibilidad,2,0)</f>
        <v>7</v>
      </c>
      <c r="X392" s="515" t="str">
        <f t="shared" si="55"/>
        <v>ALTA</v>
      </c>
      <c r="Y392" s="516" t="s">
        <v>459</v>
      </c>
      <c r="Z392" s="516" t="s">
        <v>459</v>
      </c>
      <c r="AA392" s="514" t="s">
        <v>201</v>
      </c>
      <c r="AB392" s="514" t="s">
        <v>201</v>
      </c>
      <c r="AC392" s="517" t="s">
        <v>2198</v>
      </c>
      <c r="AD392" s="574">
        <v>43831</v>
      </c>
      <c r="AE392" s="521" t="s">
        <v>82</v>
      </c>
      <c r="AF392" s="522" t="s">
        <v>69</v>
      </c>
      <c r="AG392" s="522" t="s">
        <v>69</v>
      </c>
      <c r="AH392" s="522" t="s">
        <v>69</v>
      </c>
      <c r="AI392" s="522" t="s">
        <v>114</v>
      </c>
      <c r="AJ392" s="574">
        <v>43831</v>
      </c>
      <c r="AK392" s="522" t="s">
        <v>457</v>
      </c>
      <c r="AL392" s="522" t="s">
        <v>457</v>
      </c>
      <c r="AM392" s="522" t="s">
        <v>69</v>
      </c>
      <c r="AN392" s="522" t="s">
        <v>457</v>
      </c>
      <c r="AO392" s="522" t="s">
        <v>69</v>
      </c>
      <c r="AP392" s="522" t="s">
        <v>457</v>
      </c>
      <c r="AQ392" s="522" t="s">
        <v>69</v>
      </c>
      <c r="AR392" s="521" t="s">
        <v>87</v>
      </c>
      <c r="AS392" s="521" t="s">
        <v>87</v>
      </c>
      <c r="AT392" s="522" t="s">
        <v>69</v>
      </c>
      <c r="AU392" s="522" t="s">
        <v>89</v>
      </c>
      <c r="AV392" s="522" t="s">
        <v>69</v>
      </c>
      <c r="AW392" s="523" t="s">
        <v>69</v>
      </c>
      <c r="AX392" s="522" t="s">
        <v>90</v>
      </c>
    </row>
    <row r="393" spans="1:50" ht="51.75" customHeight="1">
      <c r="A393" s="590" t="s">
        <v>1792</v>
      </c>
      <c r="B393" s="514" t="s">
        <v>312</v>
      </c>
      <c r="C393" s="514" t="s">
        <v>229</v>
      </c>
      <c r="D393" s="514" t="s">
        <v>106</v>
      </c>
      <c r="E393" s="514" t="s">
        <v>1094</v>
      </c>
      <c r="F393" s="515">
        <f>IFERROR(VLOOKUP(E393,[1]TablaRetencion!A$1:B$22,2,FALSE),"")</f>
        <v>300</v>
      </c>
      <c r="G393" s="515" t="s">
        <v>621</v>
      </c>
      <c r="H393" s="515">
        <f>IFERROR(VLOOKUP(G393,[1]TablaRetencion!C$1:D$159,2,FALSE),"")</f>
        <v>2</v>
      </c>
      <c r="I393" s="573" t="s">
        <v>996</v>
      </c>
      <c r="J393" s="517" t="s">
        <v>1369</v>
      </c>
      <c r="K393" s="514" t="s">
        <v>2526</v>
      </c>
      <c r="L393" s="514" t="s">
        <v>70</v>
      </c>
      <c r="M393" s="514" t="s">
        <v>2196</v>
      </c>
      <c r="N393" s="514" t="s">
        <v>150</v>
      </c>
      <c r="O393" s="514" t="s">
        <v>188</v>
      </c>
      <c r="P393" s="514" t="s">
        <v>111</v>
      </c>
      <c r="Q393" s="514" t="s">
        <v>75</v>
      </c>
      <c r="R393" s="515" t="s">
        <v>89</v>
      </c>
      <c r="S393" s="514" t="s">
        <v>140</v>
      </c>
      <c r="T393" s="514" t="s">
        <v>78</v>
      </c>
      <c r="U393" s="514" t="s">
        <v>78</v>
      </c>
      <c r="V393" s="514" t="s">
        <v>2197</v>
      </c>
      <c r="W393" s="515">
        <f t="shared" ref="W393" si="58">VLOOKUP(S393,Confidencialidad,2,0)+VLOOKUP(T393,Integridad,2,0)+VLOOKUP(U393,Disponibilidad,2,0)</f>
        <v>7</v>
      </c>
      <c r="X393" s="515" t="str">
        <f t="shared" si="55"/>
        <v>ALTA</v>
      </c>
      <c r="Y393" s="516" t="s">
        <v>459</v>
      </c>
      <c r="Z393" s="516" t="s">
        <v>459</v>
      </c>
      <c r="AA393" s="514" t="s">
        <v>201</v>
      </c>
      <c r="AB393" s="514" t="s">
        <v>201</v>
      </c>
      <c r="AC393" s="517" t="s">
        <v>2198</v>
      </c>
      <c r="AD393" s="574">
        <v>43831</v>
      </c>
      <c r="AE393" s="521" t="s">
        <v>82</v>
      </c>
      <c r="AF393" s="522" t="s">
        <v>69</v>
      </c>
      <c r="AG393" s="522" t="s">
        <v>69</v>
      </c>
      <c r="AH393" s="522" t="s">
        <v>69</v>
      </c>
      <c r="AI393" s="522" t="s">
        <v>114</v>
      </c>
      <c r="AJ393" s="574">
        <v>43831</v>
      </c>
      <c r="AK393" s="522" t="s">
        <v>457</v>
      </c>
      <c r="AL393" s="522" t="s">
        <v>457</v>
      </c>
      <c r="AM393" s="522" t="s">
        <v>69</v>
      </c>
      <c r="AN393" s="522" t="s">
        <v>457</v>
      </c>
      <c r="AO393" s="522" t="s">
        <v>69</v>
      </c>
      <c r="AP393" s="522" t="s">
        <v>457</v>
      </c>
      <c r="AQ393" s="522" t="s">
        <v>69</v>
      </c>
      <c r="AR393" s="521" t="s">
        <v>87</v>
      </c>
      <c r="AS393" s="521" t="s">
        <v>87</v>
      </c>
      <c r="AT393" s="522" t="s">
        <v>69</v>
      </c>
      <c r="AU393" s="522" t="s">
        <v>89</v>
      </c>
      <c r="AV393" s="522" t="s">
        <v>69</v>
      </c>
      <c r="AW393" s="523" t="s">
        <v>69</v>
      </c>
      <c r="AX393" s="522" t="s">
        <v>90</v>
      </c>
    </row>
    <row r="394" spans="1:50" ht="79.5" customHeight="1">
      <c r="A394" s="590" t="s">
        <v>1792</v>
      </c>
      <c r="B394" s="514" t="s">
        <v>312</v>
      </c>
      <c r="C394" s="514" t="s">
        <v>229</v>
      </c>
      <c r="D394" s="514" t="s">
        <v>106</v>
      </c>
      <c r="E394" s="514" t="s">
        <v>1094</v>
      </c>
      <c r="F394" s="515">
        <f>IFERROR(VLOOKUP(E394,[1]TablaRetencion!A$1:B$22,2,FALSE),"")</f>
        <v>300</v>
      </c>
      <c r="G394" s="515" t="s">
        <v>994</v>
      </c>
      <c r="H394" s="515">
        <f>IFERROR(VLOOKUP(G394,[1]TablaRetencion!C$1:D$159,2,FALSE),"")</f>
        <v>25</v>
      </c>
      <c r="I394" s="573"/>
      <c r="J394" s="517" t="s">
        <v>2527</v>
      </c>
      <c r="K394" s="514" t="s">
        <v>2528</v>
      </c>
      <c r="L394" s="514" t="s">
        <v>70</v>
      </c>
      <c r="M394" s="514" t="s">
        <v>2196</v>
      </c>
      <c r="N394" s="514" t="s">
        <v>150</v>
      </c>
      <c r="O394" s="514" t="s">
        <v>188</v>
      </c>
      <c r="P394" s="514" t="s">
        <v>111</v>
      </c>
      <c r="Q394" s="514" t="s">
        <v>75</v>
      </c>
      <c r="R394" s="515" t="s">
        <v>76</v>
      </c>
      <c r="S394" s="514" t="s">
        <v>77</v>
      </c>
      <c r="T394" s="514" t="s">
        <v>78</v>
      </c>
      <c r="U394" s="514" t="s">
        <v>78</v>
      </c>
      <c r="V394" s="514" t="s">
        <v>2529</v>
      </c>
      <c r="W394" s="515">
        <f t="shared" ref="W394:W395" si="59">VLOOKUP(S394,Confidencialidad,2,0)+VLOOKUP(T394,Integridad,2,0)+VLOOKUP(U394,Disponibilidad,2,0)</f>
        <v>9</v>
      </c>
      <c r="X394" s="515" t="str">
        <f t="shared" si="55"/>
        <v>ALTA</v>
      </c>
      <c r="Y394" s="514" t="s">
        <v>2530</v>
      </c>
      <c r="Z394" s="514" t="s">
        <v>2531</v>
      </c>
      <c r="AA394" s="514" t="s">
        <v>81</v>
      </c>
      <c r="AB394" s="514" t="s">
        <v>81</v>
      </c>
      <c r="AC394" s="517" t="s">
        <v>2532</v>
      </c>
      <c r="AD394" s="574">
        <v>43831</v>
      </c>
      <c r="AE394" s="521" t="s">
        <v>82</v>
      </c>
      <c r="AF394" s="522" t="s">
        <v>480</v>
      </c>
      <c r="AG394" s="522" t="s">
        <v>466</v>
      </c>
      <c r="AH394" s="522" t="s">
        <v>466</v>
      </c>
      <c r="AI394" s="522" t="s">
        <v>84</v>
      </c>
      <c r="AJ394" s="574">
        <v>43831</v>
      </c>
      <c r="AK394" s="522" t="s">
        <v>391</v>
      </c>
      <c r="AL394" s="522" t="s">
        <v>143</v>
      </c>
      <c r="AM394" s="522" t="s">
        <v>144</v>
      </c>
      <c r="AN394" s="522" t="s">
        <v>145</v>
      </c>
      <c r="AO394" s="522" t="s">
        <v>132</v>
      </c>
      <c r="AP394" s="522" t="s">
        <v>29</v>
      </c>
      <c r="AQ394" s="522" t="s">
        <v>458</v>
      </c>
      <c r="AR394" s="521" t="s">
        <v>87</v>
      </c>
      <c r="AS394" s="521" t="s">
        <v>87</v>
      </c>
      <c r="AT394" s="522" t="s">
        <v>69</v>
      </c>
      <c r="AU394" s="522" t="s">
        <v>89</v>
      </c>
      <c r="AV394" s="522" t="s">
        <v>69</v>
      </c>
      <c r="AW394" s="523" t="s">
        <v>69</v>
      </c>
      <c r="AX394" s="522" t="s">
        <v>90</v>
      </c>
    </row>
    <row r="395" spans="1:50" ht="79.5" customHeight="1">
      <c r="A395" s="590" t="s">
        <v>1792</v>
      </c>
      <c r="B395" s="514" t="s">
        <v>312</v>
      </c>
      <c r="C395" s="514" t="s">
        <v>229</v>
      </c>
      <c r="D395" s="514" t="s">
        <v>106</v>
      </c>
      <c r="E395" s="514" t="s">
        <v>1094</v>
      </c>
      <c r="F395" s="515">
        <f>IFERROR(VLOOKUP(E395,[1]TablaRetencion!A$1:B$22,2,FALSE),"")</f>
        <v>300</v>
      </c>
      <c r="G395" s="515" t="s">
        <v>402</v>
      </c>
      <c r="H395" s="515">
        <f>IFERROR(VLOOKUP(G395,[1]TablaRetencion!C$1:D$159,2,FALSE),"")</f>
        <v>28</v>
      </c>
      <c r="I395" s="573" t="s">
        <v>997</v>
      </c>
      <c r="J395" s="517" t="s">
        <v>1192</v>
      </c>
      <c r="K395" s="514" t="s">
        <v>2533</v>
      </c>
      <c r="L395" s="514" t="s">
        <v>70</v>
      </c>
      <c r="M395" s="514" t="s">
        <v>2196</v>
      </c>
      <c r="N395" s="514" t="s">
        <v>150</v>
      </c>
      <c r="O395" s="514" t="s">
        <v>188</v>
      </c>
      <c r="P395" s="514" t="s">
        <v>111</v>
      </c>
      <c r="Q395" s="514" t="s">
        <v>75</v>
      </c>
      <c r="R395" s="515" t="s">
        <v>89</v>
      </c>
      <c r="S395" s="514" t="s">
        <v>140</v>
      </c>
      <c r="T395" s="514" t="s">
        <v>79</v>
      </c>
      <c r="U395" s="514" t="s">
        <v>79</v>
      </c>
      <c r="V395" s="514" t="s">
        <v>2534</v>
      </c>
      <c r="W395" s="515">
        <f t="shared" si="59"/>
        <v>5</v>
      </c>
      <c r="X395" s="515" t="str">
        <f t="shared" si="55"/>
        <v>MEDIO</v>
      </c>
      <c r="Y395" s="514" t="s">
        <v>2535</v>
      </c>
      <c r="Z395" s="514" t="s">
        <v>2535</v>
      </c>
      <c r="AA395" s="514" t="s">
        <v>201</v>
      </c>
      <c r="AB395" s="514" t="s">
        <v>201</v>
      </c>
      <c r="AC395" s="514" t="s">
        <v>2535</v>
      </c>
      <c r="AD395" s="574">
        <v>43831</v>
      </c>
      <c r="AE395" s="521" t="s">
        <v>82</v>
      </c>
      <c r="AF395" s="522" t="s">
        <v>69</v>
      </c>
      <c r="AG395" s="522" t="s">
        <v>69</v>
      </c>
      <c r="AH395" s="522" t="s">
        <v>69</v>
      </c>
      <c r="AI395" s="522" t="s">
        <v>114</v>
      </c>
      <c r="AJ395" s="574">
        <v>43831</v>
      </c>
      <c r="AK395" s="522" t="s">
        <v>457</v>
      </c>
      <c r="AL395" s="522" t="s">
        <v>457</v>
      </c>
      <c r="AM395" s="522" t="s">
        <v>69</v>
      </c>
      <c r="AN395" s="522" t="s">
        <v>457</v>
      </c>
      <c r="AO395" s="522" t="s">
        <v>69</v>
      </c>
      <c r="AP395" s="522" t="s">
        <v>457</v>
      </c>
      <c r="AQ395" s="522" t="s">
        <v>69</v>
      </c>
      <c r="AR395" s="521" t="s">
        <v>87</v>
      </c>
      <c r="AS395" s="521" t="s">
        <v>87</v>
      </c>
      <c r="AT395" s="522" t="s">
        <v>69</v>
      </c>
      <c r="AU395" s="522" t="s">
        <v>89</v>
      </c>
      <c r="AV395" s="522" t="s">
        <v>69</v>
      </c>
      <c r="AW395" s="523" t="s">
        <v>69</v>
      </c>
      <c r="AX395" s="522" t="s">
        <v>90</v>
      </c>
    </row>
    <row r="396" spans="1:50" ht="79.5" customHeight="1">
      <c r="A396" s="590" t="s">
        <v>1792</v>
      </c>
      <c r="B396" s="514" t="s">
        <v>312</v>
      </c>
      <c r="C396" s="514" t="s">
        <v>229</v>
      </c>
      <c r="D396" s="514" t="s">
        <v>106</v>
      </c>
      <c r="E396" s="514" t="s">
        <v>1094</v>
      </c>
      <c r="F396" s="515">
        <f>IFERROR(VLOOKUP(E396,[1]TablaRetencion!A$1:B$22,2,FALSE),"")</f>
        <v>300</v>
      </c>
      <c r="G396" s="515" t="s">
        <v>402</v>
      </c>
      <c r="H396" s="515">
        <f>IFERROR(VLOOKUP(G396,[1]TablaRetencion!C$1:D$159,2,FALSE),"")</f>
        <v>28</v>
      </c>
      <c r="I396" s="573" t="s">
        <v>998</v>
      </c>
      <c r="J396" s="517" t="s">
        <v>1192</v>
      </c>
      <c r="K396" s="514" t="s">
        <v>2536</v>
      </c>
      <c r="L396" s="514" t="s">
        <v>70</v>
      </c>
      <c r="M396" s="514" t="s">
        <v>2196</v>
      </c>
      <c r="N396" s="514" t="s">
        <v>150</v>
      </c>
      <c r="O396" s="514" t="s">
        <v>188</v>
      </c>
      <c r="P396" s="514" t="s">
        <v>111</v>
      </c>
      <c r="Q396" s="514" t="s">
        <v>75</v>
      </c>
      <c r="R396" s="515" t="s">
        <v>89</v>
      </c>
      <c r="S396" s="514" t="s">
        <v>140</v>
      </c>
      <c r="T396" s="514" t="s">
        <v>79</v>
      </c>
      <c r="U396" s="514" t="s">
        <v>79</v>
      </c>
      <c r="V396" s="514" t="s">
        <v>2534</v>
      </c>
      <c r="W396" s="515">
        <f t="shared" ref="W396" si="60">VLOOKUP(S396,Confidencialidad,2,0)+VLOOKUP(T396,Integridad,2,0)+VLOOKUP(U396,Disponibilidad,2,0)</f>
        <v>5</v>
      </c>
      <c r="X396" s="515" t="str">
        <f t="shared" si="55"/>
        <v>MEDIO</v>
      </c>
      <c r="Y396" s="514" t="s">
        <v>2535</v>
      </c>
      <c r="Z396" s="514" t="s">
        <v>2535</v>
      </c>
      <c r="AA396" s="514" t="s">
        <v>201</v>
      </c>
      <c r="AB396" s="514" t="s">
        <v>201</v>
      </c>
      <c r="AC396" s="514" t="s">
        <v>2535</v>
      </c>
      <c r="AD396" s="574">
        <v>43831</v>
      </c>
      <c r="AE396" s="521" t="s">
        <v>82</v>
      </c>
      <c r="AF396" s="522" t="s">
        <v>69</v>
      </c>
      <c r="AG396" s="522" t="s">
        <v>69</v>
      </c>
      <c r="AH396" s="522" t="s">
        <v>69</v>
      </c>
      <c r="AI396" s="522" t="s">
        <v>114</v>
      </c>
      <c r="AJ396" s="574">
        <v>43831</v>
      </c>
      <c r="AK396" s="522" t="s">
        <v>457</v>
      </c>
      <c r="AL396" s="522" t="s">
        <v>457</v>
      </c>
      <c r="AM396" s="522" t="s">
        <v>69</v>
      </c>
      <c r="AN396" s="522" t="s">
        <v>457</v>
      </c>
      <c r="AO396" s="522" t="s">
        <v>69</v>
      </c>
      <c r="AP396" s="522" t="s">
        <v>457</v>
      </c>
      <c r="AQ396" s="522" t="s">
        <v>69</v>
      </c>
      <c r="AR396" s="521" t="s">
        <v>87</v>
      </c>
      <c r="AS396" s="521" t="s">
        <v>87</v>
      </c>
      <c r="AT396" s="522" t="s">
        <v>69</v>
      </c>
      <c r="AU396" s="522" t="s">
        <v>89</v>
      </c>
      <c r="AV396" s="522" t="s">
        <v>69</v>
      </c>
      <c r="AW396" s="523" t="s">
        <v>69</v>
      </c>
      <c r="AX396" s="522" t="s">
        <v>90</v>
      </c>
    </row>
    <row r="397" spans="1:50" ht="79.5" customHeight="1">
      <c r="A397" s="590" t="s">
        <v>1792</v>
      </c>
      <c r="B397" s="514" t="s">
        <v>312</v>
      </c>
      <c r="C397" s="514" t="s">
        <v>229</v>
      </c>
      <c r="D397" s="514" t="s">
        <v>106</v>
      </c>
      <c r="E397" s="514" t="s">
        <v>1094</v>
      </c>
      <c r="F397" s="515">
        <f>IFERROR(VLOOKUP(E397,[1]TablaRetencion!A$1:B$22,2,FALSE),"")</f>
        <v>300</v>
      </c>
      <c r="G397" s="515" t="s">
        <v>402</v>
      </c>
      <c r="H397" s="515">
        <f>IFERROR(VLOOKUP(G397,[1]TablaRetencion!C$1:D$159,2,FALSE),"")</f>
        <v>28</v>
      </c>
      <c r="I397" s="573" t="s">
        <v>999</v>
      </c>
      <c r="J397" s="517" t="s">
        <v>1120</v>
      </c>
      <c r="K397" s="514" t="s">
        <v>2537</v>
      </c>
      <c r="L397" s="514" t="s">
        <v>70</v>
      </c>
      <c r="M397" s="514" t="s">
        <v>2196</v>
      </c>
      <c r="N397" s="514" t="s">
        <v>150</v>
      </c>
      <c r="O397" s="514" t="s">
        <v>188</v>
      </c>
      <c r="P397" s="514" t="s">
        <v>111</v>
      </c>
      <c r="Q397" s="514" t="s">
        <v>75</v>
      </c>
      <c r="R397" s="515" t="s">
        <v>89</v>
      </c>
      <c r="S397" s="514" t="s">
        <v>140</v>
      </c>
      <c r="T397" s="514" t="s">
        <v>79</v>
      </c>
      <c r="U397" s="514" t="s">
        <v>79</v>
      </c>
      <c r="V397" s="514" t="s">
        <v>2534</v>
      </c>
      <c r="W397" s="515">
        <f t="shared" ref="W397" si="61">VLOOKUP(S397,Confidencialidad,2,0)+VLOOKUP(T397,Integridad,2,0)+VLOOKUP(U397,Disponibilidad,2,0)</f>
        <v>5</v>
      </c>
      <c r="X397" s="515" t="str">
        <f t="shared" si="55"/>
        <v>MEDIO</v>
      </c>
      <c r="Y397" s="514" t="s">
        <v>2535</v>
      </c>
      <c r="Z397" s="514" t="s">
        <v>2535</v>
      </c>
      <c r="AA397" s="514" t="s">
        <v>201</v>
      </c>
      <c r="AB397" s="514" t="s">
        <v>201</v>
      </c>
      <c r="AC397" s="514" t="s">
        <v>2535</v>
      </c>
      <c r="AD397" s="574">
        <v>43831</v>
      </c>
      <c r="AE397" s="521" t="s">
        <v>82</v>
      </c>
      <c r="AF397" s="522" t="s">
        <v>69</v>
      </c>
      <c r="AG397" s="522" t="s">
        <v>69</v>
      </c>
      <c r="AH397" s="522" t="s">
        <v>69</v>
      </c>
      <c r="AI397" s="522" t="s">
        <v>114</v>
      </c>
      <c r="AJ397" s="574">
        <v>43831</v>
      </c>
      <c r="AK397" s="522" t="s">
        <v>457</v>
      </c>
      <c r="AL397" s="522" t="s">
        <v>457</v>
      </c>
      <c r="AM397" s="522" t="s">
        <v>69</v>
      </c>
      <c r="AN397" s="522" t="s">
        <v>457</v>
      </c>
      <c r="AO397" s="522" t="s">
        <v>69</v>
      </c>
      <c r="AP397" s="522" t="s">
        <v>457</v>
      </c>
      <c r="AQ397" s="522" t="s">
        <v>69</v>
      </c>
      <c r="AR397" s="521" t="s">
        <v>87</v>
      </c>
      <c r="AS397" s="521" t="s">
        <v>87</v>
      </c>
      <c r="AT397" s="522" t="s">
        <v>69</v>
      </c>
      <c r="AU397" s="522" t="s">
        <v>89</v>
      </c>
      <c r="AV397" s="522" t="s">
        <v>69</v>
      </c>
      <c r="AW397" s="523" t="s">
        <v>69</v>
      </c>
      <c r="AX397" s="522" t="s">
        <v>90</v>
      </c>
    </row>
    <row r="398" spans="1:50" ht="79.5" customHeight="1">
      <c r="A398" s="590" t="s">
        <v>1792</v>
      </c>
      <c r="B398" s="514" t="s">
        <v>312</v>
      </c>
      <c r="C398" s="514" t="s">
        <v>229</v>
      </c>
      <c r="D398" s="514" t="s">
        <v>106</v>
      </c>
      <c r="E398" s="514" t="s">
        <v>1094</v>
      </c>
      <c r="F398" s="515">
        <f>IFERROR(VLOOKUP(E398,[1]TablaRetencion!A$1:B$22,2,FALSE),"")</f>
        <v>300</v>
      </c>
      <c r="G398" s="515" t="s">
        <v>625</v>
      </c>
      <c r="H398" s="515">
        <f>IFERROR(VLOOKUP(G398,[1]TablaRetencion!C$1:D$159,2,FALSE),"")</f>
        <v>53</v>
      </c>
      <c r="I398" s="573" t="s">
        <v>1000</v>
      </c>
      <c r="J398" s="517" t="s">
        <v>1416</v>
      </c>
      <c r="K398" s="514" t="s">
        <v>2538</v>
      </c>
      <c r="L398" s="514" t="s">
        <v>70</v>
      </c>
      <c r="M398" s="514" t="s">
        <v>2196</v>
      </c>
      <c r="N398" s="514" t="s">
        <v>150</v>
      </c>
      <c r="O398" s="514" t="s">
        <v>188</v>
      </c>
      <c r="P398" s="514" t="s">
        <v>111</v>
      </c>
      <c r="Q398" s="514" t="s">
        <v>75</v>
      </c>
      <c r="R398" s="515" t="s">
        <v>89</v>
      </c>
      <c r="S398" s="514" t="s">
        <v>140</v>
      </c>
      <c r="T398" s="514" t="s">
        <v>141</v>
      </c>
      <c r="U398" s="514" t="s">
        <v>141</v>
      </c>
      <c r="V398" s="514" t="s">
        <v>2539</v>
      </c>
      <c r="W398" s="515">
        <f t="shared" ref="W398:W400" si="62">VLOOKUP(S398,Confidencialidad,2,0)+VLOOKUP(T398,Integridad,2,0)+VLOOKUP(U398,Disponibilidad,2,0)</f>
        <v>3</v>
      </c>
      <c r="X398" s="515" t="str">
        <f t="shared" si="55"/>
        <v>BAJA</v>
      </c>
      <c r="Y398" s="514" t="s">
        <v>2535</v>
      </c>
      <c r="Z398" s="514" t="s">
        <v>2535</v>
      </c>
      <c r="AA398" s="514" t="s">
        <v>201</v>
      </c>
      <c r="AB398" s="514" t="s">
        <v>201</v>
      </c>
      <c r="AC398" s="514" t="s">
        <v>2535</v>
      </c>
      <c r="AD398" s="574">
        <v>43831</v>
      </c>
      <c r="AE398" s="521" t="s">
        <v>82</v>
      </c>
      <c r="AF398" s="522" t="s">
        <v>69</v>
      </c>
      <c r="AG398" s="522" t="s">
        <v>69</v>
      </c>
      <c r="AH398" s="522" t="s">
        <v>69</v>
      </c>
      <c r="AI398" s="522" t="s">
        <v>114</v>
      </c>
      <c r="AJ398" s="574">
        <v>43831</v>
      </c>
      <c r="AK398" s="522" t="s">
        <v>457</v>
      </c>
      <c r="AL398" s="522" t="s">
        <v>457</v>
      </c>
      <c r="AM398" s="522" t="s">
        <v>69</v>
      </c>
      <c r="AN398" s="522" t="s">
        <v>457</v>
      </c>
      <c r="AO398" s="522" t="s">
        <v>69</v>
      </c>
      <c r="AP398" s="522" t="s">
        <v>457</v>
      </c>
      <c r="AQ398" s="522" t="s">
        <v>69</v>
      </c>
      <c r="AR398" s="521" t="s">
        <v>87</v>
      </c>
      <c r="AS398" s="521" t="s">
        <v>87</v>
      </c>
      <c r="AT398" s="522" t="s">
        <v>69</v>
      </c>
      <c r="AU398" s="522" t="s">
        <v>89</v>
      </c>
      <c r="AV398" s="522" t="s">
        <v>69</v>
      </c>
      <c r="AW398" s="523" t="s">
        <v>69</v>
      </c>
      <c r="AX398" s="522" t="s">
        <v>90</v>
      </c>
    </row>
    <row r="399" spans="1:50" ht="79.5" customHeight="1">
      <c r="A399" s="590" t="s">
        <v>1783</v>
      </c>
      <c r="B399" s="514" t="s">
        <v>312</v>
      </c>
      <c r="C399" s="514" t="s">
        <v>230</v>
      </c>
      <c r="D399" s="514" t="s">
        <v>106</v>
      </c>
      <c r="E399" s="514" t="s">
        <v>1100</v>
      </c>
      <c r="F399" s="515">
        <f>IFERROR(VLOOKUP(E399,[1]TablaRetencion!A$1:B$22,2,FALSE),"")</f>
        <v>400</v>
      </c>
      <c r="G399" s="515" t="s">
        <v>402</v>
      </c>
      <c r="H399" s="515">
        <f>IFERROR(VLOOKUP(G399,[1]TablaRetencion!C$1:D$159,2,FALSE),"")</f>
        <v>28</v>
      </c>
      <c r="I399" s="573" t="s">
        <v>1031</v>
      </c>
      <c r="J399" s="517" t="s">
        <v>1192</v>
      </c>
      <c r="K399" s="514" t="s">
        <v>2536</v>
      </c>
      <c r="L399" s="514" t="s">
        <v>70</v>
      </c>
      <c r="M399" s="514" t="s">
        <v>2196</v>
      </c>
      <c r="N399" s="514" t="s">
        <v>150</v>
      </c>
      <c r="O399" s="514" t="s">
        <v>188</v>
      </c>
      <c r="P399" s="514" t="s">
        <v>111</v>
      </c>
      <c r="Q399" s="514" t="s">
        <v>75</v>
      </c>
      <c r="R399" s="515" t="s">
        <v>89</v>
      </c>
      <c r="S399" s="514" t="s">
        <v>140</v>
      </c>
      <c r="T399" s="514" t="s">
        <v>79</v>
      </c>
      <c r="U399" s="514" t="s">
        <v>79</v>
      </c>
      <c r="V399" s="514" t="s">
        <v>2534</v>
      </c>
      <c r="W399" s="515">
        <f t="shared" si="62"/>
        <v>5</v>
      </c>
      <c r="X399" s="515" t="str">
        <f t="shared" si="55"/>
        <v>MEDIO</v>
      </c>
      <c r="Y399" s="514" t="s">
        <v>2535</v>
      </c>
      <c r="Z399" s="514" t="s">
        <v>2535</v>
      </c>
      <c r="AA399" s="514" t="s">
        <v>201</v>
      </c>
      <c r="AB399" s="514" t="s">
        <v>201</v>
      </c>
      <c r="AC399" s="514" t="s">
        <v>2535</v>
      </c>
      <c r="AD399" s="574">
        <v>43831</v>
      </c>
      <c r="AE399" s="521" t="s">
        <v>82</v>
      </c>
      <c r="AF399" s="522" t="s">
        <v>69</v>
      </c>
      <c r="AG399" s="522" t="s">
        <v>69</v>
      </c>
      <c r="AH399" s="522" t="s">
        <v>69</v>
      </c>
      <c r="AI399" s="522" t="s">
        <v>114</v>
      </c>
      <c r="AJ399" s="574">
        <v>43831</v>
      </c>
      <c r="AK399" s="522" t="s">
        <v>457</v>
      </c>
      <c r="AL399" s="522" t="s">
        <v>457</v>
      </c>
      <c r="AM399" s="522" t="s">
        <v>69</v>
      </c>
      <c r="AN399" s="522" t="s">
        <v>457</v>
      </c>
      <c r="AO399" s="522" t="s">
        <v>69</v>
      </c>
      <c r="AP399" s="522" t="s">
        <v>457</v>
      </c>
      <c r="AQ399" s="522" t="s">
        <v>69</v>
      </c>
      <c r="AR399" s="521" t="s">
        <v>87</v>
      </c>
      <c r="AS399" s="521" t="s">
        <v>87</v>
      </c>
      <c r="AT399" s="522" t="s">
        <v>69</v>
      </c>
      <c r="AU399" s="522" t="s">
        <v>89</v>
      </c>
      <c r="AV399" s="522" t="s">
        <v>69</v>
      </c>
      <c r="AW399" s="523" t="s">
        <v>69</v>
      </c>
      <c r="AX399" s="522" t="s">
        <v>90</v>
      </c>
    </row>
    <row r="400" spans="1:50" ht="79.5" customHeight="1">
      <c r="A400" s="590" t="s">
        <v>1783</v>
      </c>
      <c r="B400" s="514" t="s">
        <v>312</v>
      </c>
      <c r="C400" s="514" t="s">
        <v>230</v>
      </c>
      <c r="D400" s="514" t="s">
        <v>106</v>
      </c>
      <c r="E400" s="514" t="s">
        <v>1100</v>
      </c>
      <c r="F400" s="515">
        <f>IFERROR(VLOOKUP(E400,[1]TablaRetencion!A$1:B$22,2,FALSE),"")</f>
        <v>400</v>
      </c>
      <c r="G400" s="515" t="s">
        <v>402</v>
      </c>
      <c r="H400" s="515">
        <f>IFERROR(VLOOKUP(G400,[1]TablaRetencion!C$1:D$159,2,FALSE),"")</f>
        <v>28</v>
      </c>
      <c r="I400" s="573" t="s">
        <v>1032</v>
      </c>
      <c r="J400" s="517" t="s">
        <v>1192</v>
      </c>
      <c r="K400" s="514" t="s">
        <v>2540</v>
      </c>
      <c r="L400" s="514" t="s">
        <v>70</v>
      </c>
      <c r="M400" s="514" t="s">
        <v>2196</v>
      </c>
      <c r="N400" s="514" t="s">
        <v>150</v>
      </c>
      <c r="O400" s="514" t="s">
        <v>188</v>
      </c>
      <c r="P400" s="514" t="s">
        <v>111</v>
      </c>
      <c r="Q400" s="514" t="s">
        <v>75</v>
      </c>
      <c r="R400" s="515" t="s">
        <v>89</v>
      </c>
      <c r="S400" s="514" t="s">
        <v>140</v>
      </c>
      <c r="T400" s="514" t="s">
        <v>79</v>
      </c>
      <c r="U400" s="514" t="s">
        <v>79</v>
      </c>
      <c r="V400" s="514" t="s">
        <v>2534</v>
      </c>
      <c r="W400" s="515">
        <f t="shared" si="62"/>
        <v>5</v>
      </c>
      <c r="X400" s="515" t="str">
        <f t="shared" si="55"/>
        <v>MEDIO</v>
      </c>
      <c r="Y400" s="514" t="s">
        <v>2535</v>
      </c>
      <c r="Z400" s="514" t="s">
        <v>2535</v>
      </c>
      <c r="AA400" s="514" t="s">
        <v>201</v>
      </c>
      <c r="AB400" s="514" t="s">
        <v>201</v>
      </c>
      <c r="AC400" s="514" t="s">
        <v>2535</v>
      </c>
      <c r="AD400" s="574">
        <v>43831</v>
      </c>
      <c r="AE400" s="521" t="s">
        <v>82</v>
      </c>
      <c r="AF400" s="522" t="s">
        <v>69</v>
      </c>
      <c r="AG400" s="522" t="s">
        <v>69</v>
      </c>
      <c r="AH400" s="522" t="s">
        <v>69</v>
      </c>
      <c r="AI400" s="522" t="s">
        <v>114</v>
      </c>
      <c r="AJ400" s="574">
        <v>43831</v>
      </c>
      <c r="AK400" s="522" t="s">
        <v>457</v>
      </c>
      <c r="AL400" s="522" t="s">
        <v>457</v>
      </c>
      <c r="AM400" s="522" t="s">
        <v>69</v>
      </c>
      <c r="AN400" s="522" t="s">
        <v>457</v>
      </c>
      <c r="AO400" s="522" t="s">
        <v>69</v>
      </c>
      <c r="AP400" s="522" t="s">
        <v>457</v>
      </c>
      <c r="AQ400" s="522" t="s">
        <v>69</v>
      </c>
      <c r="AR400" s="521" t="s">
        <v>87</v>
      </c>
      <c r="AS400" s="521" t="s">
        <v>87</v>
      </c>
      <c r="AT400" s="522" t="s">
        <v>69</v>
      </c>
      <c r="AU400" s="522" t="s">
        <v>89</v>
      </c>
      <c r="AV400" s="522" t="s">
        <v>69</v>
      </c>
      <c r="AW400" s="523" t="s">
        <v>69</v>
      </c>
      <c r="AX400" s="522" t="s">
        <v>90</v>
      </c>
    </row>
    <row r="401" spans="1:50" ht="79.5" customHeight="1">
      <c r="A401" s="590" t="s">
        <v>1783</v>
      </c>
      <c r="B401" s="514" t="s">
        <v>312</v>
      </c>
      <c r="C401" s="514" t="s">
        <v>230</v>
      </c>
      <c r="D401" s="514" t="s">
        <v>106</v>
      </c>
      <c r="E401" s="514" t="s">
        <v>1100</v>
      </c>
      <c r="F401" s="515">
        <f>IFERROR(VLOOKUP(E401,[1]TablaRetencion!A$1:B$22,2,FALSE),"")</f>
        <v>400</v>
      </c>
      <c r="G401" s="515" t="s">
        <v>402</v>
      </c>
      <c r="H401" s="515">
        <f>IFERROR(VLOOKUP(G401,[1]TablaRetencion!C$1:D$159,2,FALSE),"")</f>
        <v>28</v>
      </c>
      <c r="I401" s="573" t="s">
        <v>1033</v>
      </c>
      <c r="J401" s="517" t="s">
        <v>543</v>
      </c>
      <c r="K401" s="514" t="s">
        <v>2537</v>
      </c>
      <c r="L401" s="514" t="s">
        <v>70</v>
      </c>
      <c r="M401" s="514" t="s">
        <v>2196</v>
      </c>
      <c r="N401" s="514" t="s">
        <v>150</v>
      </c>
      <c r="O401" s="514" t="s">
        <v>188</v>
      </c>
      <c r="P401" s="514" t="s">
        <v>111</v>
      </c>
      <c r="Q401" s="514" t="s">
        <v>75</v>
      </c>
      <c r="R401" s="515" t="s">
        <v>89</v>
      </c>
      <c r="S401" s="514" t="s">
        <v>140</v>
      </c>
      <c r="T401" s="514" t="s">
        <v>141</v>
      </c>
      <c r="U401" s="514" t="s">
        <v>141</v>
      </c>
      <c r="V401" s="514" t="s">
        <v>2539</v>
      </c>
      <c r="W401" s="515">
        <f t="shared" ref="W401" si="63">VLOOKUP(S401,Confidencialidad,2,0)+VLOOKUP(T401,Integridad,2,0)+VLOOKUP(U401,Disponibilidad,2,0)</f>
        <v>3</v>
      </c>
      <c r="X401" s="515" t="str">
        <f t="shared" si="55"/>
        <v>BAJA</v>
      </c>
      <c r="Y401" s="514" t="s">
        <v>2535</v>
      </c>
      <c r="Z401" s="514" t="s">
        <v>2535</v>
      </c>
      <c r="AA401" s="514" t="s">
        <v>201</v>
      </c>
      <c r="AB401" s="514" t="s">
        <v>201</v>
      </c>
      <c r="AC401" s="514" t="s">
        <v>2535</v>
      </c>
      <c r="AD401" s="574">
        <v>43831</v>
      </c>
      <c r="AE401" s="521" t="s">
        <v>82</v>
      </c>
      <c r="AF401" s="522" t="s">
        <v>69</v>
      </c>
      <c r="AG401" s="522" t="s">
        <v>69</v>
      </c>
      <c r="AH401" s="522" t="s">
        <v>69</v>
      </c>
      <c r="AI401" s="522" t="s">
        <v>114</v>
      </c>
      <c r="AJ401" s="574">
        <v>43831</v>
      </c>
      <c r="AK401" s="522" t="s">
        <v>457</v>
      </c>
      <c r="AL401" s="522" t="s">
        <v>457</v>
      </c>
      <c r="AM401" s="522" t="s">
        <v>69</v>
      </c>
      <c r="AN401" s="522" t="s">
        <v>457</v>
      </c>
      <c r="AO401" s="522" t="s">
        <v>69</v>
      </c>
      <c r="AP401" s="522" t="s">
        <v>457</v>
      </c>
      <c r="AQ401" s="522" t="s">
        <v>69</v>
      </c>
      <c r="AR401" s="521" t="s">
        <v>87</v>
      </c>
      <c r="AS401" s="521" t="s">
        <v>87</v>
      </c>
      <c r="AT401" s="522" t="s">
        <v>69</v>
      </c>
      <c r="AU401" s="522" t="s">
        <v>89</v>
      </c>
      <c r="AV401" s="522" t="s">
        <v>69</v>
      </c>
      <c r="AW401" s="523" t="s">
        <v>69</v>
      </c>
      <c r="AX401" s="522" t="s">
        <v>90</v>
      </c>
    </row>
    <row r="402" spans="1:50" ht="153">
      <c r="A402" s="591" t="s">
        <v>1795</v>
      </c>
      <c r="B402" s="518" t="s">
        <v>395</v>
      </c>
      <c r="C402" s="518" t="s">
        <v>257</v>
      </c>
      <c r="D402" s="518" t="s">
        <v>106</v>
      </c>
      <c r="E402" s="518" t="s">
        <v>1098</v>
      </c>
      <c r="F402" s="592">
        <f>IFERROR(VLOOKUP(E402,[10]TablaRetencion!A$1:B$22,2,FALSE),"")</f>
        <v>340</v>
      </c>
      <c r="G402" s="592" t="s">
        <v>400</v>
      </c>
      <c r="H402" s="592">
        <f>IFERROR(VLOOKUP(G402,[10]TablaRetencion!C$1:D$159,2,FALSE),"")</f>
        <v>2</v>
      </c>
      <c r="I402" s="593" t="s">
        <v>1004</v>
      </c>
      <c r="J402" s="594" t="s">
        <v>1351</v>
      </c>
      <c r="K402" s="594" t="s">
        <v>2541</v>
      </c>
      <c r="L402" s="514" t="s">
        <v>70</v>
      </c>
      <c r="M402" s="514" t="s">
        <v>109</v>
      </c>
      <c r="N402" s="514" t="s">
        <v>108</v>
      </c>
      <c r="O402" s="514" t="s">
        <v>205</v>
      </c>
      <c r="P402" s="514" t="s">
        <v>111</v>
      </c>
      <c r="Q402" s="514" t="s">
        <v>112</v>
      </c>
      <c r="R402" s="515" t="s">
        <v>76</v>
      </c>
      <c r="S402" s="514" t="s">
        <v>127</v>
      </c>
      <c r="T402" s="514" t="s">
        <v>79</v>
      </c>
      <c r="U402" s="514" t="s">
        <v>78</v>
      </c>
      <c r="V402" s="595" t="s">
        <v>2542</v>
      </c>
      <c r="W402" s="515">
        <f t="shared" ref="W402:W420" si="64">VLOOKUP(S402,Confidencialidad,2,0)+VLOOKUP(T402,Integridad,2,0)+VLOOKUP(U402,Disponibilidad,2,0)</f>
        <v>7</v>
      </c>
      <c r="X402" s="515" t="str">
        <f t="shared" si="55"/>
        <v>ALTA</v>
      </c>
      <c r="Y402" s="517" t="s">
        <v>2543</v>
      </c>
      <c r="Z402" s="514" t="s">
        <v>2544</v>
      </c>
      <c r="AA402" s="514" t="s">
        <v>168</v>
      </c>
      <c r="AB402" s="514" t="s">
        <v>168</v>
      </c>
      <c r="AC402" s="517" t="s">
        <v>2545</v>
      </c>
      <c r="AD402" s="574">
        <v>43969</v>
      </c>
      <c r="AE402" s="521" t="s">
        <v>82</v>
      </c>
      <c r="AF402" s="522" t="s">
        <v>480</v>
      </c>
      <c r="AG402" s="522" t="s">
        <v>477</v>
      </c>
      <c r="AH402" s="522" t="s">
        <v>477</v>
      </c>
      <c r="AI402" s="522" t="s">
        <v>114</v>
      </c>
      <c r="AJ402" s="596">
        <v>43969</v>
      </c>
      <c r="AK402" s="522" t="s">
        <v>391</v>
      </c>
      <c r="AL402" s="522" t="s">
        <v>155</v>
      </c>
      <c r="AM402" s="522" t="s">
        <v>115</v>
      </c>
      <c r="AN402" s="523" t="s">
        <v>145</v>
      </c>
      <c r="AO402" s="523" t="s">
        <v>117</v>
      </c>
      <c r="AP402" s="523" t="s">
        <v>29</v>
      </c>
      <c r="AQ402" s="523" t="s">
        <v>458</v>
      </c>
      <c r="AR402" s="521" t="s">
        <v>87</v>
      </c>
      <c r="AS402" s="521" t="s">
        <v>87</v>
      </c>
      <c r="AT402" s="522" t="s">
        <v>69</v>
      </c>
      <c r="AU402" s="522" t="s">
        <v>89</v>
      </c>
      <c r="AV402" s="522" t="s">
        <v>69</v>
      </c>
      <c r="AW402" s="523" t="s">
        <v>69</v>
      </c>
      <c r="AX402" s="522" t="s">
        <v>90</v>
      </c>
    </row>
    <row r="403" spans="1:50" ht="229.5">
      <c r="A403" s="591" t="s">
        <v>1795</v>
      </c>
      <c r="B403" s="518" t="s">
        <v>395</v>
      </c>
      <c r="C403" s="518" t="s">
        <v>256</v>
      </c>
      <c r="D403" s="518" t="s">
        <v>106</v>
      </c>
      <c r="E403" s="518" t="s">
        <v>1098</v>
      </c>
      <c r="F403" s="592">
        <f>IFERROR(VLOOKUP(E403,[10]TablaRetencion!A$1:B$22,2,FALSE),"")</f>
        <v>340</v>
      </c>
      <c r="G403" s="592" t="s">
        <v>400</v>
      </c>
      <c r="H403" s="592">
        <f>IFERROR(VLOOKUP(G403,[10]TablaRetencion!C$1:D$159,2,FALSE),"")</f>
        <v>2</v>
      </c>
      <c r="I403" s="593" t="s">
        <v>1005</v>
      </c>
      <c r="J403" s="594" t="s">
        <v>1351</v>
      </c>
      <c r="K403" s="594" t="s">
        <v>2546</v>
      </c>
      <c r="L403" s="514" t="s">
        <v>70</v>
      </c>
      <c r="M403" s="514" t="s">
        <v>109</v>
      </c>
      <c r="N403" s="514" t="s">
        <v>108</v>
      </c>
      <c r="O403" s="514" t="s">
        <v>188</v>
      </c>
      <c r="P403" s="514" t="s">
        <v>111</v>
      </c>
      <c r="Q403" s="514" t="s">
        <v>75</v>
      </c>
      <c r="R403" s="515" t="s">
        <v>89</v>
      </c>
      <c r="S403" s="514" t="s">
        <v>127</v>
      </c>
      <c r="T403" s="514" t="s">
        <v>79</v>
      </c>
      <c r="U403" s="514" t="s">
        <v>78</v>
      </c>
      <c r="V403" s="595" t="s">
        <v>2547</v>
      </c>
      <c r="W403" s="515">
        <f t="shared" si="64"/>
        <v>7</v>
      </c>
      <c r="X403" s="515" t="str">
        <f t="shared" si="55"/>
        <v>ALTA</v>
      </c>
      <c r="Y403" s="517" t="s">
        <v>2548</v>
      </c>
      <c r="Z403" s="514" t="s">
        <v>2544</v>
      </c>
      <c r="AA403" s="514" t="s">
        <v>168</v>
      </c>
      <c r="AB403" s="514" t="s">
        <v>168</v>
      </c>
      <c r="AC403" s="517" t="s">
        <v>2549</v>
      </c>
      <c r="AD403" s="574">
        <v>43969</v>
      </c>
      <c r="AE403" s="521" t="s">
        <v>82</v>
      </c>
      <c r="AF403" s="522" t="s">
        <v>480</v>
      </c>
      <c r="AG403" s="522" t="s">
        <v>477</v>
      </c>
      <c r="AH403" s="522" t="s">
        <v>477</v>
      </c>
      <c r="AI403" s="522" t="s">
        <v>114</v>
      </c>
      <c r="AJ403" s="596">
        <v>43969</v>
      </c>
      <c r="AK403" s="522" t="s">
        <v>391</v>
      </c>
      <c r="AL403" s="522" t="s">
        <v>155</v>
      </c>
      <c r="AM403" s="522" t="s">
        <v>115</v>
      </c>
      <c r="AN403" s="522" t="s">
        <v>163</v>
      </c>
      <c r="AO403" s="522" t="s">
        <v>117</v>
      </c>
      <c r="AP403" s="522" t="s">
        <v>29</v>
      </c>
      <c r="AQ403" s="522" t="s">
        <v>458</v>
      </c>
      <c r="AR403" s="521" t="s">
        <v>87</v>
      </c>
      <c r="AS403" s="521" t="s">
        <v>87</v>
      </c>
      <c r="AT403" s="522" t="s">
        <v>69</v>
      </c>
      <c r="AU403" s="522" t="s">
        <v>89</v>
      </c>
      <c r="AV403" s="522" t="s">
        <v>69</v>
      </c>
      <c r="AW403" s="523" t="s">
        <v>69</v>
      </c>
      <c r="AX403" s="522" t="s">
        <v>90</v>
      </c>
    </row>
    <row r="404" spans="1:50" ht="63.75">
      <c r="A404" s="591" t="s">
        <v>1795</v>
      </c>
      <c r="B404" s="518" t="s">
        <v>395</v>
      </c>
      <c r="C404" s="518"/>
      <c r="D404" s="518" t="s">
        <v>106</v>
      </c>
      <c r="E404" s="518" t="s">
        <v>1098</v>
      </c>
      <c r="F404" s="592">
        <f>IFERROR(VLOOKUP(E404,[10]TablaRetencion!A$1:B$22,2,FALSE),"")</f>
        <v>340</v>
      </c>
      <c r="G404" s="592" t="s">
        <v>402</v>
      </c>
      <c r="H404" s="592">
        <f>IFERROR(VLOOKUP(G404,[10]TablaRetencion!C$1:D$159,2,FALSE),"")</f>
        <v>28</v>
      </c>
      <c r="I404" s="593" t="s">
        <v>1006</v>
      </c>
      <c r="J404" s="594" t="s">
        <v>2550</v>
      </c>
      <c r="K404" s="594" t="s">
        <v>2551</v>
      </c>
      <c r="L404" s="514" t="s">
        <v>70</v>
      </c>
      <c r="M404" s="514" t="s">
        <v>109</v>
      </c>
      <c r="N404" s="514" t="s">
        <v>108</v>
      </c>
      <c r="O404" s="514" t="s">
        <v>203</v>
      </c>
      <c r="P404" s="514" t="s">
        <v>111</v>
      </c>
      <c r="Q404" s="514" t="s">
        <v>75</v>
      </c>
      <c r="R404" s="515" t="s">
        <v>89</v>
      </c>
      <c r="S404" s="514" t="s">
        <v>140</v>
      </c>
      <c r="T404" s="514" t="s">
        <v>79</v>
      </c>
      <c r="U404" s="514" t="s">
        <v>78</v>
      </c>
      <c r="V404" s="514" t="s">
        <v>2552</v>
      </c>
      <c r="W404" s="515">
        <f t="shared" si="64"/>
        <v>6</v>
      </c>
      <c r="X404" s="515" t="str">
        <f t="shared" si="55"/>
        <v>MEDIO</v>
      </c>
      <c r="Y404" s="517" t="s">
        <v>2553</v>
      </c>
      <c r="Z404" s="514" t="s">
        <v>2544</v>
      </c>
      <c r="AA404" s="514" t="s">
        <v>168</v>
      </c>
      <c r="AB404" s="514" t="s">
        <v>168</v>
      </c>
      <c r="AC404" s="517" t="s">
        <v>2554</v>
      </c>
      <c r="AD404" s="574">
        <v>43969</v>
      </c>
      <c r="AE404" s="521" t="s">
        <v>82</v>
      </c>
      <c r="AF404" s="522" t="s">
        <v>69</v>
      </c>
      <c r="AG404" s="522" t="s">
        <v>69</v>
      </c>
      <c r="AH404" s="522" t="s">
        <v>69</v>
      </c>
      <c r="AI404" s="522" t="s">
        <v>114</v>
      </c>
      <c r="AJ404" s="596">
        <v>43969</v>
      </c>
      <c r="AK404" s="522" t="s">
        <v>391</v>
      </c>
      <c r="AL404" s="522" t="s">
        <v>457</v>
      </c>
      <c r="AM404" s="522" t="s">
        <v>69</v>
      </c>
      <c r="AN404" s="522" t="s">
        <v>457</v>
      </c>
      <c r="AO404" s="522" t="s">
        <v>69</v>
      </c>
      <c r="AP404" s="522" t="s">
        <v>457</v>
      </c>
      <c r="AQ404" s="522" t="s">
        <v>69</v>
      </c>
      <c r="AR404" s="521" t="s">
        <v>87</v>
      </c>
      <c r="AS404" s="521" t="s">
        <v>87</v>
      </c>
      <c r="AT404" s="522" t="s">
        <v>69</v>
      </c>
      <c r="AU404" s="522" t="s">
        <v>89</v>
      </c>
      <c r="AV404" s="522" t="s">
        <v>69</v>
      </c>
      <c r="AW404" s="523" t="s">
        <v>69</v>
      </c>
      <c r="AX404" s="522" t="s">
        <v>90</v>
      </c>
    </row>
    <row r="405" spans="1:50" ht="63.75">
      <c r="A405" s="591" t="s">
        <v>1795</v>
      </c>
      <c r="B405" s="518" t="s">
        <v>395</v>
      </c>
      <c r="C405" s="518"/>
      <c r="D405" s="518" t="s">
        <v>106</v>
      </c>
      <c r="E405" s="518" t="s">
        <v>1098</v>
      </c>
      <c r="F405" s="592">
        <f>IFERROR(VLOOKUP(E405,[10]TablaRetencion!A$1:B$22,2,FALSE),"")</f>
        <v>340</v>
      </c>
      <c r="G405" s="592" t="s">
        <v>402</v>
      </c>
      <c r="H405" s="592">
        <f>IFERROR(VLOOKUP(G405,[10]TablaRetencion!C$1:D$159,2,FALSE),"")</f>
        <v>28</v>
      </c>
      <c r="I405" s="593" t="s">
        <v>1007</v>
      </c>
      <c r="J405" s="594" t="s">
        <v>2555</v>
      </c>
      <c r="K405" s="594" t="s">
        <v>2556</v>
      </c>
      <c r="L405" s="514" t="s">
        <v>70</v>
      </c>
      <c r="M405" s="514" t="s">
        <v>109</v>
      </c>
      <c r="N405" s="514" t="s">
        <v>108</v>
      </c>
      <c r="O405" s="514" t="s">
        <v>203</v>
      </c>
      <c r="P405" s="514" t="s">
        <v>111</v>
      </c>
      <c r="Q405" s="514" t="s">
        <v>75</v>
      </c>
      <c r="R405" s="515" t="s">
        <v>89</v>
      </c>
      <c r="S405" s="514" t="s">
        <v>140</v>
      </c>
      <c r="T405" s="514" t="s">
        <v>79</v>
      </c>
      <c r="U405" s="514" t="s">
        <v>79</v>
      </c>
      <c r="V405" s="514" t="s">
        <v>2552</v>
      </c>
      <c r="W405" s="515">
        <f t="shared" si="64"/>
        <v>5</v>
      </c>
      <c r="X405" s="515" t="str">
        <f t="shared" si="55"/>
        <v>MEDIO</v>
      </c>
      <c r="Y405" s="517" t="s">
        <v>2553</v>
      </c>
      <c r="Z405" s="514" t="s">
        <v>2544</v>
      </c>
      <c r="AA405" s="514" t="s">
        <v>168</v>
      </c>
      <c r="AB405" s="514" t="s">
        <v>168</v>
      </c>
      <c r="AC405" s="517" t="s">
        <v>2554</v>
      </c>
      <c r="AD405" s="574">
        <v>43969</v>
      </c>
      <c r="AE405" s="521" t="s">
        <v>82</v>
      </c>
      <c r="AF405" s="522" t="s">
        <v>69</v>
      </c>
      <c r="AG405" s="522" t="s">
        <v>69</v>
      </c>
      <c r="AH405" s="522" t="s">
        <v>69</v>
      </c>
      <c r="AI405" s="522" t="s">
        <v>114</v>
      </c>
      <c r="AJ405" s="596">
        <v>43969</v>
      </c>
      <c r="AK405" s="522" t="s">
        <v>391</v>
      </c>
      <c r="AL405" s="522" t="s">
        <v>457</v>
      </c>
      <c r="AM405" s="522" t="s">
        <v>69</v>
      </c>
      <c r="AN405" s="522" t="s">
        <v>457</v>
      </c>
      <c r="AO405" s="522" t="s">
        <v>69</v>
      </c>
      <c r="AP405" s="522" t="s">
        <v>457</v>
      </c>
      <c r="AQ405" s="522" t="s">
        <v>69</v>
      </c>
      <c r="AR405" s="521" t="s">
        <v>87</v>
      </c>
      <c r="AS405" s="521" t="s">
        <v>87</v>
      </c>
      <c r="AT405" s="522" t="s">
        <v>69</v>
      </c>
      <c r="AU405" s="522" t="s">
        <v>89</v>
      </c>
      <c r="AV405" s="522" t="s">
        <v>69</v>
      </c>
      <c r="AW405" s="523" t="s">
        <v>69</v>
      </c>
      <c r="AX405" s="522" t="s">
        <v>90</v>
      </c>
    </row>
    <row r="406" spans="1:50" ht="63.75">
      <c r="A406" s="591" t="s">
        <v>1795</v>
      </c>
      <c r="B406" s="518" t="s">
        <v>395</v>
      </c>
      <c r="C406" s="518"/>
      <c r="D406" s="518" t="s">
        <v>106</v>
      </c>
      <c r="E406" s="518" t="s">
        <v>1098</v>
      </c>
      <c r="F406" s="592">
        <f>IFERROR(VLOOKUP(E406,[10]TablaRetencion!A$1:B$22,2,FALSE),"")</f>
        <v>340</v>
      </c>
      <c r="G406" s="592" t="s">
        <v>402</v>
      </c>
      <c r="H406" s="592">
        <f>IFERROR(VLOOKUP(G406,[10]TablaRetencion!C$1:D$159,2,FALSE),"")</f>
        <v>28</v>
      </c>
      <c r="I406" s="593" t="s">
        <v>1008</v>
      </c>
      <c r="J406" s="594" t="s">
        <v>2557</v>
      </c>
      <c r="K406" s="594" t="s">
        <v>2558</v>
      </c>
      <c r="L406" s="514" t="s">
        <v>70</v>
      </c>
      <c r="M406" s="514" t="s">
        <v>71</v>
      </c>
      <c r="N406" s="514" t="s">
        <v>108</v>
      </c>
      <c r="O406" s="514" t="s">
        <v>152</v>
      </c>
      <c r="P406" s="514" t="s">
        <v>111</v>
      </c>
      <c r="Q406" s="514" t="s">
        <v>75</v>
      </c>
      <c r="R406" s="515" t="s">
        <v>89</v>
      </c>
      <c r="S406" s="514" t="s">
        <v>140</v>
      </c>
      <c r="T406" s="514" t="s">
        <v>78</v>
      </c>
      <c r="U406" s="514" t="s">
        <v>78</v>
      </c>
      <c r="V406" s="514" t="s">
        <v>2559</v>
      </c>
      <c r="W406" s="515">
        <f t="shared" si="64"/>
        <v>7</v>
      </c>
      <c r="X406" s="515" t="str">
        <f t="shared" si="55"/>
        <v>ALTA</v>
      </c>
      <c r="Y406" s="517" t="s">
        <v>2553</v>
      </c>
      <c r="Z406" s="514" t="s">
        <v>2544</v>
      </c>
      <c r="AA406" s="514" t="s">
        <v>168</v>
      </c>
      <c r="AB406" s="514" t="s">
        <v>168</v>
      </c>
      <c r="AC406" s="517" t="s">
        <v>2554</v>
      </c>
      <c r="AD406" s="574">
        <v>43969</v>
      </c>
      <c r="AE406" s="521" t="s">
        <v>82</v>
      </c>
      <c r="AF406" s="522" t="s">
        <v>69</v>
      </c>
      <c r="AG406" s="522" t="s">
        <v>69</v>
      </c>
      <c r="AH406" s="522" t="s">
        <v>69</v>
      </c>
      <c r="AI406" s="522" t="s">
        <v>114</v>
      </c>
      <c r="AJ406" s="596">
        <v>43969</v>
      </c>
      <c r="AK406" s="522" t="s">
        <v>391</v>
      </c>
      <c r="AL406" s="522" t="s">
        <v>457</v>
      </c>
      <c r="AM406" s="522" t="s">
        <v>69</v>
      </c>
      <c r="AN406" s="522" t="s">
        <v>457</v>
      </c>
      <c r="AO406" s="522" t="s">
        <v>69</v>
      </c>
      <c r="AP406" s="522" t="s">
        <v>457</v>
      </c>
      <c r="AQ406" s="522" t="s">
        <v>69</v>
      </c>
      <c r="AR406" s="521" t="s">
        <v>87</v>
      </c>
      <c r="AS406" s="521" t="s">
        <v>87</v>
      </c>
      <c r="AT406" s="522" t="s">
        <v>69</v>
      </c>
      <c r="AU406" s="522" t="s">
        <v>89</v>
      </c>
      <c r="AV406" s="522" t="s">
        <v>69</v>
      </c>
      <c r="AW406" s="523" t="s">
        <v>69</v>
      </c>
      <c r="AX406" s="522" t="s">
        <v>90</v>
      </c>
    </row>
    <row r="407" spans="1:50" ht="153">
      <c r="A407" s="591" t="s">
        <v>1795</v>
      </c>
      <c r="B407" s="518" t="s">
        <v>395</v>
      </c>
      <c r="C407" s="518" t="s">
        <v>256</v>
      </c>
      <c r="D407" s="518" t="s">
        <v>106</v>
      </c>
      <c r="E407" s="518" t="s">
        <v>1098</v>
      </c>
      <c r="F407" s="592">
        <f>IFERROR(VLOOKUP(E407,[10]TablaRetencion!A$1:B$22,2,FALSE),"")</f>
        <v>340</v>
      </c>
      <c r="G407" s="592" t="s">
        <v>644</v>
      </c>
      <c r="H407" s="592">
        <f>IFERROR(VLOOKUP(G407,[10]TablaRetencion!C$1:D$159,2,FALSE),"")</f>
        <v>29</v>
      </c>
      <c r="I407" s="593"/>
      <c r="J407" s="594" t="s">
        <v>2560</v>
      </c>
      <c r="K407" s="594" t="s">
        <v>2561</v>
      </c>
      <c r="L407" s="514" t="s">
        <v>70</v>
      </c>
      <c r="M407" s="514" t="s">
        <v>109</v>
      </c>
      <c r="N407" s="514" t="s">
        <v>124</v>
      </c>
      <c r="O407" s="514" t="s">
        <v>205</v>
      </c>
      <c r="P407" s="514" t="s">
        <v>111</v>
      </c>
      <c r="Q407" s="514" t="s">
        <v>112</v>
      </c>
      <c r="R407" s="515" t="s">
        <v>76</v>
      </c>
      <c r="S407" s="514" t="s">
        <v>127</v>
      </c>
      <c r="T407" s="514" t="s">
        <v>78</v>
      </c>
      <c r="U407" s="514" t="s">
        <v>78</v>
      </c>
      <c r="V407" s="514" t="s">
        <v>2562</v>
      </c>
      <c r="W407" s="515">
        <f t="shared" si="64"/>
        <v>8</v>
      </c>
      <c r="X407" s="515" t="str">
        <f t="shared" si="55"/>
        <v>ALTA</v>
      </c>
      <c r="Y407" s="597" t="s">
        <v>2563</v>
      </c>
      <c r="Z407" s="514" t="s">
        <v>2544</v>
      </c>
      <c r="AA407" s="514" t="s">
        <v>81</v>
      </c>
      <c r="AB407" s="514" t="s">
        <v>81</v>
      </c>
      <c r="AC407" s="517" t="s">
        <v>2554</v>
      </c>
      <c r="AD407" s="574">
        <v>43969</v>
      </c>
      <c r="AE407" s="521" t="s">
        <v>82</v>
      </c>
      <c r="AF407" s="522" t="s">
        <v>480</v>
      </c>
      <c r="AG407" s="522" t="s">
        <v>466</v>
      </c>
      <c r="AH407" s="522" t="s">
        <v>466</v>
      </c>
      <c r="AI407" s="522" t="s">
        <v>114</v>
      </c>
      <c r="AJ407" s="596">
        <v>43969</v>
      </c>
      <c r="AK407" s="522" t="s">
        <v>457</v>
      </c>
      <c r="AL407" s="522" t="s">
        <v>457</v>
      </c>
      <c r="AM407" s="522" t="s">
        <v>69</v>
      </c>
      <c r="AN407" s="522" t="s">
        <v>163</v>
      </c>
      <c r="AO407" s="522" t="s">
        <v>69</v>
      </c>
      <c r="AP407" s="522" t="s">
        <v>29</v>
      </c>
      <c r="AQ407" s="522" t="s">
        <v>458</v>
      </c>
      <c r="AR407" s="521" t="s">
        <v>87</v>
      </c>
      <c r="AS407" s="521" t="s">
        <v>119</v>
      </c>
      <c r="AT407" s="522" t="s">
        <v>69</v>
      </c>
      <c r="AU407" s="597" t="s">
        <v>2563</v>
      </c>
      <c r="AV407" s="522" t="s">
        <v>494</v>
      </c>
      <c r="AW407" s="523" t="s">
        <v>107</v>
      </c>
      <c r="AX407" s="522" t="s">
        <v>2564</v>
      </c>
    </row>
    <row r="408" spans="1:50" ht="153">
      <c r="A408" s="591" t="s">
        <v>1795</v>
      </c>
      <c r="B408" s="518" t="s">
        <v>395</v>
      </c>
      <c r="C408" s="518" t="s">
        <v>254</v>
      </c>
      <c r="D408" s="518" t="s">
        <v>171</v>
      </c>
      <c r="E408" s="518" t="s">
        <v>1098</v>
      </c>
      <c r="F408" s="592">
        <f>IFERROR(VLOOKUP(E408,[10]TablaRetencion!A$1:B$22,2,FALSE),"")</f>
        <v>340</v>
      </c>
      <c r="G408" s="592" t="s">
        <v>645</v>
      </c>
      <c r="H408" s="592">
        <f>IFERROR(VLOOKUP(G408,[10]TablaRetencion!C$1:D$159,2,FALSE),"")</f>
        <v>35</v>
      </c>
      <c r="I408" s="593"/>
      <c r="J408" s="594" t="s">
        <v>2565</v>
      </c>
      <c r="K408" s="594" t="s">
        <v>2566</v>
      </c>
      <c r="L408" s="514"/>
      <c r="M408" s="514" t="s">
        <v>109</v>
      </c>
      <c r="N408" s="514" t="s">
        <v>108</v>
      </c>
      <c r="O408" s="514" t="s">
        <v>73</v>
      </c>
      <c r="P408" s="514" t="s">
        <v>111</v>
      </c>
      <c r="Q408" s="514" t="s">
        <v>75</v>
      </c>
      <c r="R408" s="515" t="s">
        <v>89</v>
      </c>
      <c r="S408" s="514" t="s">
        <v>127</v>
      </c>
      <c r="T408" s="514" t="s">
        <v>79</v>
      </c>
      <c r="U408" s="514" t="s">
        <v>79</v>
      </c>
      <c r="V408" s="514" t="s">
        <v>2567</v>
      </c>
      <c r="W408" s="515">
        <f t="shared" si="64"/>
        <v>6</v>
      </c>
      <c r="X408" s="515" t="str">
        <f t="shared" si="55"/>
        <v>MEDIO</v>
      </c>
      <c r="Y408" s="517" t="s">
        <v>2568</v>
      </c>
      <c r="Z408" s="514" t="s">
        <v>2544</v>
      </c>
      <c r="AA408" s="514" t="s">
        <v>81</v>
      </c>
      <c r="AB408" s="514" t="s">
        <v>81</v>
      </c>
      <c r="AC408" s="517" t="s">
        <v>2554</v>
      </c>
      <c r="AD408" s="574">
        <v>43969</v>
      </c>
      <c r="AE408" s="521" t="s">
        <v>82</v>
      </c>
      <c r="AF408" s="522" t="s">
        <v>480</v>
      </c>
      <c r="AG408" s="522" t="s">
        <v>466</v>
      </c>
      <c r="AH408" s="522" t="s">
        <v>466</v>
      </c>
      <c r="AI408" s="522" t="s">
        <v>84</v>
      </c>
      <c r="AJ408" s="596">
        <v>43969</v>
      </c>
      <c r="AK408" s="522"/>
      <c r="AL408" s="522" t="s">
        <v>143</v>
      </c>
      <c r="AM408" s="522" t="s">
        <v>178</v>
      </c>
      <c r="AN408" s="522" t="s">
        <v>145</v>
      </c>
      <c r="AO408" s="522" t="s">
        <v>132</v>
      </c>
      <c r="AP408" s="522" t="s">
        <v>29</v>
      </c>
      <c r="AQ408" s="522" t="s">
        <v>458</v>
      </c>
      <c r="AR408" s="521" t="s">
        <v>87</v>
      </c>
      <c r="AS408" s="521" t="s">
        <v>87</v>
      </c>
      <c r="AT408" s="522" t="s">
        <v>69</v>
      </c>
      <c r="AU408" s="522" t="s">
        <v>89</v>
      </c>
      <c r="AV408" s="522" t="s">
        <v>69</v>
      </c>
      <c r="AW408" s="523" t="s">
        <v>107</v>
      </c>
      <c r="AX408" s="522" t="s">
        <v>2564</v>
      </c>
    </row>
    <row r="409" spans="1:50" ht="153">
      <c r="A409" s="591" t="s">
        <v>1795</v>
      </c>
      <c r="B409" s="518" t="s">
        <v>395</v>
      </c>
      <c r="C409" s="518" t="s">
        <v>254</v>
      </c>
      <c r="D409" s="518" t="s">
        <v>106</v>
      </c>
      <c r="E409" s="518" t="s">
        <v>1098</v>
      </c>
      <c r="F409" s="592">
        <f>IFERROR(VLOOKUP(E409,[10]TablaRetencion!A$1:B$22,2,FALSE),"")</f>
        <v>340</v>
      </c>
      <c r="G409" s="592" t="s">
        <v>639</v>
      </c>
      <c r="H409" s="592">
        <f>IFERROR(VLOOKUP(G409,[10]TablaRetencion!C$1:D$159,2,FALSE),"")</f>
        <v>38</v>
      </c>
      <c r="I409" s="593"/>
      <c r="J409" s="594" t="s">
        <v>2569</v>
      </c>
      <c r="K409" s="594" t="s">
        <v>2570</v>
      </c>
      <c r="L409" s="514" t="s">
        <v>70</v>
      </c>
      <c r="M409" s="514" t="s">
        <v>109</v>
      </c>
      <c r="N409" s="514" t="s">
        <v>108</v>
      </c>
      <c r="O409" s="514" t="s">
        <v>152</v>
      </c>
      <c r="P409" s="514" t="s">
        <v>111</v>
      </c>
      <c r="Q409" s="514" t="s">
        <v>75</v>
      </c>
      <c r="R409" s="515" t="s">
        <v>89</v>
      </c>
      <c r="S409" s="514" t="s">
        <v>127</v>
      </c>
      <c r="T409" s="514" t="s">
        <v>78</v>
      </c>
      <c r="U409" s="514" t="s">
        <v>78</v>
      </c>
      <c r="V409" s="598" t="s">
        <v>2571</v>
      </c>
      <c r="W409" s="515">
        <f t="shared" si="64"/>
        <v>8</v>
      </c>
      <c r="X409" s="515" t="str">
        <f t="shared" si="55"/>
        <v>ALTA</v>
      </c>
      <c r="Y409" s="517" t="s">
        <v>2572</v>
      </c>
      <c r="Z409" s="514" t="s">
        <v>2544</v>
      </c>
      <c r="AA409" s="514" t="s">
        <v>81</v>
      </c>
      <c r="AB409" s="514" t="s">
        <v>81</v>
      </c>
      <c r="AC409" s="517" t="s">
        <v>2554</v>
      </c>
      <c r="AD409" s="574">
        <v>43969</v>
      </c>
      <c r="AE409" s="521" t="s">
        <v>82</v>
      </c>
      <c r="AF409" s="522" t="s">
        <v>480</v>
      </c>
      <c r="AG409" s="522" t="s">
        <v>472</v>
      </c>
      <c r="AH409" s="522" t="s">
        <v>472</v>
      </c>
      <c r="AI409" s="522" t="s">
        <v>114</v>
      </c>
      <c r="AJ409" s="596">
        <v>43969</v>
      </c>
      <c r="AK409" s="522"/>
      <c r="AL409" s="522" t="s">
        <v>143</v>
      </c>
      <c r="AM409" s="522" t="s">
        <v>178</v>
      </c>
      <c r="AN409" s="522" t="s">
        <v>163</v>
      </c>
      <c r="AO409" s="522" t="s">
        <v>132</v>
      </c>
      <c r="AP409" s="522" t="s">
        <v>29</v>
      </c>
      <c r="AQ409" s="522" t="s">
        <v>458</v>
      </c>
      <c r="AR409" s="521" t="s">
        <v>87</v>
      </c>
      <c r="AS409" s="521" t="s">
        <v>87</v>
      </c>
      <c r="AT409" s="522" t="s">
        <v>69</v>
      </c>
      <c r="AU409" s="522" t="s">
        <v>89</v>
      </c>
      <c r="AV409" s="522" t="s">
        <v>69</v>
      </c>
      <c r="AW409" s="523" t="s">
        <v>107</v>
      </c>
      <c r="AX409" s="522" t="s">
        <v>90</v>
      </c>
    </row>
    <row r="410" spans="1:50" ht="178.5">
      <c r="A410" s="591" t="s">
        <v>1795</v>
      </c>
      <c r="B410" s="518" t="s">
        <v>395</v>
      </c>
      <c r="C410" s="518" t="s">
        <v>257</v>
      </c>
      <c r="D410" s="518" t="s">
        <v>106</v>
      </c>
      <c r="E410" s="518" t="s">
        <v>1098</v>
      </c>
      <c r="F410" s="592">
        <f>IFERROR(VLOOKUP(E410,[10]TablaRetencion!A$1:B$22,2,FALSE),"")</f>
        <v>340</v>
      </c>
      <c r="G410" s="592" t="s">
        <v>416</v>
      </c>
      <c r="H410" s="592">
        <f>IFERROR(VLOOKUP(G410,[10]TablaRetencion!C$1:D$159,2,FALSE),"")</f>
        <v>52</v>
      </c>
      <c r="I410" s="593" t="s">
        <v>1009</v>
      </c>
      <c r="J410" s="594" t="s">
        <v>2573</v>
      </c>
      <c r="K410" s="594" t="s">
        <v>2574</v>
      </c>
      <c r="L410" s="514" t="s">
        <v>70</v>
      </c>
      <c r="M410" s="514" t="s">
        <v>109</v>
      </c>
      <c r="N410" s="514" t="s">
        <v>108</v>
      </c>
      <c r="O410" s="514" t="s">
        <v>152</v>
      </c>
      <c r="P410" s="514" t="s">
        <v>111</v>
      </c>
      <c r="Q410" s="514" t="s">
        <v>112</v>
      </c>
      <c r="R410" s="515" t="s">
        <v>89</v>
      </c>
      <c r="S410" s="514" t="s">
        <v>77</v>
      </c>
      <c r="T410" s="514" t="s">
        <v>79</v>
      </c>
      <c r="U410" s="514" t="s">
        <v>79</v>
      </c>
      <c r="V410" s="595" t="s">
        <v>2575</v>
      </c>
      <c r="W410" s="515">
        <f t="shared" si="64"/>
        <v>7</v>
      </c>
      <c r="X410" s="515" t="str">
        <f t="shared" si="55"/>
        <v>ALTA</v>
      </c>
      <c r="Y410" s="517" t="s">
        <v>2543</v>
      </c>
      <c r="Z410" s="514" t="s">
        <v>2544</v>
      </c>
      <c r="AA410" s="514" t="s">
        <v>142</v>
      </c>
      <c r="AB410" s="514" t="s">
        <v>142</v>
      </c>
      <c r="AC410" s="517" t="s">
        <v>2554</v>
      </c>
      <c r="AD410" s="574">
        <v>43969</v>
      </c>
      <c r="AE410" s="521" t="s">
        <v>82</v>
      </c>
      <c r="AF410" s="522" t="s">
        <v>480</v>
      </c>
      <c r="AG410" s="522" t="s">
        <v>466</v>
      </c>
      <c r="AH410" s="522" t="s">
        <v>466</v>
      </c>
      <c r="AI410" s="522" t="s">
        <v>114</v>
      </c>
      <c r="AJ410" s="596">
        <v>43969</v>
      </c>
      <c r="AK410" s="522"/>
      <c r="AL410" s="522" t="s">
        <v>155</v>
      </c>
      <c r="AM410" s="522" t="s">
        <v>115</v>
      </c>
      <c r="AN410" s="522" t="s">
        <v>163</v>
      </c>
      <c r="AO410" s="522" t="s">
        <v>117</v>
      </c>
      <c r="AP410" s="522" t="s">
        <v>29</v>
      </c>
      <c r="AQ410" s="522" t="s">
        <v>458</v>
      </c>
      <c r="AR410" s="521" t="s">
        <v>87</v>
      </c>
      <c r="AS410" s="521" t="s">
        <v>87</v>
      </c>
      <c r="AT410" s="522" t="s">
        <v>69</v>
      </c>
      <c r="AU410" s="522" t="s">
        <v>89</v>
      </c>
      <c r="AV410" s="522" t="s">
        <v>69</v>
      </c>
      <c r="AW410" s="523" t="s">
        <v>107</v>
      </c>
      <c r="AX410" s="522" t="s">
        <v>90</v>
      </c>
    </row>
    <row r="411" spans="1:50" ht="153">
      <c r="A411" s="591" t="s">
        <v>1795</v>
      </c>
      <c r="B411" s="518" t="s">
        <v>395</v>
      </c>
      <c r="C411" s="518" t="s">
        <v>257</v>
      </c>
      <c r="D411" s="518" t="s">
        <v>106</v>
      </c>
      <c r="E411" s="518" t="s">
        <v>1098</v>
      </c>
      <c r="F411" s="592">
        <f>IFERROR(VLOOKUP(E411,[10]TablaRetencion!A$1:B$22,2,FALSE),"")</f>
        <v>340</v>
      </c>
      <c r="G411" s="592" t="s">
        <v>416</v>
      </c>
      <c r="H411" s="592">
        <f>IFERROR(VLOOKUP(G411,[10]TablaRetencion!C$1:D$159,2,FALSE),"")</f>
        <v>52</v>
      </c>
      <c r="I411" s="593" t="s">
        <v>1010</v>
      </c>
      <c r="J411" s="594" t="s">
        <v>2576</v>
      </c>
      <c r="K411" s="594" t="s">
        <v>2577</v>
      </c>
      <c r="L411" s="514" t="s">
        <v>70</v>
      </c>
      <c r="M411" s="514" t="s">
        <v>109</v>
      </c>
      <c r="N411" s="514" t="s">
        <v>108</v>
      </c>
      <c r="O411" s="514" t="s">
        <v>152</v>
      </c>
      <c r="P411" s="514" t="s">
        <v>111</v>
      </c>
      <c r="Q411" s="514" t="s">
        <v>112</v>
      </c>
      <c r="R411" s="515" t="s">
        <v>89</v>
      </c>
      <c r="S411" s="514" t="s">
        <v>77</v>
      </c>
      <c r="T411" s="514" t="s">
        <v>78</v>
      </c>
      <c r="U411" s="514" t="s">
        <v>78</v>
      </c>
      <c r="V411" s="595" t="s">
        <v>2578</v>
      </c>
      <c r="W411" s="515">
        <f t="shared" si="64"/>
        <v>9</v>
      </c>
      <c r="X411" s="515" t="str">
        <f t="shared" si="55"/>
        <v>ALTA</v>
      </c>
      <c r="Y411" s="517" t="s">
        <v>2543</v>
      </c>
      <c r="Z411" s="514" t="s">
        <v>2544</v>
      </c>
      <c r="AA411" s="514" t="s">
        <v>168</v>
      </c>
      <c r="AB411" s="514" t="s">
        <v>168</v>
      </c>
      <c r="AC411" s="517" t="s">
        <v>2554</v>
      </c>
      <c r="AD411" s="574">
        <v>43969</v>
      </c>
      <c r="AE411" s="521" t="s">
        <v>82</v>
      </c>
      <c r="AF411" s="522" t="s">
        <v>480</v>
      </c>
      <c r="AG411" s="522" t="s">
        <v>466</v>
      </c>
      <c r="AH411" s="522" t="s">
        <v>466</v>
      </c>
      <c r="AI411" s="522" t="s">
        <v>114</v>
      </c>
      <c r="AJ411" s="596">
        <v>43969</v>
      </c>
      <c r="AK411" s="522"/>
      <c r="AL411" s="522" t="s">
        <v>155</v>
      </c>
      <c r="AM411" s="522" t="s">
        <v>115</v>
      </c>
      <c r="AN411" s="522" t="s">
        <v>163</v>
      </c>
      <c r="AO411" s="522" t="s">
        <v>117</v>
      </c>
      <c r="AP411" s="522" t="s">
        <v>29</v>
      </c>
      <c r="AQ411" s="522" t="s">
        <v>458</v>
      </c>
      <c r="AR411" s="521" t="s">
        <v>87</v>
      </c>
      <c r="AS411" s="521" t="s">
        <v>87</v>
      </c>
      <c r="AT411" s="522" t="s">
        <v>69</v>
      </c>
      <c r="AU411" s="522" t="s">
        <v>89</v>
      </c>
      <c r="AV411" s="522" t="s">
        <v>69</v>
      </c>
      <c r="AW411" s="523" t="s">
        <v>107</v>
      </c>
      <c r="AX411" s="522" t="s">
        <v>90</v>
      </c>
    </row>
    <row r="412" spans="1:50" ht="216.75">
      <c r="A412" s="591" t="s">
        <v>1795</v>
      </c>
      <c r="B412" s="518" t="s">
        <v>395</v>
      </c>
      <c r="C412" s="518" t="s">
        <v>257</v>
      </c>
      <c r="D412" s="518" t="s">
        <v>106</v>
      </c>
      <c r="E412" s="518" t="s">
        <v>1098</v>
      </c>
      <c r="F412" s="592">
        <f>IFERROR(VLOOKUP(E412,[10]TablaRetencion!A$1:B$22,2,FALSE),"")</f>
        <v>340</v>
      </c>
      <c r="G412" s="592" t="s">
        <v>416</v>
      </c>
      <c r="H412" s="592">
        <f>IFERROR(VLOOKUP(G412,[10]TablaRetencion!C$1:D$159,2,FALSE),"")</f>
        <v>52</v>
      </c>
      <c r="I412" s="593" t="s">
        <v>1011</v>
      </c>
      <c r="J412" s="594" t="s">
        <v>2579</v>
      </c>
      <c r="K412" s="599" t="s">
        <v>2580</v>
      </c>
      <c r="L412" s="514" t="s">
        <v>70</v>
      </c>
      <c r="M412" s="514" t="s">
        <v>109</v>
      </c>
      <c r="N412" s="514" t="s">
        <v>108</v>
      </c>
      <c r="O412" s="514" t="s">
        <v>152</v>
      </c>
      <c r="P412" s="514" t="s">
        <v>111</v>
      </c>
      <c r="Q412" s="514" t="s">
        <v>75</v>
      </c>
      <c r="R412" s="515" t="s">
        <v>89</v>
      </c>
      <c r="S412" s="514" t="s">
        <v>127</v>
      </c>
      <c r="T412" s="514" t="s">
        <v>79</v>
      </c>
      <c r="U412" s="514" t="s">
        <v>79</v>
      </c>
      <c r="V412" s="598" t="s">
        <v>2581</v>
      </c>
      <c r="W412" s="515">
        <f t="shared" si="64"/>
        <v>6</v>
      </c>
      <c r="X412" s="515" t="str">
        <f t="shared" si="55"/>
        <v>MEDIO</v>
      </c>
      <c r="Y412" s="517" t="s">
        <v>2582</v>
      </c>
      <c r="Z412" s="514" t="s">
        <v>2544</v>
      </c>
      <c r="AA412" s="514" t="s">
        <v>81</v>
      </c>
      <c r="AB412" s="514" t="s">
        <v>81</v>
      </c>
      <c r="AC412" s="517" t="s">
        <v>2554</v>
      </c>
      <c r="AD412" s="574">
        <v>43969</v>
      </c>
      <c r="AE412" s="521" t="s">
        <v>82</v>
      </c>
      <c r="AF412" s="522" t="s">
        <v>480</v>
      </c>
      <c r="AG412" s="522" t="s">
        <v>466</v>
      </c>
      <c r="AH412" s="522" t="s">
        <v>466</v>
      </c>
      <c r="AI412" s="522" t="s">
        <v>114</v>
      </c>
      <c r="AJ412" s="596">
        <v>43969</v>
      </c>
      <c r="AK412" s="522" t="s">
        <v>391</v>
      </c>
      <c r="AL412" s="522" t="s">
        <v>143</v>
      </c>
      <c r="AM412" s="522" t="s">
        <v>178</v>
      </c>
      <c r="AN412" s="522" t="s">
        <v>163</v>
      </c>
      <c r="AO412" s="522" t="s">
        <v>117</v>
      </c>
      <c r="AP412" s="522" t="s">
        <v>29</v>
      </c>
      <c r="AQ412" s="522" t="s">
        <v>458</v>
      </c>
      <c r="AR412" s="521" t="s">
        <v>87</v>
      </c>
      <c r="AS412" s="521" t="s">
        <v>87</v>
      </c>
      <c r="AT412" s="522" t="s">
        <v>69</v>
      </c>
      <c r="AU412" s="522" t="s">
        <v>89</v>
      </c>
      <c r="AV412" s="522" t="s">
        <v>69</v>
      </c>
      <c r="AW412" s="523" t="s">
        <v>107</v>
      </c>
      <c r="AX412" s="522" t="s">
        <v>90</v>
      </c>
    </row>
    <row r="413" spans="1:50" ht="153">
      <c r="A413" s="591" t="s">
        <v>1795</v>
      </c>
      <c r="B413" s="514" t="s">
        <v>395</v>
      </c>
      <c r="C413" s="514" t="s">
        <v>256</v>
      </c>
      <c r="D413" s="514" t="s">
        <v>106</v>
      </c>
      <c r="E413" s="514" t="s">
        <v>1098</v>
      </c>
      <c r="F413" s="515">
        <f>IFERROR(VLOOKUP(E413,[10]TablaRetencion!A$1:B$22,2,FALSE),"")</f>
        <v>340</v>
      </c>
      <c r="G413" s="515" t="s">
        <v>649</v>
      </c>
      <c r="H413" s="515">
        <f>IFERROR(VLOOKUP(G413,[10]TablaRetencion!C$1:D$159,2,FALSE),"")</f>
        <v>58</v>
      </c>
      <c r="I413" s="573"/>
      <c r="J413" s="598" t="s">
        <v>2583</v>
      </c>
      <c r="K413" s="600" t="s">
        <v>2584</v>
      </c>
      <c r="L413" s="514" t="s">
        <v>70</v>
      </c>
      <c r="M413" s="514" t="s">
        <v>109</v>
      </c>
      <c r="N413" s="514" t="s">
        <v>108</v>
      </c>
      <c r="O413" s="514" t="s">
        <v>152</v>
      </c>
      <c r="P413" s="514" t="s">
        <v>111</v>
      </c>
      <c r="Q413" s="514" t="s">
        <v>75</v>
      </c>
      <c r="R413" s="515" t="s">
        <v>89</v>
      </c>
      <c r="S413" s="514" t="s">
        <v>77</v>
      </c>
      <c r="T413" s="514" t="s">
        <v>79</v>
      </c>
      <c r="U413" s="514" t="s">
        <v>79</v>
      </c>
      <c r="V413" s="514" t="s">
        <v>2585</v>
      </c>
      <c r="W413" s="515">
        <f t="shared" si="64"/>
        <v>7</v>
      </c>
      <c r="X413" s="515" t="str">
        <f t="shared" si="55"/>
        <v>ALTA</v>
      </c>
      <c r="Y413" s="517" t="s">
        <v>2586</v>
      </c>
      <c r="Z413" s="514" t="s">
        <v>2544</v>
      </c>
      <c r="AA413" s="514" t="s">
        <v>81</v>
      </c>
      <c r="AB413" s="514" t="s">
        <v>81</v>
      </c>
      <c r="AC413" s="517" t="s">
        <v>2554</v>
      </c>
      <c r="AD413" s="574">
        <v>43969</v>
      </c>
      <c r="AE413" s="521" t="s">
        <v>82</v>
      </c>
      <c r="AF413" s="522" t="s">
        <v>480</v>
      </c>
      <c r="AG413" s="522" t="s">
        <v>466</v>
      </c>
      <c r="AH413" s="522" t="s">
        <v>466</v>
      </c>
      <c r="AI413" s="522" t="s">
        <v>114</v>
      </c>
      <c r="AJ413" s="596">
        <v>43969</v>
      </c>
      <c r="AK413" s="522" t="s">
        <v>391</v>
      </c>
      <c r="AL413" s="522" t="s">
        <v>143</v>
      </c>
      <c r="AM413" s="522" t="s">
        <v>178</v>
      </c>
      <c r="AN413" s="522" t="s">
        <v>163</v>
      </c>
      <c r="AO413" s="522" t="s">
        <v>132</v>
      </c>
      <c r="AP413" s="522" t="s">
        <v>29</v>
      </c>
      <c r="AQ413" s="522" t="s">
        <v>458</v>
      </c>
      <c r="AR413" s="521" t="s">
        <v>87</v>
      </c>
      <c r="AS413" s="521" t="s">
        <v>87</v>
      </c>
      <c r="AT413" s="522" t="s">
        <v>69</v>
      </c>
      <c r="AU413" s="522" t="s">
        <v>89</v>
      </c>
      <c r="AV413" s="522" t="s">
        <v>69</v>
      </c>
      <c r="AW413" s="523" t="s">
        <v>107</v>
      </c>
      <c r="AX413" s="522" t="s">
        <v>90</v>
      </c>
    </row>
    <row r="414" spans="1:50" ht="153">
      <c r="A414" s="591" t="s">
        <v>1795</v>
      </c>
      <c r="B414" s="514" t="s">
        <v>395</v>
      </c>
      <c r="C414" s="514" t="s">
        <v>256</v>
      </c>
      <c r="D414" s="514" t="s">
        <v>106</v>
      </c>
      <c r="E414" s="514" t="s">
        <v>1098</v>
      </c>
      <c r="F414" s="515">
        <f>IFERROR(VLOOKUP(E414,[10]TablaRetencion!A$1:B$22,2,FALSE),"")</f>
        <v>340</v>
      </c>
      <c r="G414" s="515" t="s">
        <v>650</v>
      </c>
      <c r="H414" s="515">
        <f>IFERROR(VLOOKUP(G414,[10]TablaRetencion!C$1:D$159,2,FALSE),"")</f>
        <v>59</v>
      </c>
      <c r="I414" s="573"/>
      <c r="J414" s="598" t="s">
        <v>2587</v>
      </c>
      <c r="K414" s="600" t="s">
        <v>2588</v>
      </c>
      <c r="L414" s="514" t="s">
        <v>70</v>
      </c>
      <c r="M414" s="514" t="s">
        <v>109</v>
      </c>
      <c r="N414" s="514" t="s">
        <v>108</v>
      </c>
      <c r="O414" s="514" t="s">
        <v>152</v>
      </c>
      <c r="P414" s="514" t="s">
        <v>111</v>
      </c>
      <c r="Q414" s="514" t="s">
        <v>75</v>
      </c>
      <c r="R414" s="515" t="s">
        <v>89</v>
      </c>
      <c r="S414" s="514" t="s">
        <v>77</v>
      </c>
      <c r="T414" s="514" t="s">
        <v>79</v>
      </c>
      <c r="U414" s="514" t="s">
        <v>79</v>
      </c>
      <c r="V414" s="595" t="s">
        <v>2589</v>
      </c>
      <c r="W414" s="515">
        <f t="shared" si="64"/>
        <v>7</v>
      </c>
      <c r="X414" s="515" t="str">
        <f t="shared" si="55"/>
        <v>ALTA</v>
      </c>
      <c r="Y414" s="517" t="s">
        <v>2590</v>
      </c>
      <c r="Z414" s="514" t="s">
        <v>2544</v>
      </c>
      <c r="AA414" s="514" t="s">
        <v>81</v>
      </c>
      <c r="AB414" s="514" t="s">
        <v>81</v>
      </c>
      <c r="AC414" s="517" t="s">
        <v>2554</v>
      </c>
      <c r="AD414" s="574">
        <v>43969</v>
      </c>
      <c r="AE414" s="521" t="s">
        <v>82</v>
      </c>
      <c r="AF414" s="522" t="s">
        <v>480</v>
      </c>
      <c r="AG414" s="522" t="s">
        <v>466</v>
      </c>
      <c r="AH414" s="522" t="s">
        <v>466</v>
      </c>
      <c r="AI414" s="522" t="s">
        <v>114</v>
      </c>
      <c r="AJ414" s="596">
        <v>43969</v>
      </c>
      <c r="AK414" s="522" t="s">
        <v>391</v>
      </c>
      <c r="AL414" s="522" t="s">
        <v>143</v>
      </c>
      <c r="AM414" s="522" t="s">
        <v>178</v>
      </c>
      <c r="AN414" s="522" t="s">
        <v>163</v>
      </c>
      <c r="AO414" s="522" t="s">
        <v>132</v>
      </c>
      <c r="AP414" s="522" t="s">
        <v>29</v>
      </c>
      <c r="AQ414" s="522" t="s">
        <v>458</v>
      </c>
      <c r="AR414" s="521" t="s">
        <v>87</v>
      </c>
      <c r="AS414" s="521" t="s">
        <v>87</v>
      </c>
      <c r="AT414" s="522" t="s">
        <v>69</v>
      </c>
      <c r="AU414" s="522" t="s">
        <v>89</v>
      </c>
      <c r="AV414" s="522" t="s">
        <v>69</v>
      </c>
      <c r="AW414" s="523" t="s">
        <v>107</v>
      </c>
      <c r="AX414" s="522" t="s">
        <v>90</v>
      </c>
    </row>
    <row r="415" spans="1:50" ht="216.75">
      <c r="A415" s="591" t="s">
        <v>1795</v>
      </c>
      <c r="B415" s="514" t="s">
        <v>395</v>
      </c>
      <c r="C415" s="514" t="s">
        <v>257</v>
      </c>
      <c r="D415" s="514" t="s">
        <v>106</v>
      </c>
      <c r="E415" s="514" t="s">
        <v>1098</v>
      </c>
      <c r="F415" s="515">
        <f>IFERROR(VLOOKUP(E415,[10]TablaRetencion!A$1:B$22,2,FALSE),"")</f>
        <v>340</v>
      </c>
      <c r="G415" s="515" t="s">
        <v>651</v>
      </c>
      <c r="H415" s="515">
        <f>IFERROR(VLOOKUP(G415,[10]TablaRetencion!C$1:D$159,2,FALSE),"")</f>
        <v>61</v>
      </c>
      <c r="I415" s="573" t="s">
        <v>1012</v>
      </c>
      <c r="J415" s="573" t="s">
        <v>2591</v>
      </c>
      <c r="K415" s="573" t="s">
        <v>2592</v>
      </c>
      <c r="L415" s="514" t="s">
        <v>70</v>
      </c>
      <c r="M415" s="514" t="s">
        <v>109</v>
      </c>
      <c r="N415" s="514" t="s">
        <v>108</v>
      </c>
      <c r="O415" s="514" t="s">
        <v>152</v>
      </c>
      <c r="P415" s="514" t="s">
        <v>111</v>
      </c>
      <c r="Q415" s="514" t="s">
        <v>75</v>
      </c>
      <c r="R415" s="515" t="s">
        <v>89</v>
      </c>
      <c r="S415" s="514" t="s">
        <v>77</v>
      </c>
      <c r="T415" s="514" t="s">
        <v>78</v>
      </c>
      <c r="U415" s="514" t="s">
        <v>78</v>
      </c>
      <c r="V415" s="595" t="s">
        <v>2593</v>
      </c>
      <c r="W415" s="515">
        <f t="shared" si="64"/>
        <v>9</v>
      </c>
      <c r="X415" s="515" t="str">
        <f t="shared" si="55"/>
        <v>ALTA</v>
      </c>
      <c r="Y415" s="517" t="s">
        <v>2582</v>
      </c>
      <c r="Z415" s="514" t="s">
        <v>2544</v>
      </c>
      <c r="AA415" s="514" t="s">
        <v>81</v>
      </c>
      <c r="AB415" s="514" t="s">
        <v>81</v>
      </c>
      <c r="AC415" s="517" t="s">
        <v>2554</v>
      </c>
      <c r="AD415" s="574">
        <v>43969</v>
      </c>
      <c r="AE415" s="521" t="s">
        <v>82</v>
      </c>
      <c r="AF415" s="522" t="s">
        <v>480</v>
      </c>
      <c r="AG415" s="522" t="s">
        <v>471</v>
      </c>
      <c r="AH415" s="522" t="s">
        <v>471</v>
      </c>
      <c r="AI415" s="522" t="s">
        <v>114</v>
      </c>
      <c r="AJ415" s="596">
        <v>43969</v>
      </c>
      <c r="AK415" s="522" t="s">
        <v>391</v>
      </c>
      <c r="AL415" s="522" t="s">
        <v>143</v>
      </c>
      <c r="AM415" s="522" t="s">
        <v>178</v>
      </c>
      <c r="AN415" s="522" t="s">
        <v>163</v>
      </c>
      <c r="AO415" s="522" t="s">
        <v>132</v>
      </c>
      <c r="AP415" s="522" t="s">
        <v>29</v>
      </c>
      <c r="AQ415" s="522" t="s">
        <v>458</v>
      </c>
      <c r="AR415" s="521" t="s">
        <v>87</v>
      </c>
      <c r="AS415" s="521" t="s">
        <v>87</v>
      </c>
      <c r="AT415" s="522" t="s">
        <v>69</v>
      </c>
      <c r="AU415" s="522" t="s">
        <v>89</v>
      </c>
      <c r="AV415" s="522" t="s">
        <v>69</v>
      </c>
      <c r="AW415" s="523" t="s">
        <v>107</v>
      </c>
      <c r="AX415" s="522" t="s">
        <v>2564</v>
      </c>
    </row>
    <row r="416" spans="1:50" ht="153">
      <c r="A416" s="591" t="s">
        <v>1795</v>
      </c>
      <c r="B416" s="514" t="s">
        <v>395</v>
      </c>
      <c r="C416" s="514" t="s">
        <v>257</v>
      </c>
      <c r="D416" s="514" t="s">
        <v>106</v>
      </c>
      <c r="E416" s="514" t="s">
        <v>1098</v>
      </c>
      <c r="F416" s="515">
        <f>IFERROR(VLOOKUP(E416,[10]TablaRetencion!A$1:B$22,2,FALSE),"")</f>
        <v>340</v>
      </c>
      <c r="G416" s="515" t="s">
        <v>651</v>
      </c>
      <c r="H416" s="515">
        <f>IFERROR(VLOOKUP(G416,[10]TablaRetencion!C$1:D$159,2,FALSE),"")</f>
        <v>61</v>
      </c>
      <c r="I416" s="573" t="s">
        <v>1013</v>
      </c>
      <c r="J416" s="573" t="s">
        <v>2594</v>
      </c>
      <c r="K416" s="573" t="s">
        <v>2595</v>
      </c>
      <c r="L416" s="514" t="s">
        <v>70</v>
      </c>
      <c r="M416" s="514" t="s">
        <v>71</v>
      </c>
      <c r="N416" s="514" t="s">
        <v>124</v>
      </c>
      <c r="O416" s="514" t="s">
        <v>152</v>
      </c>
      <c r="P416" s="514" t="s">
        <v>111</v>
      </c>
      <c r="Q416" s="514" t="s">
        <v>75</v>
      </c>
      <c r="R416" s="515" t="s">
        <v>89</v>
      </c>
      <c r="S416" s="514" t="s">
        <v>127</v>
      </c>
      <c r="T416" s="514" t="s">
        <v>79</v>
      </c>
      <c r="U416" s="514" t="s">
        <v>79</v>
      </c>
      <c r="V416" s="595" t="s">
        <v>2596</v>
      </c>
      <c r="W416" s="515">
        <f t="shared" si="64"/>
        <v>6</v>
      </c>
      <c r="X416" s="515" t="str">
        <f t="shared" si="55"/>
        <v>MEDIO</v>
      </c>
      <c r="Y416" s="517" t="s">
        <v>2597</v>
      </c>
      <c r="Z416" s="514" t="s">
        <v>2544</v>
      </c>
      <c r="AA416" s="514" t="s">
        <v>81</v>
      </c>
      <c r="AB416" s="514" t="s">
        <v>81</v>
      </c>
      <c r="AC416" s="517" t="s">
        <v>2554</v>
      </c>
      <c r="AD416" s="574">
        <v>43969</v>
      </c>
      <c r="AE416" s="521" t="s">
        <v>82</v>
      </c>
      <c r="AF416" s="522" t="s">
        <v>480</v>
      </c>
      <c r="AG416" s="522" t="s">
        <v>466</v>
      </c>
      <c r="AH416" s="522" t="s">
        <v>466</v>
      </c>
      <c r="AI416" s="522" t="s">
        <v>84</v>
      </c>
      <c r="AJ416" s="596">
        <v>43969</v>
      </c>
      <c r="AK416" s="522" t="s">
        <v>391</v>
      </c>
      <c r="AL416" s="522" t="s">
        <v>457</v>
      </c>
      <c r="AM416" s="522" t="s">
        <v>178</v>
      </c>
      <c r="AN416" s="522" t="s">
        <v>163</v>
      </c>
      <c r="AO416" s="522" t="s">
        <v>132</v>
      </c>
      <c r="AP416" s="522" t="s">
        <v>29</v>
      </c>
      <c r="AQ416" s="522" t="s">
        <v>458</v>
      </c>
      <c r="AR416" s="521" t="s">
        <v>87</v>
      </c>
      <c r="AS416" s="521" t="s">
        <v>87</v>
      </c>
      <c r="AT416" s="522" t="s">
        <v>69</v>
      </c>
      <c r="AU416" s="522" t="s">
        <v>89</v>
      </c>
      <c r="AV416" s="522" t="s">
        <v>69</v>
      </c>
      <c r="AW416" s="523" t="s">
        <v>107</v>
      </c>
      <c r="AX416" s="522" t="s">
        <v>2564</v>
      </c>
    </row>
    <row r="417" spans="1:50" ht="153">
      <c r="A417" s="591" t="s">
        <v>1795</v>
      </c>
      <c r="B417" s="514" t="s">
        <v>395</v>
      </c>
      <c r="C417" s="514" t="s">
        <v>257</v>
      </c>
      <c r="D417" s="514" t="s">
        <v>106</v>
      </c>
      <c r="E417" s="514" t="s">
        <v>1098</v>
      </c>
      <c r="F417" s="515">
        <f>IFERROR(VLOOKUP(E417,[10]TablaRetencion!A$1:B$22,2,FALSE),"")</f>
        <v>340</v>
      </c>
      <c r="G417" s="515" t="s">
        <v>651</v>
      </c>
      <c r="H417" s="515">
        <f>IFERROR(VLOOKUP(G417,[10]TablaRetencion!C$1:D$159,2,FALSE),"")</f>
        <v>61</v>
      </c>
      <c r="I417" s="593" t="s">
        <v>1014</v>
      </c>
      <c r="J417" s="598" t="s">
        <v>2598</v>
      </c>
      <c r="K417" s="598" t="s">
        <v>2599</v>
      </c>
      <c r="L417" s="514" t="s">
        <v>70</v>
      </c>
      <c r="M417" s="514" t="s">
        <v>109</v>
      </c>
      <c r="N417" s="514" t="s">
        <v>108</v>
      </c>
      <c r="O417" s="514" t="s">
        <v>152</v>
      </c>
      <c r="P417" s="514" t="s">
        <v>111</v>
      </c>
      <c r="Q417" s="514" t="s">
        <v>75</v>
      </c>
      <c r="R417" s="515" t="s">
        <v>76</v>
      </c>
      <c r="S417" s="514" t="s">
        <v>127</v>
      </c>
      <c r="T417" s="514" t="s">
        <v>78</v>
      </c>
      <c r="U417" s="514" t="s">
        <v>79</v>
      </c>
      <c r="V417" s="595" t="s">
        <v>2600</v>
      </c>
      <c r="W417" s="515">
        <f t="shared" si="64"/>
        <v>7</v>
      </c>
      <c r="X417" s="515" t="str">
        <f t="shared" si="55"/>
        <v>ALTA</v>
      </c>
      <c r="Y417" s="517" t="s">
        <v>2601</v>
      </c>
      <c r="Z417" s="514" t="s">
        <v>2544</v>
      </c>
      <c r="AA417" s="514" t="s">
        <v>81</v>
      </c>
      <c r="AB417" s="514" t="s">
        <v>81</v>
      </c>
      <c r="AC417" s="517" t="s">
        <v>2554</v>
      </c>
      <c r="AD417" s="574">
        <v>43969</v>
      </c>
      <c r="AE417" s="521" t="s">
        <v>82</v>
      </c>
      <c r="AF417" s="522" t="s">
        <v>480</v>
      </c>
      <c r="AG417" s="522" t="s">
        <v>466</v>
      </c>
      <c r="AH417" s="522" t="s">
        <v>466</v>
      </c>
      <c r="AI417" s="522" t="s">
        <v>114</v>
      </c>
      <c r="AJ417" s="596">
        <v>43969</v>
      </c>
      <c r="AK417" s="522" t="s">
        <v>391</v>
      </c>
      <c r="AL417" s="522" t="s">
        <v>143</v>
      </c>
      <c r="AM417" s="522" t="s">
        <v>156</v>
      </c>
      <c r="AN417" s="522" t="s">
        <v>163</v>
      </c>
      <c r="AO417" s="522" t="s">
        <v>132</v>
      </c>
      <c r="AP417" s="522" t="s">
        <v>29</v>
      </c>
      <c r="AQ417" s="522" t="s">
        <v>458</v>
      </c>
      <c r="AR417" s="521" t="s">
        <v>87</v>
      </c>
      <c r="AS417" s="521" t="s">
        <v>87</v>
      </c>
      <c r="AT417" s="522" t="s">
        <v>69</v>
      </c>
      <c r="AU417" s="522" t="s">
        <v>89</v>
      </c>
      <c r="AV417" s="522" t="s">
        <v>69</v>
      </c>
      <c r="AW417" s="523" t="s">
        <v>107</v>
      </c>
      <c r="AX417" s="522" t="s">
        <v>90</v>
      </c>
    </row>
    <row r="418" spans="1:50" ht="153">
      <c r="A418" s="591" t="s">
        <v>1795</v>
      </c>
      <c r="B418" s="514" t="s">
        <v>395</v>
      </c>
      <c r="C418" s="514" t="s">
        <v>257</v>
      </c>
      <c r="D418" s="514" t="s">
        <v>106</v>
      </c>
      <c r="E418" s="514" t="s">
        <v>1098</v>
      </c>
      <c r="F418" s="515">
        <f>IFERROR(VLOOKUP(E418,[10]TablaRetencion!A$1:B$22,2,FALSE),"")</f>
        <v>340</v>
      </c>
      <c r="G418" s="515" t="s">
        <v>651</v>
      </c>
      <c r="H418" s="515">
        <f>IFERROR(VLOOKUP(G418,[10]TablaRetencion!C$1:D$159,2,FALSE),"")</f>
        <v>61</v>
      </c>
      <c r="I418" s="593" t="s">
        <v>1015</v>
      </c>
      <c r="J418" s="598" t="s">
        <v>2602</v>
      </c>
      <c r="K418" s="598" t="s">
        <v>2603</v>
      </c>
      <c r="L418" s="514" t="s">
        <v>70</v>
      </c>
      <c r="M418" s="514" t="s">
        <v>109</v>
      </c>
      <c r="N418" s="514" t="s">
        <v>108</v>
      </c>
      <c r="O418" s="514" t="s">
        <v>152</v>
      </c>
      <c r="P418" s="514" t="s">
        <v>111</v>
      </c>
      <c r="Q418" s="514" t="s">
        <v>75</v>
      </c>
      <c r="R418" s="515" t="s">
        <v>76</v>
      </c>
      <c r="S418" s="514" t="s">
        <v>127</v>
      </c>
      <c r="T418" s="514" t="s">
        <v>78</v>
      </c>
      <c r="U418" s="514" t="s">
        <v>79</v>
      </c>
      <c r="V418" s="595" t="s">
        <v>2604</v>
      </c>
      <c r="W418" s="515">
        <f t="shared" si="64"/>
        <v>7</v>
      </c>
      <c r="X418" s="515" t="str">
        <f t="shared" si="55"/>
        <v>ALTA</v>
      </c>
      <c r="Y418" s="517" t="s">
        <v>2605</v>
      </c>
      <c r="Z418" s="514" t="s">
        <v>2544</v>
      </c>
      <c r="AA418" s="514" t="s">
        <v>81</v>
      </c>
      <c r="AB418" s="514" t="s">
        <v>81</v>
      </c>
      <c r="AC418" s="517" t="s">
        <v>2554</v>
      </c>
      <c r="AD418" s="574">
        <v>43969</v>
      </c>
      <c r="AE418" s="521" t="s">
        <v>82</v>
      </c>
      <c r="AF418" s="522" t="s">
        <v>480</v>
      </c>
      <c r="AG418" s="522" t="s">
        <v>466</v>
      </c>
      <c r="AH418" s="522" t="s">
        <v>466</v>
      </c>
      <c r="AI418" s="522" t="s">
        <v>114</v>
      </c>
      <c r="AJ418" s="596">
        <v>43969</v>
      </c>
      <c r="AK418" s="522" t="s">
        <v>391</v>
      </c>
      <c r="AL418" s="522" t="s">
        <v>143</v>
      </c>
      <c r="AM418" s="522" t="s">
        <v>178</v>
      </c>
      <c r="AN418" s="522" t="s">
        <v>163</v>
      </c>
      <c r="AO418" s="522" t="s">
        <v>132</v>
      </c>
      <c r="AP418" s="522" t="s">
        <v>29</v>
      </c>
      <c r="AQ418" s="522" t="s">
        <v>458</v>
      </c>
      <c r="AR418" s="521" t="s">
        <v>87</v>
      </c>
      <c r="AS418" s="521" t="s">
        <v>87</v>
      </c>
      <c r="AT418" s="522" t="s">
        <v>69</v>
      </c>
      <c r="AU418" s="522" t="s">
        <v>89</v>
      </c>
      <c r="AV418" s="522" t="s">
        <v>69</v>
      </c>
      <c r="AW418" s="523" t="s">
        <v>107</v>
      </c>
      <c r="AX418" s="522" t="s">
        <v>90</v>
      </c>
    </row>
    <row r="419" spans="1:50" ht="153">
      <c r="A419" s="591" t="s">
        <v>1795</v>
      </c>
      <c r="B419" s="514" t="s">
        <v>395</v>
      </c>
      <c r="C419" s="514" t="s">
        <v>257</v>
      </c>
      <c r="D419" s="514" t="s">
        <v>106</v>
      </c>
      <c r="E419" s="514" t="s">
        <v>1098</v>
      </c>
      <c r="F419" s="515">
        <f>IFERROR(VLOOKUP(E419,[10]TablaRetencion!A$1:B$22,2,FALSE),"")</f>
        <v>340</v>
      </c>
      <c r="G419" s="515" t="s">
        <v>651</v>
      </c>
      <c r="H419" s="515">
        <f>IFERROR(VLOOKUP(G419,[10]TablaRetencion!C$1:D$159,2,FALSE),"")</f>
        <v>61</v>
      </c>
      <c r="I419" s="573" t="s">
        <v>1016</v>
      </c>
      <c r="J419" s="573" t="s">
        <v>2606</v>
      </c>
      <c r="K419" s="573" t="s">
        <v>2607</v>
      </c>
      <c r="L419" s="514" t="s">
        <v>70</v>
      </c>
      <c r="M419" s="514" t="s">
        <v>109</v>
      </c>
      <c r="N419" s="514" t="s">
        <v>108</v>
      </c>
      <c r="O419" s="514" t="s">
        <v>152</v>
      </c>
      <c r="P419" s="514" t="s">
        <v>111</v>
      </c>
      <c r="Q419" s="514" t="s">
        <v>75</v>
      </c>
      <c r="R419" s="515" t="s">
        <v>89</v>
      </c>
      <c r="S419" s="514" t="s">
        <v>77</v>
      </c>
      <c r="T419" s="514" t="s">
        <v>78</v>
      </c>
      <c r="U419" s="514" t="s">
        <v>78</v>
      </c>
      <c r="V419" s="595" t="s">
        <v>2608</v>
      </c>
      <c r="W419" s="515">
        <f t="shared" si="64"/>
        <v>9</v>
      </c>
      <c r="X419" s="515" t="str">
        <f t="shared" si="55"/>
        <v>ALTA</v>
      </c>
      <c r="Y419" s="517" t="s">
        <v>2582</v>
      </c>
      <c r="Z419" s="514" t="s">
        <v>2544</v>
      </c>
      <c r="AA419" s="514" t="s">
        <v>81</v>
      </c>
      <c r="AB419" s="514" t="s">
        <v>81</v>
      </c>
      <c r="AC419" s="517" t="s">
        <v>2554</v>
      </c>
      <c r="AD419" s="574">
        <v>43969</v>
      </c>
      <c r="AE419" s="521" t="s">
        <v>82</v>
      </c>
      <c r="AF419" s="522" t="s">
        <v>480</v>
      </c>
      <c r="AG419" s="522" t="s">
        <v>466</v>
      </c>
      <c r="AH419" s="522" t="s">
        <v>466</v>
      </c>
      <c r="AI419" s="522" t="s">
        <v>114</v>
      </c>
      <c r="AJ419" s="596">
        <v>43969</v>
      </c>
      <c r="AK419" s="522" t="s">
        <v>391</v>
      </c>
      <c r="AL419" s="522" t="s">
        <v>143</v>
      </c>
      <c r="AM419" s="522" t="s">
        <v>69</v>
      </c>
      <c r="AN419" s="522" t="s">
        <v>457</v>
      </c>
      <c r="AO419" s="522" t="s">
        <v>69</v>
      </c>
      <c r="AP419" s="522" t="s">
        <v>457</v>
      </c>
      <c r="AQ419" s="522" t="s">
        <v>69</v>
      </c>
      <c r="AR419" s="521" t="s">
        <v>87</v>
      </c>
      <c r="AS419" s="521" t="s">
        <v>87</v>
      </c>
      <c r="AT419" s="522" t="s">
        <v>69</v>
      </c>
      <c r="AU419" s="522" t="s">
        <v>89</v>
      </c>
      <c r="AV419" s="522" t="s">
        <v>69</v>
      </c>
      <c r="AW419" s="523" t="s">
        <v>107</v>
      </c>
      <c r="AX419" s="522" t="s">
        <v>90</v>
      </c>
    </row>
    <row r="420" spans="1:50" ht="153">
      <c r="A420" s="591" t="s">
        <v>1795</v>
      </c>
      <c r="B420" s="514" t="s">
        <v>395</v>
      </c>
      <c r="C420" s="514" t="s">
        <v>257</v>
      </c>
      <c r="D420" s="514" t="s">
        <v>106</v>
      </c>
      <c r="E420" s="514" t="s">
        <v>1098</v>
      </c>
      <c r="F420" s="515">
        <f>IFERROR(VLOOKUP(E420,[10]TablaRetencion!A$1:B$22,2,FALSE),"")</f>
        <v>340</v>
      </c>
      <c r="G420" s="515" t="s">
        <v>651</v>
      </c>
      <c r="H420" s="515">
        <f>IFERROR(VLOOKUP(G420,[10]TablaRetencion!C$1:D$159,2,FALSE),"")</f>
        <v>61</v>
      </c>
      <c r="I420" s="573" t="s">
        <v>1017</v>
      </c>
      <c r="J420" s="598" t="s">
        <v>2609</v>
      </c>
      <c r="K420" s="598" t="s">
        <v>2610</v>
      </c>
      <c r="L420" s="514" t="s">
        <v>70</v>
      </c>
      <c r="M420" s="514" t="s">
        <v>71</v>
      </c>
      <c r="N420" s="514" t="s">
        <v>124</v>
      </c>
      <c r="O420" s="514" t="s">
        <v>152</v>
      </c>
      <c r="P420" s="514" t="s">
        <v>111</v>
      </c>
      <c r="Q420" s="514" t="s">
        <v>75</v>
      </c>
      <c r="R420" s="515" t="s">
        <v>89</v>
      </c>
      <c r="S420" s="514" t="s">
        <v>127</v>
      </c>
      <c r="T420" s="514" t="s">
        <v>79</v>
      </c>
      <c r="U420" s="514" t="s">
        <v>79</v>
      </c>
      <c r="V420" s="595" t="s">
        <v>2611</v>
      </c>
      <c r="W420" s="515">
        <f t="shared" si="64"/>
        <v>6</v>
      </c>
      <c r="X420" s="515" t="str">
        <f t="shared" si="55"/>
        <v>MEDIO</v>
      </c>
      <c r="Y420" s="517" t="s">
        <v>2597</v>
      </c>
      <c r="Z420" s="514" t="s">
        <v>2544</v>
      </c>
      <c r="AA420" s="514" t="s">
        <v>81</v>
      </c>
      <c r="AB420" s="514" t="s">
        <v>81</v>
      </c>
      <c r="AC420" s="517" t="s">
        <v>2554</v>
      </c>
      <c r="AD420" s="574">
        <v>43969</v>
      </c>
      <c r="AE420" s="521" t="s">
        <v>82</v>
      </c>
      <c r="AF420" s="522" t="s">
        <v>480</v>
      </c>
      <c r="AG420" s="522" t="s">
        <v>466</v>
      </c>
      <c r="AH420" s="522" t="s">
        <v>466</v>
      </c>
      <c r="AI420" s="522" t="s">
        <v>84</v>
      </c>
      <c r="AJ420" s="596">
        <v>43969</v>
      </c>
      <c r="AK420" s="522" t="s">
        <v>391</v>
      </c>
      <c r="AL420" s="522" t="s">
        <v>457</v>
      </c>
      <c r="AM420" s="522" t="s">
        <v>178</v>
      </c>
      <c r="AN420" s="522" t="s">
        <v>163</v>
      </c>
      <c r="AO420" s="522" t="s">
        <v>132</v>
      </c>
      <c r="AP420" s="522" t="s">
        <v>29</v>
      </c>
      <c r="AQ420" s="522" t="s">
        <v>458</v>
      </c>
      <c r="AR420" s="521" t="s">
        <v>87</v>
      </c>
      <c r="AS420" s="521" t="s">
        <v>87</v>
      </c>
      <c r="AT420" s="522" t="s">
        <v>69</v>
      </c>
      <c r="AU420" s="522" t="s">
        <v>89</v>
      </c>
      <c r="AV420" s="522" t="s">
        <v>69</v>
      </c>
      <c r="AW420" s="523" t="s">
        <v>107</v>
      </c>
      <c r="AX420" s="522" t="s">
        <v>90</v>
      </c>
    </row>
    <row r="421" spans="1:50" ht="153">
      <c r="A421" s="591" t="s">
        <v>1794</v>
      </c>
      <c r="B421" s="514" t="s">
        <v>319</v>
      </c>
      <c r="C421" s="514" t="s">
        <v>249</v>
      </c>
      <c r="D421" s="514" t="s">
        <v>106</v>
      </c>
      <c r="E421" s="514" t="s">
        <v>1097</v>
      </c>
      <c r="F421" s="515">
        <v>330</v>
      </c>
      <c r="G421" s="515" t="s">
        <v>639</v>
      </c>
      <c r="H421" s="592">
        <f>IFERROR(VLOOKUP(G421,[11]TablaRetencion!C$1:D$159,2,FALSE),"")</f>
        <v>38</v>
      </c>
      <c r="I421" s="245"/>
      <c r="J421" s="517" t="s">
        <v>1524</v>
      </c>
      <c r="K421" s="517" t="s">
        <v>2612</v>
      </c>
      <c r="L421" s="514" t="s">
        <v>70</v>
      </c>
      <c r="M421" s="514" t="s">
        <v>109</v>
      </c>
      <c r="N421" s="514" t="s">
        <v>108</v>
      </c>
      <c r="O421" s="514" t="s">
        <v>73</v>
      </c>
      <c r="P421" s="514" t="s">
        <v>111</v>
      </c>
      <c r="Q421" s="514" t="s">
        <v>75</v>
      </c>
      <c r="R421" s="515" t="s">
        <v>83</v>
      </c>
      <c r="S421" s="514" t="s">
        <v>77</v>
      </c>
      <c r="T421" s="514" t="s">
        <v>78</v>
      </c>
      <c r="U421" s="514" t="s">
        <v>78</v>
      </c>
      <c r="V421" s="514" t="s">
        <v>2613</v>
      </c>
      <c r="W421" s="515">
        <v>9</v>
      </c>
      <c r="X421" s="515" t="s">
        <v>78</v>
      </c>
      <c r="Y421" s="517" t="s">
        <v>2614</v>
      </c>
      <c r="Z421" s="514" t="s">
        <v>2615</v>
      </c>
      <c r="AA421" s="514" t="s">
        <v>81</v>
      </c>
      <c r="AB421" s="514" t="s">
        <v>81</v>
      </c>
      <c r="AC421" s="517" t="s">
        <v>2616</v>
      </c>
      <c r="AD421" s="574">
        <v>43101</v>
      </c>
      <c r="AE421" s="521" t="s">
        <v>82</v>
      </c>
      <c r="AF421" s="522" t="s">
        <v>480</v>
      </c>
      <c r="AG421" s="522" t="s">
        <v>69</v>
      </c>
      <c r="AH421" s="522" t="s">
        <v>69</v>
      </c>
      <c r="AI421" s="522" t="s">
        <v>114</v>
      </c>
      <c r="AJ421" s="576">
        <v>43101</v>
      </c>
      <c r="AK421" s="522" t="s">
        <v>457</v>
      </c>
      <c r="AL421" s="522" t="s">
        <v>143</v>
      </c>
      <c r="AM421" s="522" t="s">
        <v>69</v>
      </c>
      <c r="AN421" s="522" t="s">
        <v>69</v>
      </c>
      <c r="AO421" s="522" t="s">
        <v>69</v>
      </c>
      <c r="AP421" s="522" t="s">
        <v>69</v>
      </c>
      <c r="AQ421" s="522" t="s">
        <v>69</v>
      </c>
      <c r="AR421" s="521" t="s">
        <v>87</v>
      </c>
      <c r="AS421" s="521" t="s">
        <v>87</v>
      </c>
      <c r="AT421" s="522" t="s">
        <v>69</v>
      </c>
      <c r="AU421" s="522" t="s">
        <v>89</v>
      </c>
      <c r="AV421" s="522" t="s">
        <v>69</v>
      </c>
      <c r="AW421" s="523" t="s">
        <v>69</v>
      </c>
      <c r="AX421" s="522" t="s">
        <v>90</v>
      </c>
    </row>
    <row r="422" spans="1:50" ht="153">
      <c r="A422" s="591" t="s">
        <v>1794</v>
      </c>
      <c r="B422" s="514" t="s">
        <v>319</v>
      </c>
      <c r="C422" s="514" t="s">
        <v>249</v>
      </c>
      <c r="D422" s="514" t="s">
        <v>106</v>
      </c>
      <c r="E422" s="514" t="s">
        <v>1097</v>
      </c>
      <c r="F422" s="515">
        <v>330</v>
      </c>
      <c r="G422" s="515" t="s">
        <v>639</v>
      </c>
      <c r="H422" s="592">
        <f>IFERROR(VLOOKUP(G422,[11]TablaRetencion!C$1:D$159,2,FALSE),"")</f>
        <v>38</v>
      </c>
      <c r="I422" s="245"/>
      <c r="J422" s="517" t="s">
        <v>1524</v>
      </c>
      <c r="K422" s="517" t="s">
        <v>2617</v>
      </c>
      <c r="L422" s="514" t="s">
        <v>70</v>
      </c>
      <c r="M422" s="514" t="s">
        <v>109</v>
      </c>
      <c r="N422" s="514" t="s">
        <v>108</v>
      </c>
      <c r="O422" s="514" t="s">
        <v>73</v>
      </c>
      <c r="P422" s="514" t="s">
        <v>111</v>
      </c>
      <c r="Q422" s="514" t="s">
        <v>75</v>
      </c>
      <c r="R422" s="515" t="s">
        <v>83</v>
      </c>
      <c r="S422" s="514" t="s">
        <v>77</v>
      </c>
      <c r="T422" s="514" t="s">
        <v>78</v>
      </c>
      <c r="U422" s="514" t="s">
        <v>78</v>
      </c>
      <c r="V422" s="514" t="s">
        <v>2618</v>
      </c>
      <c r="W422" s="515">
        <v>9</v>
      </c>
      <c r="X422" s="515" t="s">
        <v>78</v>
      </c>
      <c r="Y422" s="517" t="s">
        <v>2614</v>
      </c>
      <c r="Z422" s="514" t="s">
        <v>2619</v>
      </c>
      <c r="AA422" s="514" t="s">
        <v>81</v>
      </c>
      <c r="AB422" s="514" t="s">
        <v>81</v>
      </c>
      <c r="AC422" s="517" t="s">
        <v>2616</v>
      </c>
      <c r="AD422" s="574">
        <v>43101</v>
      </c>
      <c r="AE422" s="521" t="s">
        <v>82</v>
      </c>
      <c r="AF422" s="522" t="s">
        <v>480</v>
      </c>
      <c r="AG422" s="522" t="s">
        <v>69</v>
      </c>
      <c r="AH422" s="522" t="s">
        <v>69</v>
      </c>
      <c r="AI422" s="522" t="s">
        <v>114</v>
      </c>
      <c r="AJ422" s="576">
        <v>43101</v>
      </c>
      <c r="AK422" s="522" t="s">
        <v>457</v>
      </c>
      <c r="AL422" s="522" t="s">
        <v>143</v>
      </c>
      <c r="AM422" s="522" t="s">
        <v>69</v>
      </c>
      <c r="AN422" s="522" t="s">
        <v>69</v>
      </c>
      <c r="AO422" s="522" t="s">
        <v>69</v>
      </c>
      <c r="AP422" s="522" t="s">
        <v>69</v>
      </c>
      <c r="AQ422" s="522" t="s">
        <v>69</v>
      </c>
      <c r="AR422" s="521" t="s">
        <v>87</v>
      </c>
      <c r="AS422" s="521" t="s">
        <v>87</v>
      </c>
      <c r="AT422" s="522" t="s">
        <v>69</v>
      </c>
      <c r="AU422" s="522" t="s">
        <v>89</v>
      </c>
      <c r="AV422" s="522" t="s">
        <v>69</v>
      </c>
      <c r="AW422" s="523" t="s">
        <v>69</v>
      </c>
      <c r="AX422" s="522" t="s">
        <v>90</v>
      </c>
    </row>
    <row r="423" spans="1:50" ht="153">
      <c r="A423" s="591" t="s">
        <v>1794</v>
      </c>
      <c r="B423" s="514" t="s">
        <v>319</v>
      </c>
      <c r="C423" s="514" t="s">
        <v>249</v>
      </c>
      <c r="D423" s="514" t="s">
        <v>106</v>
      </c>
      <c r="E423" s="514" t="s">
        <v>1097</v>
      </c>
      <c r="F423" s="515">
        <v>330</v>
      </c>
      <c r="G423" s="515" t="s">
        <v>639</v>
      </c>
      <c r="H423" s="592">
        <f>IFERROR(VLOOKUP(G423,[11]TablaRetencion!C$1:D$159,2,FALSE),"")</f>
        <v>38</v>
      </c>
      <c r="I423" s="245"/>
      <c r="J423" s="517" t="s">
        <v>1524</v>
      </c>
      <c r="K423" s="517" t="s">
        <v>2620</v>
      </c>
      <c r="L423" s="514" t="s">
        <v>70</v>
      </c>
      <c r="M423" s="514" t="s">
        <v>109</v>
      </c>
      <c r="N423" s="514" t="s">
        <v>108</v>
      </c>
      <c r="O423" s="514" t="s">
        <v>73</v>
      </c>
      <c r="P423" s="514" t="s">
        <v>111</v>
      </c>
      <c r="Q423" s="514" t="s">
        <v>75</v>
      </c>
      <c r="R423" s="515" t="s">
        <v>83</v>
      </c>
      <c r="S423" s="514" t="s">
        <v>77</v>
      </c>
      <c r="T423" s="514" t="s">
        <v>78</v>
      </c>
      <c r="U423" s="514" t="s">
        <v>78</v>
      </c>
      <c r="V423" s="514" t="s">
        <v>2621</v>
      </c>
      <c r="W423" s="515">
        <v>9</v>
      </c>
      <c r="X423" s="515" t="s">
        <v>78</v>
      </c>
      <c r="Y423" s="517" t="s">
        <v>2614</v>
      </c>
      <c r="Z423" s="514" t="s">
        <v>2622</v>
      </c>
      <c r="AA423" s="514" t="s">
        <v>81</v>
      </c>
      <c r="AB423" s="514" t="s">
        <v>81</v>
      </c>
      <c r="AC423" s="517" t="s">
        <v>2616</v>
      </c>
      <c r="AD423" s="574">
        <v>43359</v>
      </c>
      <c r="AE423" s="521" t="s">
        <v>82</v>
      </c>
      <c r="AF423" s="522" t="s">
        <v>480</v>
      </c>
      <c r="AG423" s="522" t="s">
        <v>69</v>
      </c>
      <c r="AH423" s="522" t="s">
        <v>69</v>
      </c>
      <c r="AI423" s="522" t="s">
        <v>114</v>
      </c>
      <c r="AJ423" s="576">
        <v>43101</v>
      </c>
      <c r="AK423" s="522" t="s">
        <v>457</v>
      </c>
      <c r="AL423" s="522" t="s">
        <v>143</v>
      </c>
      <c r="AM423" s="522" t="s">
        <v>69</v>
      </c>
      <c r="AN423" s="522" t="s">
        <v>69</v>
      </c>
      <c r="AO423" s="522" t="s">
        <v>69</v>
      </c>
      <c r="AP423" s="522" t="s">
        <v>69</v>
      </c>
      <c r="AQ423" s="522" t="s">
        <v>69</v>
      </c>
      <c r="AR423" s="521" t="s">
        <v>87</v>
      </c>
      <c r="AS423" s="521" t="s">
        <v>87</v>
      </c>
      <c r="AT423" s="522" t="s">
        <v>69</v>
      </c>
      <c r="AU423" s="522" t="s">
        <v>89</v>
      </c>
      <c r="AV423" s="522" t="s">
        <v>69</v>
      </c>
      <c r="AW423" s="523" t="s">
        <v>69</v>
      </c>
      <c r="AX423" s="522" t="s">
        <v>90</v>
      </c>
    </row>
    <row r="424" spans="1:50" ht="153">
      <c r="A424" s="591" t="s">
        <v>1794</v>
      </c>
      <c r="B424" s="514" t="s">
        <v>319</v>
      </c>
      <c r="C424" s="514" t="s">
        <v>249</v>
      </c>
      <c r="D424" s="514" t="s">
        <v>106</v>
      </c>
      <c r="E424" s="514" t="s">
        <v>1097</v>
      </c>
      <c r="F424" s="515">
        <v>330</v>
      </c>
      <c r="G424" s="515" t="s">
        <v>639</v>
      </c>
      <c r="H424" s="592">
        <f>IFERROR(VLOOKUP(G424,[11]TablaRetencion!C$1:D$159,2,FALSE),"")</f>
        <v>38</v>
      </c>
      <c r="I424" s="245"/>
      <c r="J424" s="517" t="s">
        <v>1524</v>
      </c>
      <c r="K424" s="517" t="s">
        <v>2623</v>
      </c>
      <c r="L424" s="514" t="s">
        <v>70</v>
      </c>
      <c r="M424" s="514" t="s">
        <v>109</v>
      </c>
      <c r="N424" s="514" t="s">
        <v>108</v>
      </c>
      <c r="O424" s="514" t="s">
        <v>73</v>
      </c>
      <c r="P424" s="514" t="s">
        <v>111</v>
      </c>
      <c r="Q424" s="514" t="s">
        <v>75</v>
      </c>
      <c r="R424" s="515" t="s">
        <v>83</v>
      </c>
      <c r="S424" s="514" t="s">
        <v>77</v>
      </c>
      <c r="T424" s="514" t="s">
        <v>78</v>
      </c>
      <c r="U424" s="514" t="s">
        <v>78</v>
      </c>
      <c r="V424" s="514" t="s">
        <v>2624</v>
      </c>
      <c r="W424" s="515">
        <v>9</v>
      </c>
      <c r="X424" s="515" t="s">
        <v>78</v>
      </c>
      <c r="Y424" s="517" t="s">
        <v>2614</v>
      </c>
      <c r="Z424" s="514" t="s">
        <v>2625</v>
      </c>
      <c r="AA424" s="514" t="s">
        <v>81</v>
      </c>
      <c r="AB424" s="514" t="s">
        <v>81</v>
      </c>
      <c r="AC424" s="517" t="s">
        <v>2616</v>
      </c>
      <c r="AD424" s="574">
        <v>43101</v>
      </c>
      <c r="AE424" s="521" t="s">
        <v>82</v>
      </c>
      <c r="AF424" s="522" t="s">
        <v>480</v>
      </c>
      <c r="AG424" s="522" t="s">
        <v>69</v>
      </c>
      <c r="AH424" s="522" t="s">
        <v>69</v>
      </c>
      <c r="AI424" s="522" t="s">
        <v>114</v>
      </c>
      <c r="AJ424" s="576">
        <v>43101</v>
      </c>
      <c r="AK424" s="522" t="s">
        <v>457</v>
      </c>
      <c r="AL424" s="522" t="s">
        <v>143</v>
      </c>
      <c r="AM424" s="522" t="s">
        <v>69</v>
      </c>
      <c r="AN424" s="522" t="s">
        <v>69</v>
      </c>
      <c r="AO424" s="522" t="s">
        <v>69</v>
      </c>
      <c r="AP424" s="522" t="s">
        <v>69</v>
      </c>
      <c r="AQ424" s="522" t="s">
        <v>69</v>
      </c>
      <c r="AR424" s="521" t="s">
        <v>87</v>
      </c>
      <c r="AS424" s="521" t="s">
        <v>87</v>
      </c>
      <c r="AT424" s="522" t="s">
        <v>69</v>
      </c>
      <c r="AU424" s="522" t="s">
        <v>89</v>
      </c>
      <c r="AV424" s="522" t="s">
        <v>69</v>
      </c>
      <c r="AW424" s="523" t="s">
        <v>69</v>
      </c>
      <c r="AX424" s="522" t="s">
        <v>90</v>
      </c>
    </row>
    <row r="425" spans="1:50" ht="153">
      <c r="A425" s="591" t="s">
        <v>1794</v>
      </c>
      <c r="B425" s="514" t="s">
        <v>319</v>
      </c>
      <c r="C425" s="514" t="s">
        <v>249</v>
      </c>
      <c r="D425" s="514" t="s">
        <v>106</v>
      </c>
      <c r="E425" s="514" t="s">
        <v>1097</v>
      </c>
      <c r="F425" s="515">
        <v>330</v>
      </c>
      <c r="G425" s="515" t="s">
        <v>639</v>
      </c>
      <c r="H425" s="592">
        <f>IFERROR(VLOOKUP(G425,[11]TablaRetencion!C$1:D$159,2,FALSE),"")</f>
        <v>38</v>
      </c>
      <c r="I425" s="245"/>
      <c r="J425" s="517" t="s">
        <v>1524</v>
      </c>
      <c r="K425" s="517" t="s">
        <v>2626</v>
      </c>
      <c r="L425" s="514" t="s">
        <v>70</v>
      </c>
      <c r="M425" s="514" t="s">
        <v>109</v>
      </c>
      <c r="N425" s="514" t="s">
        <v>108</v>
      </c>
      <c r="O425" s="514" t="s">
        <v>73</v>
      </c>
      <c r="P425" s="514" t="s">
        <v>111</v>
      </c>
      <c r="Q425" s="514" t="s">
        <v>75</v>
      </c>
      <c r="R425" s="515" t="s">
        <v>83</v>
      </c>
      <c r="S425" s="514" t="s">
        <v>77</v>
      </c>
      <c r="T425" s="514" t="s">
        <v>78</v>
      </c>
      <c r="U425" s="514" t="s">
        <v>78</v>
      </c>
      <c r="V425" s="514" t="s">
        <v>2627</v>
      </c>
      <c r="W425" s="515">
        <v>9</v>
      </c>
      <c r="X425" s="515" t="s">
        <v>78</v>
      </c>
      <c r="Y425" s="517" t="s">
        <v>2614</v>
      </c>
      <c r="Z425" s="514" t="s">
        <v>2628</v>
      </c>
      <c r="AA425" s="514" t="s">
        <v>81</v>
      </c>
      <c r="AB425" s="514" t="s">
        <v>81</v>
      </c>
      <c r="AC425" s="517" t="s">
        <v>2616</v>
      </c>
      <c r="AD425" s="574">
        <v>43101</v>
      </c>
      <c r="AE425" s="521" t="s">
        <v>82</v>
      </c>
      <c r="AF425" s="522" t="s">
        <v>480</v>
      </c>
      <c r="AG425" s="522" t="s">
        <v>69</v>
      </c>
      <c r="AH425" s="522" t="s">
        <v>69</v>
      </c>
      <c r="AI425" s="522" t="s">
        <v>114</v>
      </c>
      <c r="AJ425" s="576">
        <v>43101</v>
      </c>
      <c r="AK425" s="522" t="s">
        <v>457</v>
      </c>
      <c r="AL425" s="522" t="s">
        <v>143</v>
      </c>
      <c r="AM425" s="522" t="s">
        <v>69</v>
      </c>
      <c r="AN425" s="522" t="s">
        <v>69</v>
      </c>
      <c r="AO425" s="522" t="s">
        <v>69</v>
      </c>
      <c r="AP425" s="522" t="s">
        <v>69</v>
      </c>
      <c r="AQ425" s="522" t="s">
        <v>69</v>
      </c>
      <c r="AR425" s="521" t="s">
        <v>87</v>
      </c>
      <c r="AS425" s="521" t="s">
        <v>87</v>
      </c>
      <c r="AT425" s="522" t="s">
        <v>69</v>
      </c>
      <c r="AU425" s="522" t="s">
        <v>89</v>
      </c>
      <c r="AV425" s="522" t="s">
        <v>69</v>
      </c>
      <c r="AW425" s="523" t="s">
        <v>69</v>
      </c>
      <c r="AX425" s="522" t="s">
        <v>90</v>
      </c>
    </row>
    <row r="426" spans="1:50" ht="153">
      <c r="A426" s="591" t="s">
        <v>1794</v>
      </c>
      <c r="B426" s="514" t="s">
        <v>319</v>
      </c>
      <c r="C426" s="514" t="s">
        <v>249</v>
      </c>
      <c r="D426" s="514" t="s">
        <v>106</v>
      </c>
      <c r="E426" s="514" t="s">
        <v>1097</v>
      </c>
      <c r="F426" s="515">
        <v>330</v>
      </c>
      <c r="G426" s="515" t="s">
        <v>639</v>
      </c>
      <c r="H426" s="592">
        <f>IFERROR(VLOOKUP(G426,[11]TablaRetencion!C$1:D$159,2,FALSE),"")</f>
        <v>38</v>
      </c>
      <c r="I426" s="245"/>
      <c r="J426" s="517" t="s">
        <v>1524</v>
      </c>
      <c r="K426" s="517" t="s">
        <v>2629</v>
      </c>
      <c r="L426" s="514" t="s">
        <v>70</v>
      </c>
      <c r="M426" s="514" t="s">
        <v>109</v>
      </c>
      <c r="N426" s="514" t="s">
        <v>108</v>
      </c>
      <c r="O426" s="514" t="s">
        <v>73</v>
      </c>
      <c r="P426" s="514" t="s">
        <v>111</v>
      </c>
      <c r="Q426" s="514" t="s">
        <v>75</v>
      </c>
      <c r="R426" s="515" t="s">
        <v>83</v>
      </c>
      <c r="S426" s="514" t="s">
        <v>77</v>
      </c>
      <c r="T426" s="514" t="s">
        <v>78</v>
      </c>
      <c r="U426" s="514" t="s">
        <v>78</v>
      </c>
      <c r="V426" s="514" t="s">
        <v>2630</v>
      </c>
      <c r="W426" s="515">
        <v>9</v>
      </c>
      <c r="X426" s="515" t="s">
        <v>78</v>
      </c>
      <c r="Y426" s="517" t="s">
        <v>2614</v>
      </c>
      <c r="Z426" s="514" t="s">
        <v>2631</v>
      </c>
      <c r="AA426" s="514" t="s">
        <v>81</v>
      </c>
      <c r="AB426" s="514" t="s">
        <v>81</v>
      </c>
      <c r="AC426" s="517" t="s">
        <v>2616</v>
      </c>
      <c r="AD426" s="574">
        <v>43101</v>
      </c>
      <c r="AE426" s="521" t="s">
        <v>82</v>
      </c>
      <c r="AF426" s="522" t="s">
        <v>480</v>
      </c>
      <c r="AG426" s="522" t="s">
        <v>69</v>
      </c>
      <c r="AH426" s="522" t="s">
        <v>69</v>
      </c>
      <c r="AI426" s="522" t="s">
        <v>114</v>
      </c>
      <c r="AJ426" s="576">
        <v>43101</v>
      </c>
      <c r="AK426" s="522" t="s">
        <v>457</v>
      </c>
      <c r="AL426" s="522" t="s">
        <v>143</v>
      </c>
      <c r="AM426" s="522" t="s">
        <v>69</v>
      </c>
      <c r="AN426" s="522" t="s">
        <v>69</v>
      </c>
      <c r="AO426" s="522" t="s">
        <v>69</v>
      </c>
      <c r="AP426" s="522" t="s">
        <v>69</v>
      </c>
      <c r="AQ426" s="522" t="s">
        <v>69</v>
      </c>
      <c r="AR426" s="521" t="s">
        <v>87</v>
      </c>
      <c r="AS426" s="521" t="s">
        <v>87</v>
      </c>
      <c r="AT426" s="522" t="s">
        <v>69</v>
      </c>
      <c r="AU426" s="522" t="s">
        <v>89</v>
      </c>
      <c r="AV426" s="522" t="s">
        <v>69</v>
      </c>
      <c r="AW426" s="523" t="s">
        <v>69</v>
      </c>
      <c r="AX426" s="522" t="s">
        <v>90</v>
      </c>
    </row>
    <row r="427" spans="1:50" ht="153">
      <c r="A427" s="591" t="s">
        <v>1794</v>
      </c>
      <c r="B427" s="514" t="s">
        <v>319</v>
      </c>
      <c r="C427" s="514" t="s">
        <v>249</v>
      </c>
      <c r="D427" s="514" t="s">
        <v>106</v>
      </c>
      <c r="E427" s="514" t="s">
        <v>1097</v>
      </c>
      <c r="F427" s="515">
        <v>330</v>
      </c>
      <c r="G427" s="515" t="s">
        <v>640</v>
      </c>
      <c r="H427" s="592">
        <f>IFERROR(VLOOKUP(G427,[11]TablaRetencion!C$1:D$159,2,FALSE),"")</f>
        <v>63</v>
      </c>
      <c r="I427" s="601"/>
      <c r="J427" s="517" t="s">
        <v>2632</v>
      </c>
      <c r="K427" s="517" t="s">
        <v>2633</v>
      </c>
      <c r="L427" s="514" t="s">
        <v>70</v>
      </c>
      <c r="M427" s="514" t="s">
        <v>151</v>
      </c>
      <c r="N427" s="514" t="s">
        <v>124</v>
      </c>
      <c r="O427" s="514" t="s">
        <v>205</v>
      </c>
      <c r="P427" s="514" t="s">
        <v>111</v>
      </c>
      <c r="Q427" s="514" t="s">
        <v>75</v>
      </c>
      <c r="R427" s="515" t="s">
        <v>83</v>
      </c>
      <c r="S427" s="514" t="s">
        <v>77</v>
      </c>
      <c r="T427" s="514" t="s">
        <v>78</v>
      </c>
      <c r="U427" s="514" t="s">
        <v>78</v>
      </c>
      <c r="V427" s="514" t="s">
        <v>2630</v>
      </c>
      <c r="W427" s="515">
        <v>9</v>
      </c>
      <c r="X427" s="515" t="s">
        <v>78</v>
      </c>
      <c r="Y427" s="517" t="s">
        <v>2614</v>
      </c>
      <c r="Z427" s="514" t="s">
        <v>2631</v>
      </c>
      <c r="AA427" s="514" t="s">
        <v>81</v>
      </c>
      <c r="AB427" s="514" t="s">
        <v>81</v>
      </c>
      <c r="AC427" s="517" t="s">
        <v>2634</v>
      </c>
      <c r="AD427" s="574">
        <v>43101</v>
      </c>
      <c r="AE427" s="521" t="s">
        <v>82</v>
      </c>
      <c r="AF427" s="522" t="s">
        <v>480</v>
      </c>
      <c r="AG427" s="522" t="s">
        <v>69</v>
      </c>
      <c r="AH427" s="522" t="s">
        <v>69</v>
      </c>
      <c r="AI427" s="522" t="s">
        <v>114</v>
      </c>
      <c r="AJ427" s="576">
        <v>43101</v>
      </c>
      <c r="AK427" s="522" t="s">
        <v>457</v>
      </c>
      <c r="AL427" s="522" t="s">
        <v>143</v>
      </c>
      <c r="AM427" s="522" t="s">
        <v>69</v>
      </c>
      <c r="AN427" s="522" t="s">
        <v>69</v>
      </c>
      <c r="AO427" s="522" t="s">
        <v>69</v>
      </c>
      <c r="AP427" s="522" t="s">
        <v>69</v>
      </c>
      <c r="AQ427" s="522" t="s">
        <v>69</v>
      </c>
      <c r="AR427" s="521" t="s">
        <v>87</v>
      </c>
      <c r="AS427" s="521" t="s">
        <v>87</v>
      </c>
      <c r="AT427" s="522" t="s">
        <v>69</v>
      </c>
      <c r="AU427" s="522" t="s">
        <v>89</v>
      </c>
      <c r="AV427" s="522" t="s">
        <v>69</v>
      </c>
      <c r="AW427" s="523" t="s">
        <v>69</v>
      </c>
      <c r="AX427" s="522" t="s">
        <v>90</v>
      </c>
    </row>
    <row r="428" spans="1:50" ht="51">
      <c r="A428" s="591" t="s">
        <v>1798</v>
      </c>
      <c r="B428" s="514" t="s">
        <v>321</v>
      </c>
      <c r="C428" s="524" t="s">
        <v>267</v>
      </c>
      <c r="D428" s="524" t="s">
        <v>106</v>
      </c>
      <c r="E428" s="524" t="s">
        <v>1102</v>
      </c>
      <c r="F428" s="525">
        <v>420</v>
      </c>
      <c r="G428" s="525" t="s">
        <v>400</v>
      </c>
      <c r="H428" s="525">
        <v>2</v>
      </c>
      <c r="I428" s="602" t="s">
        <v>1043</v>
      </c>
      <c r="J428" s="524" t="s">
        <v>1302</v>
      </c>
      <c r="K428" s="603" t="s">
        <v>2635</v>
      </c>
      <c r="L428" s="524" t="s">
        <v>70</v>
      </c>
      <c r="M428" s="524" t="s">
        <v>109</v>
      </c>
      <c r="N428" s="524" t="s">
        <v>150</v>
      </c>
      <c r="O428" s="524" t="s">
        <v>152</v>
      </c>
      <c r="P428" s="524" t="s">
        <v>111</v>
      </c>
      <c r="Q428" s="603" t="s">
        <v>112</v>
      </c>
      <c r="R428" s="525" t="s">
        <v>89</v>
      </c>
      <c r="S428" s="524" t="s">
        <v>140</v>
      </c>
      <c r="T428" s="524" t="s">
        <v>78</v>
      </c>
      <c r="U428" s="524" t="s">
        <v>78</v>
      </c>
      <c r="V428" s="524" t="s">
        <v>2636</v>
      </c>
      <c r="W428" s="604">
        <f t="shared" ref="W428:W466" si="65">VLOOKUP(S428,Confidencialidad,2,0)+VLOOKUP(T428,Integridad,2,0)+VLOOKUP(U428,Disponibilidad,2,0)</f>
        <v>7</v>
      </c>
      <c r="X428" s="525" t="str">
        <f t="shared" ref="X428:X466" si="66">IF(AND(W428&gt;=7), "ALTA", IF(AND(W428&lt;7, W428&gt;3), "MEDIO", IF(AND(W428&lt;=3), "BAJA", " ")))</f>
        <v>ALTA</v>
      </c>
      <c r="Y428" s="524" t="s">
        <v>2637</v>
      </c>
      <c r="Z428" s="524" t="s">
        <v>2637</v>
      </c>
      <c r="AA428" s="524" t="s">
        <v>201</v>
      </c>
      <c r="AB428" s="524" t="s">
        <v>201</v>
      </c>
      <c r="AC428" s="524" t="s">
        <v>2638</v>
      </c>
      <c r="AD428" s="574">
        <v>43965</v>
      </c>
      <c r="AE428" s="525" t="s">
        <v>82</v>
      </c>
      <c r="AF428" s="524" t="s">
        <v>69</v>
      </c>
      <c r="AG428" s="524" t="s">
        <v>69</v>
      </c>
      <c r="AH428" s="524" t="s">
        <v>69</v>
      </c>
      <c r="AI428" s="524" t="s">
        <v>114</v>
      </c>
      <c r="AJ428" s="605">
        <v>43965</v>
      </c>
      <c r="AK428" s="524" t="s">
        <v>457</v>
      </c>
      <c r="AL428" s="524" t="s">
        <v>457</v>
      </c>
      <c r="AM428" s="524" t="s">
        <v>69</v>
      </c>
      <c r="AN428" s="524" t="s">
        <v>457</v>
      </c>
      <c r="AO428" s="524" t="s">
        <v>69</v>
      </c>
      <c r="AP428" s="524" t="s">
        <v>457</v>
      </c>
      <c r="AQ428" s="524" t="s">
        <v>69</v>
      </c>
      <c r="AR428" s="525" t="s">
        <v>87</v>
      </c>
      <c r="AS428" s="525" t="s">
        <v>87</v>
      </c>
      <c r="AT428" s="524" t="s">
        <v>69</v>
      </c>
      <c r="AU428" s="524" t="s">
        <v>89</v>
      </c>
      <c r="AV428" s="524" t="s">
        <v>69</v>
      </c>
      <c r="AW428" s="524" t="s">
        <v>69</v>
      </c>
      <c r="AX428" s="524" t="s">
        <v>90</v>
      </c>
    </row>
    <row r="429" spans="1:50" ht="102">
      <c r="A429" s="591" t="s">
        <v>1798</v>
      </c>
      <c r="B429" s="514" t="s">
        <v>321</v>
      </c>
      <c r="C429" s="524" t="s">
        <v>271</v>
      </c>
      <c r="D429" s="524" t="s">
        <v>106</v>
      </c>
      <c r="E429" s="524" t="s">
        <v>1102</v>
      </c>
      <c r="F429" s="525">
        <v>420</v>
      </c>
      <c r="G429" s="525" t="s">
        <v>400</v>
      </c>
      <c r="H429" s="525">
        <v>2</v>
      </c>
      <c r="I429" s="602" t="s">
        <v>1044</v>
      </c>
      <c r="J429" s="524" t="s">
        <v>1302</v>
      </c>
      <c r="K429" s="524" t="s">
        <v>2639</v>
      </c>
      <c r="L429" s="524" t="s">
        <v>70</v>
      </c>
      <c r="M429" s="524" t="s">
        <v>109</v>
      </c>
      <c r="N429" s="524" t="s">
        <v>150</v>
      </c>
      <c r="O429" s="524" t="s">
        <v>152</v>
      </c>
      <c r="P429" s="524" t="s">
        <v>111</v>
      </c>
      <c r="Q429" s="606" t="s">
        <v>112</v>
      </c>
      <c r="R429" s="525" t="s">
        <v>89</v>
      </c>
      <c r="S429" s="524" t="s">
        <v>140</v>
      </c>
      <c r="T429" s="524" t="s">
        <v>79</v>
      </c>
      <c r="U429" s="524" t="s">
        <v>79</v>
      </c>
      <c r="V429" s="524" t="s">
        <v>2640</v>
      </c>
      <c r="W429" s="604">
        <f t="shared" si="65"/>
        <v>5</v>
      </c>
      <c r="X429" s="525" t="str">
        <f t="shared" si="66"/>
        <v>MEDIO</v>
      </c>
      <c r="Y429" s="524" t="s">
        <v>2641</v>
      </c>
      <c r="Z429" s="524" t="s">
        <v>2128</v>
      </c>
      <c r="AA429" s="524" t="s">
        <v>201</v>
      </c>
      <c r="AB429" s="524" t="s">
        <v>201</v>
      </c>
      <c r="AC429" s="524" t="s">
        <v>2642</v>
      </c>
      <c r="AD429" s="574">
        <v>43965</v>
      </c>
      <c r="AE429" s="525" t="s">
        <v>82</v>
      </c>
      <c r="AF429" s="524" t="s">
        <v>69</v>
      </c>
      <c r="AG429" s="524" t="s">
        <v>69</v>
      </c>
      <c r="AH429" s="524" t="s">
        <v>69</v>
      </c>
      <c r="AI429" s="524" t="s">
        <v>114</v>
      </c>
      <c r="AJ429" s="605">
        <v>43965</v>
      </c>
      <c r="AK429" s="524" t="s">
        <v>457</v>
      </c>
      <c r="AL429" s="524" t="s">
        <v>457</v>
      </c>
      <c r="AM429" s="524" t="s">
        <v>69</v>
      </c>
      <c r="AN429" s="524" t="s">
        <v>457</v>
      </c>
      <c r="AO429" s="524" t="s">
        <v>69</v>
      </c>
      <c r="AP429" s="524" t="s">
        <v>457</v>
      </c>
      <c r="AQ429" s="524" t="s">
        <v>69</v>
      </c>
      <c r="AR429" s="525" t="s">
        <v>87</v>
      </c>
      <c r="AS429" s="525" t="s">
        <v>87</v>
      </c>
      <c r="AT429" s="524" t="s">
        <v>69</v>
      </c>
      <c r="AU429" s="524" t="s">
        <v>89</v>
      </c>
      <c r="AV429" s="524" t="s">
        <v>69</v>
      </c>
      <c r="AW429" s="524" t="s">
        <v>69</v>
      </c>
      <c r="AX429" s="524" t="s">
        <v>90</v>
      </c>
    </row>
    <row r="430" spans="1:50" ht="51">
      <c r="A430" s="591" t="s">
        <v>1798</v>
      </c>
      <c r="B430" s="514" t="s">
        <v>321</v>
      </c>
      <c r="C430" s="524" t="s">
        <v>271</v>
      </c>
      <c r="D430" s="524" t="s">
        <v>106</v>
      </c>
      <c r="E430" s="524" t="s">
        <v>1102</v>
      </c>
      <c r="F430" s="525">
        <v>420</v>
      </c>
      <c r="G430" s="525" t="s">
        <v>400</v>
      </c>
      <c r="H430" s="525">
        <v>2</v>
      </c>
      <c r="I430" s="602" t="s">
        <v>1045</v>
      </c>
      <c r="J430" s="524" t="s">
        <v>1302</v>
      </c>
      <c r="K430" s="524" t="s">
        <v>2643</v>
      </c>
      <c r="L430" s="524" t="s">
        <v>70</v>
      </c>
      <c r="M430" s="524" t="s">
        <v>109</v>
      </c>
      <c r="N430" s="524" t="s">
        <v>150</v>
      </c>
      <c r="O430" s="524" t="s">
        <v>152</v>
      </c>
      <c r="P430" s="524" t="s">
        <v>111</v>
      </c>
      <c r="Q430" s="524" t="s">
        <v>112</v>
      </c>
      <c r="R430" s="525" t="s">
        <v>89</v>
      </c>
      <c r="S430" s="524" t="s">
        <v>140</v>
      </c>
      <c r="T430" s="524" t="s">
        <v>141</v>
      </c>
      <c r="U430" s="524" t="s">
        <v>141</v>
      </c>
      <c r="V430" s="524" t="s">
        <v>2644</v>
      </c>
      <c r="W430" s="604">
        <f t="shared" si="65"/>
        <v>3</v>
      </c>
      <c r="X430" s="525" t="str">
        <f t="shared" si="66"/>
        <v>BAJA</v>
      </c>
      <c r="Y430" s="524" t="s">
        <v>2641</v>
      </c>
      <c r="Z430" s="524" t="s">
        <v>2128</v>
      </c>
      <c r="AA430" s="524" t="s">
        <v>201</v>
      </c>
      <c r="AB430" s="524" t="s">
        <v>201</v>
      </c>
      <c r="AC430" s="524" t="s">
        <v>2642</v>
      </c>
      <c r="AD430" s="574">
        <v>43965</v>
      </c>
      <c r="AE430" s="525" t="s">
        <v>82</v>
      </c>
      <c r="AF430" s="524" t="s">
        <v>69</v>
      </c>
      <c r="AG430" s="524" t="s">
        <v>69</v>
      </c>
      <c r="AH430" s="524" t="s">
        <v>69</v>
      </c>
      <c r="AI430" s="524" t="s">
        <v>114</v>
      </c>
      <c r="AJ430" s="605">
        <v>43965</v>
      </c>
      <c r="AK430" s="524" t="s">
        <v>457</v>
      </c>
      <c r="AL430" s="524" t="s">
        <v>457</v>
      </c>
      <c r="AM430" s="524" t="s">
        <v>69</v>
      </c>
      <c r="AN430" s="524" t="s">
        <v>457</v>
      </c>
      <c r="AO430" s="524" t="s">
        <v>69</v>
      </c>
      <c r="AP430" s="524" t="s">
        <v>457</v>
      </c>
      <c r="AQ430" s="524" t="s">
        <v>69</v>
      </c>
      <c r="AR430" s="525" t="s">
        <v>87</v>
      </c>
      <c r="AS430" s="525" t="s">
        <v>87</v>
      </c>
      <c r="AT430" s="524" t="s">
        <v>69</v>
      </c>
      <c r="AU430" s="524" t="s">
        <v>89</v>
      </c>
      <c r="AV430" s="524" t="s">
        <v>69</v>
      </c>
      <c r="AW430" s="524" t="s">
        <v>69</v>
      </c>
      <c r="AX430" s="524" t="s">
        <v>90</v>
      </c>
    </row>
    <row r="431" spans="1:50" ht="51">
      <c r="A431" s="591" t="s">
        <v>1798</v>
      </c>
      <c r="B431" s="514" t="s">
        <v>321</v>
      </c>
      <c r="C431" s="524" t="s">
        <v>269</v>
      </c>
      <c r="D431" s="524" t="s">
        <v>106</v>
      </c>
      <c r="E431" s="524" t="s">
        <v>1102</v>
      </c>
      <c r="F431" s="525">
        <f>IFERROR(VLOOKUP(E431,[12]TablaRetencion!A$1:B$22,2,FALSE),"")</f>
        <v>420</v>
      </c>
      <c r="G431" s="525" t="s">
        <v>400</v>
      </c>
      <c r="H431" s="525">
        <f>IFERROR(VLOOKUP(G431,[12]TablaRetencion!C$1:D$159,2,FALSE),"")</f>
        <v>2</v>
      </c>
      <c r="I431" s="602" t="s">
        <v>1046</v>
      </c>
      <c r="J431" s="524" t="s">
        <v>1302</v>
      </c>
      <c r="K431" s="603" t="s">
        <v>2645</v>
      </c>
      <c r="L431" s="524" t="s">
        <v>70</v>
      </c>
      <c r="M431" s="524" t="s">
        <v>109</v>
      </c>
      <c r="N431" s="524" t="s">
        <v>150</v>
      </c>
      <c r="O431" s="524" t="s">
        <v>152</v>
      </c>
      <c r="P431" s="524" t="s">
        <v>111</v>
      </c>
      <c r="Q431" s="603" t="s">
        <v>112</v>
      </c>
      <c r="R431" s="525" t="s">
        <v>89</v>
      </c>
      <c r="S431" s="524" t="s">
        <v>140</v>
      </c>
      <c r="T431" s="524" t="s">
        <v>79</v>
      </c>
      <c r="U431" s="524" t="s">
        <v>79</v>
      </c>
      <c r="V431" s="524" t="s">
        <v>2646</v>
      </c>
      <c r="W431" s="604">
        <f t="shared" si="65"/>
        <v>5</v>
      </c>
      <c r="X431" s="525" t="str">
        <f t="shared" si="66"/>
        <v>MEDIO</v>
      </c>
      <c r="Y431" s="524" t="s">
        <v>2647</v>
      </c>
      <c r="Z431" s="524" t="s">
        <v>2648</v>
      </c>
      <c r="AA431" s="524" t="s">
        <v>201</v>
      </c>
      <c r="AB431" s="524" t="s">
        <v>201</v>
      </c>
      <c r="AC431" s="524" t="s">
        <v>2649</v>
      </c>
      <c r="AD431" s="574">
        <v>43969</v>
      </c>
      <c r="AE431" s="525" t="s">
        <v>82</v>
      </c>
      <c r="AF431" s="524" t="s">
        <v>69</v>
      </c>
      <c r="AG431" s="524" t="s">
        <v>69</v>
      </c>
      <c r="AH431" s="524" t="s">
        <v>69</v>
      </c>
      <c r="AI431" s="524" t="s">
        <v>84</v>
      </c>
      <c r="AJ431" s="607">
        <v>43969</v>
      </c>
      <c r="AK431" s="524" t="s">
        <v>457</v>
      </c>
      <c r="AL431" s="524" t="s">
        <v>457</v>
      </c>
      <c r="AM431" s="524" t="s">
        <v>69</v>
      </c>
      <c r="AN431" s="524" t="s">
        <v>457</v>
      </c>
      <c r="AO431" s="524" t="s">
        <v>69</v>
      </c>
      <c r="AP431" s="524" t="s">
        <v>457</v>
      </c>
      <c r="AQ431" s="524" t="s">
        <v>69</v>
      </c>
      <c r="AR431" s="525" t="s">
        <v>87</v>
      </c>
      <c r="AS431" s="525" t="s">
        <v>119</v>
      </c>
      <c r="AT431" s="524" t="s">
        <v>88</v>
      </c>
      <c r="AU431" s="524" t="s">
        <v>89</v>
      </c>
      <c r="AV431" s="524" t="s">
        <v>69</v>
      </c>
      <c r="AW431" s="524" t="s">
        <v>69</v>
      </c>
      <c r="AX431" s="524" t="s">
        <v>90</v>
      </c>
    </row>
    <row r="432" spans="1:50" ht="63.75">
      <c r="A432" s="591" t="s">
        <v>1798</v>
      </c>
      <c r="B432" s="514" t="s">
        <v>321</v>
      </c>
      <c r="C432" s="524" t="s">
        <v>271</v>
      </c>
      <c r="D432" s="524" t="s">
        <v>106</v>
      </c>
      <c r="E432" s="524" t="s">
        <v>1102</v>
      </c>
      <c r="F432" s="525">
        <f>IFERROR(VLOOKUP(E432,[12]TablaRetencion!A$1:B$22,2,FALSE),"")</f>
        <v>420</v>
      </c>
      <c r="G432" s="525" t="s">
        <v>400</v>
      </c>
      <c r="H432" s="525">
        <f>IFERROR(VLOOKUP(G432,[12]TablaRetencion!C$1:D$159,2,FALSE),"")</f>
        <v>2</v>
      </c>
      <c r="I432" s="602" t="s">
        <v>1047</v>
      </c>
      <c r="J432" s="524" t="s">
        <v>1302</v>
      </c>
      <c r="K432" s="606" t="s">
        <v>2650</v>
      </c>
      <c r="L432" s="524" t="s">
        <v>70</v>
      </c>
      <c r="M432" s="524" t="s">
        <v>109</v>
      </c>
      <c r="N432" s="524" t="s">
        <v>150</v>
      </c>
      <c r="O432" s="524" t="s">
        <v>152</v>
      </c>
      <c r="P432" s="524" t="s">
        <v>111</v>
      </c>
      <c r="Q432" s="524" t="s">
        <v>112</v>
      </c>
      <c r="R432" s="525" t="s">
        <v>89</v>
      </c>
      <c r="S432" s="524" t="s">
        <v>140</v>
      </c>
      <c r="T432" s="524" t="s">
        <v>79</v>
      </c>
      <c r="U432" s="524" t="s">
        <v>79</v>
      </c>
      <c r="V432" s="524" t="s">
        <v>2651</v>
      </c>
      <c r="W432" s="604">
        <f t="shared" si="65"/>
        <v>5</v>
      </c>
      <c r="X432" s="525" t="str">
        <f t="shared" si="66"/>
        <v>MEDIO</v>
      </c>
      <c r="Y432" s="524" t="s">
        <v>2652</v>
      </c>
      <c r="Z432" s="524" t="s">
        <v>2653</v>
      </c>
      <c r="AA432" s="524" t="s">
        <v>168</v>
      </c>
      <c r="AB432" s="524" t="s">
        <v>201</v>
      </c>
      <c r="AC432" s="524" t="s">
        <v>2654</v>
      </c>
      <c r="AD432" s="574" t="s">
        <v>2655</v>
      </c>
      <c r="AE432" s="525" t="s">
        <v>82</v>
      </c>
      <c r="AF432" s="524" t="s">
        <v>69</v>
      </c>
      <c r="AG432" s="524" t="s">
        <v>69</v>
      </c>
      <c r="AH432" s="524" t="s">
        <v>69</v>
      </c>
      <c r="AI432" s="524" t="s">
        <v>114</v>
      </c>
      <c r="AJ432" s="605">
        <v>43965</v>
      </c>
      <c r="AK432" s="524" t="s">
        <v>457</v>
      </c>
      <c r="AL432" s="524" t="s">
        <v>457</v>
      </c>
      <c r="AM432" s="524" t="s">
        <v>69</v>
      </c>
      <c r="AN432" s="524" t="s">
        <v>457</v>
      </c>
      <c r="AO432" s="524" t="s">
        <v>69</v>
      </c>
      <c r="AP432" s="524" t="s">
        <v>457</v>
      </c>
      <c r="AQ432" s="524" t="s">
        <v>69</v>
      </c>
      <c r="AR432" s="525" t="s">
        <v>87</v>
      </c>
      <c r="AS432" s="525" t="s">
        <v>87</v>
      </c>
      <c r="AT432" s="524" t="s">
        <v>69</v>
      </c>
      <c r="AU432" s="524" t="s">
        <v>89</v>
      </c>
      <c r="AV432" s="524" t="s">
        <v>69</v>
      </c>
      <c r="AW432" s="524" t="s">
        <v>69</v>
      </c>
      <c r="AX432" s="524" t="s">
        <v>90</v>
      </c>
    </row>
    <row r="433" spans="1:50" ht="63.75">
      <c r="A433" s="591" t="s">
        <v>1798</v>
      </c>
      <c r="B433" s="514" t="s">
        <v>321</v>
      </c>
      <c r="C433" s="524" t="s">
        <v>268</v>
      </c>
      <c r="D433" s="524" t="s">
        <v>106</v>
      </c>
      <c r="E433" s="524" t="s">
        <v>1102</v>
      </c>
      <c r="F433" s="525">
        <f>IFERROR(VLOOKUP(E433,[12]TablaRetencion!A$1:B$22,2,FALSE),"")</f>
        <v>420</v>
      </c>
      <c r="G433" s="525" t="s">
        <v>400</v>
      </c>
      <c r="H433" s="525">
        <f>IFERROR(VLOOKUP(G433,[12]TablaRetencion!C$1:D$159,2,FALSE),"")</f>
        <v>2</v>
      </c>
      <c r="I433" s="602" t="s">
        <v>1048</v>
      </c>
      <c r="J433" s="524" t="s">
        <v>1302</v>
      </c>
      <c r="K433" s="603" t="s">
        <v>2656</v>
      </c>
      <c r="L433" s="524" t="s">
        <v>70</v>
      </c>
      <c r="M433" s="524" t="s">
        <v>109</v>
      </c>
      <c r="N433" s="524" t="s">
        <v>150</v>
      </c>
      <c r="O433" s="524" t="s">
        <v>152</v>
      </c>
      <c r="P433" s="524" t="s">
        <v>111</v>
      </c>
      <c r="Q433" s="603" t="s">
        <v>112</v>
      </c>
      <c r="R433" s="608" t="s">
        <v>89</v>
      </c>
      <c r="S433" s="609" t="s">
        <v>140</v>
      </c>
      <c r="T433" s="609" t="s">
        <v>79</v>
      </c>
      <c r="U433" s="609" t="s">
        <v>79</v>
      </c>
      <c r="V433" s="609" t="s">
        <v>2657</v>
      </c>
      <c r="W433" s="525">
        <f t="shared" si="65"/>
        <v>5</v>
      </c>
      <c r="X433" s="525" t="str">
        <f t="shared" si="66"/>
        <v>MEDIO</v>
      </c>
      <c r="Y433" s="609" t="s">
        <v>2658</v>
      </c>
      <c r="Z433" s="609" t="s">
        <v>2659</v>
      </c>
      <c r="AA433" s="609" t="s">
        <v>168</v>
      </c>
      <c r="AB433" s="609" t="s">
        <v>201</v>
      </c>
      <c r="AC433" s="609" t="s">
        <v>2660</v>
      </c>
      <c r="AD433" s="574">
        <v>43965</v>
      </c>
      <c r="AE433" s="608" t="s">
        <v>82</v>
      </c>
      <c r="AF433" s="524" t="s">
        <v>69</v>
      </c>
      <c r="AG433" s="524" t="s">
        <v>69</v>
      </c>
      <c r="AH433" s="524" t="s">
        <v>69</v>
      </c>
      <c r="AI433" s="524" t="s">
        <v>114</v>
      </c>
      <c r="AJ433" s="610">
        <v>43965</v>
      </c>
      <c r="AK433" s="524" t="s">
        <v>457</v>
      </c>
      <c r="AL433" s="524" t="s">
        <v>457</v>
      </c>
      <c r="AM433" s="524" t="s">
        <v>69</v>
      </c>
      <c r="AN433" s="524" t="s">
        <v>457</v>
      </c>
      <c r="AO433" s="524" t="s">
        <v>69</v>
      </c>
      <c r="AP433" s="524" t="s">
        <v>457</v>
      </c>
      <c r="AQ433" s="524" t="s">
        <v>69</v>
      </c>
      <c r="AR433" s="525" t="s">
        <v>87</v>
      </c>
      <c r="AS433" s="525" t="s">
        <v>87</v>
      </c>
      <c r="AT433" s="524" t="s">
        <v>69</v>
      </c>
      <c r="AU433" s="609" t="s">
        <v>89</v>
      </c>
      <c r="AV433" s="524" t="s">
        <v>69</v>
      </c>
      <c r="AW433" s="524" t="s">
        <v>69</v>
      </c>
      <c r="AX433" s="609" t="s">
        <v>90</v>
      </c>
    </row>
    <row r="434" spans="1:50" ht="51">
      <c r="A434" s="591" t="s">
        <v>1798</v>
      </c>
      <c r="B434" s="514" t="s">
        <v>321</v>
      </c>
      <c r="C434" s="524"/>
      <c r="D434" s="524" t="s">
        <v>106</v>
      </c>
      <c r="E434" s="524" t="s">
        <v>1102</v>
      </c>
      <c r="F434" s="525">
        <f>IFERROR(VLOOKUP(E434,[12]TablaRetencion!A$1:B$22,2,FALSE),"")</f>
        <v>420</v>
      </c>
      <c r="G434" s="525" t="s">
        <v>400</v>
      </c>
      <c r="H434" s="525">
        <f>IFERROR(VLOOKUP(G434,[12]TablaRetencion!C$1:D$159,2,FALSE),"")</f>
        <v>2</v>
      </c>
      <c r="I434" s="602" t="s">
        <v>1049</v>
      </c>
      <c r="J434" s="609" t="s">
        <v>1302</v>
      </c>
      <c r="K434" s="603" t="s">
        <v>2661</v>
      </c>
      <c r="L434" s="524" t="s">
        <v>70</v>
      </c>
      <c r="M434" s="524" t="s">
        <v>109</v>
      </c>
      <c r="N434" s="524" t="s">
        <v>150</v>
      </c>
      <c r="O434" s="524" t="s">
        <v>152</v>
      </c>
      <c r="P434" s="524" t="s">
        <v>111</v>
      </c>
      <c r="Q434" s="603" t="s">
        <v>112</v>
      </c>
      <c r="R434" s="525" t="s">
        <v>89</v>
      </c>
      <c r="S434" s="524" t="s">
        <v>140</v>
      </c>
      <c r="T434" s="524" t="s">
        <v>79</v>
      </c>
      <c r="U434" s="524" t="s">
        <v>79</v>
      </c>
      <c r="V434" s="524" t="s">
        <v>2662</v>
      </c>
      <c r="W434" s="525">
        <v>5</v>
      </c>
      <c r="X434" s="525" t="s">
        <v>1822</v>
      </c>
      <c r="Y434" s="524" t="s">
        <v>143</v>
      </c>
      <c r="Z434" s="524" t="s">
        <v>2663</v>
      </c>
      <c r="AA434" s="524" t="s">
        <v>201</v>
      </c>
      <c r="AB434" s="524" t="s">
        <v>201</v>
      </c>
      <c r="AC434" s="524" t="s">
        <v>2664</v>
      </c>
      <c r="AD434" s="574" t="s">
        <v>2665</v>
      </c>
      <c r="AE434" s="525" t="s">
        <v>82</v>
      </c>
      <c r="AF434" s="524" t="s">
        <v>69</v>
      </c>
      <c r="AG434" s="524" t="s">
        <v>69</v>
      </c>
      <c r="AH434" s="524" t="s">
        <v>69</v>
      </c>
      <c r="AI434" s="524" t="s">
        <v>114</v>
      </c>
      <c r="AJ434" s="605">
        <v>43966</v>
      </c>
      <c r="AK434" s="524" t="s">
        <v>457</v>
      </c>
      <c r="AL434" s="524" t="s">
        <v>457</v>
      </c>
      <c r="AM434" s="524" t="s">
        <v>69</v>
      </c>
      <c r="AN434" s="524" t="s">
        <v>69</v>
      </c>
      <c r="AO434" s="524" t="s">
        <v>69</v>
      </c>
      <c r="AP434" s="524" t="s">
        <v>69</v>
      </c>
      <c r="AQ434" s="524" t="s">
        <v>69</v>
      </c>
      <c r="AR434" s="525" t="s">
        <v>87</v>
      </c>
      <c r="AS434" s="525" t="s">
        <v>87</v>
      </c>
      <c r="AT434" s="524" t="s">
        <v>69</v>
      </c>
      <c r="AU434" s="524" t="s">
        <v>69</v>
      </c>
      <c r="AV434" s="524" t="s">
        <v>69</v>
      </c>
      <c r="AW434" s="524" t="s">
        <v>69</v>
      </c>
      <c r="AX434" s="524" t="s">
        <v>90</v>
      </c>
    </row>
    <row r="435" spans="1:50" ht="63.75">
      <c r="A435" s="591" t="s">
        <v>1798</v>
      </c>
      <c r="B435" s="514" t="s">
        <v>321</v>
      </c>
      <c r="C435" s="524" t="s">
        <v>266</v>
      </c>
      <c r="D435" s="524" t="s">
        <v>106</v>
      </c>
      <c r="E435" s="524" t="s">
        <v>1102</v>
      </c>
      <c r="F435" s="525">
        <f>IFERROR(VLOOKUP(E435,[12]TablaRetencion!A$1:B$22,2,FALSE),"")</f>
        <v>420</v>
      </c>
      <c r="G435" s="525" t="s">
        <v>400</v>
      </c>
      <c r="H435" s="525">
        <f>IFERROR(VLOOKUP(G435,[12]TablaRetencion!C$1:D$159,2,FALSE),"")</f>
        <v>2</v>
      </c>
      <c r="I435" s="602" t="s">
        <v>1050</v>
      </c>
      <c r="J435" s="524" t="s">
        <v>1302</v>
      </c>
      <c r="K435" s="603" t="s">
        <v>2666</v>
      </c>
      <c r="L435" s="524" t="s">
        <v>70</v>
      </c>
      <c r="M435" s="524" t="s">
        <v>109</v>
      </c>
      <c r="N435" s="524" t="s">
        <v>150</v>
      </c>
      <c r="O435" s="524" t="s">
        <v>152</v>
      </c>
      <c r="P435" s="524" t="s">
        <v>111</v>
      </c>
      <c r="Q435" s="603" t="s">
        <v>112</v>
      </c>
      <c r="R435" s="525" t="s">
        <v>89</v>
      </c>
      <c r="S435" s="524" t="s">
        <v>140</v>
      </c>
      <c r="T435" s="524" t="s">
        <v>79</v>
      </c>
      <c r="U435" s="524" t="s">
        <v>79</v>
      </c>
      <c r="V435" s="609" t="s">
        <v>2667</v>
      </c>
      <c r="W435" s="604">
        <f t="shared" ref="W435" si="67">VLOOKUP(S435,Confidencialidad,2,0)+VLOOKUP(T435,Integridad,2,0)+VLOOKUP(U435,Disponibilidad,2,0)</f>
        <v>5</v>
      </c>
      <c r="X435" s="525" t="str">
        <f t="shared" ref="X435" si="68">IF(AND(W435&gt;=7), "ALTA", IF(AND(W435&lt;7, W435&gt;3), "MEDIO", IF(AND(W435&lt;=3), "BAJA", " ")))</f>
        <v>MEDIO</v>
      </c>
      <c r="Y435" s="609" t="s">
        <v>2668</v>
      </c>
      <c r="Z435" s="609" t="s">
        <v>2668</v>
      </c>
      <c r="AA435" s="524" t="s">
        <v>189</v>
      </c>
      <c r="AB435" s="524" t="s">
        <v>201</v>
      </c>
      <c r="AC435" s="609" t="s">
        <v>2669</v>
      </c>
      <c r="AD435" s="574">
        <v>43965</v>
      </c>
      <c r="AE435" s="525" t="s">
        <v>82</v>
      </c>
      <c r="AF435" s="524" t="s">
        <v>69</v>
      </c>
      <c r="AG435" s="524" t="s">
        <v>69</v>
      </c>
      <c r="AH435" s="524" t="s">
        <v>69</v>
      </c>
      <c r="AI435" s="524" t="s">
        <v>114</v>
      </c>
      <c r="AJ435" s="605">
        <v>43965</v>
      </c>
      <c r="AK435" s="524" t="s">
        <v>457</v>
      </c>
      <c r="AL435" s="524" t="s">
        <v>457</v>
      </c>
      <c r="AM435" s="524" t="s">
        <v>69</v>
      </c>
      <c r="AN435" s="524" t="s">
        <v>457</v>
      </c>
      <c r="AO435" s="524" t="s">
        <v>69</v>
      </c>
      <c r="AP435" s="524" t="s">
        <v>457</v>
      </c>
      <c r="AQ435" s="524" t="s">
        <v>69</v>
      </c>
      <c r="AR435" s="525" t="s">
        <v>87</v>
      </c>
      <c r="AS435" s="525" t="s">
        <v>87</v>
      </c>
      <c r="AT435" s="524" t="s">
        <v>69</v>
      </c>
      <c r="AU435" s="524" t="s">
        <v>89</v>
      </c>
      <c r="AV435" s="524" t="s">
        <v>69</v>
      </c>
      <c r="AW435" s="524" t="s">
        <v>69</v>
      </c>
      <c r="AX435" s="524" t="s">
        <v>90</v>
      </c>
    </row>
    <row r="436" spans="1:50" ht="76.5">
      <c r="A436" s="591" t="s">
        <v>1798</v>
      </c>
      <c r="B436" s="514" t="s">
        <v>321</v>
      </c>
      <c r="C436" s="524" t="s">
        <v>271</v>
      </c>
      <c r="D436" s="524" t="s">
        <v>106</v>
      </c>
      <c r="E436" s="524" t="s">
        <v>1102</v>
      </c>
      <c r="F436" s="525">
        <f>IFERROR(VLOOKUP(E436,[12]TablaRetencion!A$1:B$22,2,FALSE),"")</f>
        <v>420</v>
      </c>
      <c r="G436" s="525" t="s">
        <v>400</v>
      </c>
      <c r="H436" s="525">
        <f>IFERROR(VLOOKUP(G436,[12]TablaRetencion!C$1:D$159,2,FALSE),"")</f>
        <v>2</v>
      </c>
      <c r="I436" s="602" t="s">
        <v>1051</v>
      </c>
      <c r="J436" s="524" t="s">
        <v>1302</v>
      </c>
      <c r="K436" s="606" t="s">
        <v>2670</v>
      </c>
      <c r="L436" s="524" t="s">
        <v>70</v>
      </c>
      <c r="M436" s="524" t="s">
        <v>109</v>
      </c>
      <c r="N436" s="524" t="s">
        <v>150</v>
      </c>
      <c r="O436" s="524" t="s">
        <v>152</v>
      </c>
      <c r="P436" s="524" t="s">
        <v>111</v>
      </c>
      <c r="Q436" s="524" t="s">
        <v>112</v>
      </c>
      <c r="R436" s="525" t="s">
        <v>89</v>
      </c>
      <c r="S436" s="524" t="s">
        <v>140</v>
      </c>
      <c r="T436" s="524" t="s">
        <v>79</v>
      </c>
      <c r="U436" s="524" t="s">
        <v>79</v>
      </c>
      <c r="V436" s="524" t="s">
        <v>2671</v>
      </c>
      <c r="W436" s="604">
        <f t="shared" si="65"/>
        <v>5</v>
      </c>
      <c r="X436" s="525" t="str">
        <f t="shared" si="66"/>
        <v>MEDIO</v>
      </c>
      <c r="Y436" s="524" t="s">
        <v>2672</v>
      </c>
      <c r="Z436" s="524" t="s">
        <v>2673</v>
      </c>
      <c r="AA436" s="524" t="s">
        <v>142</v>
      </c>
      <c r="AB436" s="524" t="s">
        <v>201</v>
      </c>
      <c r="AC436" s="524" t="s">
        <v>2642</v>
      </c>
      <c r="AD436" s="574">
        <v>43965</v>
      </c>
      <c r="AE436" s="525" t="s">
        <v>82</v>
      </c>
      <c r="AF436" s="524" t="s">
        <v>69</v>
      </c>
      <c r="AG436" s="524" t="s">
        <v>69</v>
      </c>
      <c r="AH436" s="524" t="s">
        <v>69</v>
      </c>
      <c r="AI436" s="524" t="s">
        <v>114</v>
      </c>
      <c r="AJ436" s="605">
        <v>43965</v>
      </c>
      <c r="AK436" s="524" t="s">
        <v>457</v>
      </c>
      <c r="AL436" s="524" t="s">
        <v>457</v>
      </c>
      <c r="AM436" s="524" t="s">
        <v>69</v>
      </c>
      <c r="AN436" s="524" t="s">
        <v>457</v>
      </c>
      <c r="AO436" s="524" t="s">
        <v>69</v>
      </c>
      <c r="AP436" s="524" t="s">
        <v>457</v>
      </c>
      <c r="AQ436" s="524" t="s">
        <v>69</v>
      </c>
      <c r="AR436" s="525" t="s">
        <v>87</v>
      </c>
      <c r="AS436" s="525" t="s">
        <v>87</v>
      </c>
      <c r="AT436" s="524" t="s">
        <v>69</v>
      </c>
      <c r="AU436" s="524" t="s">
        <v>89</v>
      </c>
      <c r="AV436" s="524" t="s">
        <v>69</v>
      </c>
      <c r="AW436" s="524" t="s">
        <v>69</v>
      </c>
      <c r="AX436" s="524" t="s">
        <v>90</v>
      </c>
    </row>
    <row r="437" spans="1:50" ht="127.5">
      <c r="A437" s="591" t="s">
        <v>1798</v>
      </c>
      <c r="B437" s="514" t="s">
        <v>321</v>
      </c>
      <c r="C437" s="524" t="s">
        <v>269</v>
      </c>
      <c r="D437" s="524" t="s">
        <v>106</v>
      </c>
      <c r="E437" s="524" t="s">
        <v>1102</v>
      </c>
      <c r="F437" s="525">
        <v>420</v>
      </c>
      <c r="G437" s="525" t="s">
        <v>693</v>
      </c>
      <c r="H437" s="525" t="s">
        <v>2674</v>
      </c>
      <c r="I437" s="602"/>
      <c r="J437" s="524" t="s">
        <v>2675</v>
      </c>
      <c r="K437" s="603" t="s">
        <v>2676</v>
      </c>
      <c r="L437" s="524" t="s">
        <v>70</v>
      </c>
      <c r="M437" s="524" t="s">
        <v>109</v>
      </c>
      <c r="N437" s="524" t="s">
        <v>150</v>
      </c>
      <c r="O437" s="524" t="s">
        <v>152</v>
      </c>
      <c r="P437" s="524" t="s">
        <v>111</v>
      </c>
      <c r="Q437" s="603" t="s">
        <v>112</v>
      </c>
      <c r="R437" s="525" t="s">
        <v>89</v>
      </c>
      <c r="S437" s="524" t="s">
        <v>140</v>
      </c>
      <c r="T437" s="524" t="s">
        <v>78</v>
      </c>
      <c r="U437" s="524" t="s">
        <v>78</v>
      </c>
      <c r="V437" s="524" t="s">
        <v>2677</v>
      </c>
      <c r="W437" s="604">
        <f t="shared" si="65"/>
        <v>7</v>
      </c>
      <c r="X437" s="525" t="str">
        <f t="shared" si="66"/>
        <v>ALTA</v>
      </c>
      <c r="Y437" s="524" t="s">
        <v>2678</v>
      </c>
      <c r="Z437" s="524" t="s">
        <v>2648</v>
      </c>
      <c r="AA437" s="524" t="s">
        <v>168</v>
      </c>
      <c r="AB437" s="524" t="s">
        <v>201</v>
      </c>
      <c r="AC437" s="524" t="s">
        <v>2679</v>
      </c>
      <c r="AD437" s="574">
        <v>43969</v>
      </c>
      <c r="AE437" s="525" t="s">
        <v>82</v>
      </c>
      <c r="AF437" s="524" t="s">
        <v>69</v>
      </c>
      <c r="AG437" s="524" t="s">
        <v>69</v>
      </c>
      <c r="AH437" s="524" t="s">
        <v>69</v>
      </c>
      <c r="AI437" s="524" t="s">
        <v>114</v>
      </c>
      <c r="AJ437" s="610">
        <v>43969</v>
      </c>
      <c r="AK437" s="524" t="s">
        <v>457</v>
      </c>
      <c r="AL437" s="524" t="s">
        <v>457</v>
      </c>
      <c r="AM437" s="524" t="s">
        <v>69</v>
      </c>
      <c r="AN437" s="524" t="s">
        <v>457</v>
      </c>
      <c r="AO437" s="524" t="s">
        <v>69</v>
      </c>
      <c r="AP437" s="524" t="s">
        <v>457</v>
      </c>
      <c r="AQ437" s="524" t="s">
        <v>69</v>
      </c>
      <c r="AR437" s="525" t="s">
        <v>87</v>
      </c>
      <c r="AS437" s="525" t="s">
        <v>119</v>
      </c>
      <c r="AT437" s="524" t="s">
        <v>88</v>
      </c>
      <c r="AU437" s="609" t="s">
        <v>89</v>
      </c>
      <c r="AV437" s="524" t="s">
        <v>69</v>
      </c>
      <c r="AW437" s="524" t="s">
        <v>69</v>
      </c>
      <c r="AX437" s="609" t="s">
        <v>90</v>
      </c>
    </row>
    <row r="438" spans="1:50" ht="63.75">
      <c r="A438" s="591" t="s">
        <v>1798</v>
      </c>
      <c r="B438" s="514" t="s">
        <v>321</v>
      </c>
      <c r="C438" s="524" t="s">
        <v>267</v>
      </c>
      <c r="D438" s="524" t="s">
        <v>106</v>
      </c>
      <c r="E438" s="524" t="s">
        <v>1102</v>
      </c>
      <c r="F438" s="525">
        <f>IFERROR(VLOOKUP(E438,[12]TablaRetencion!A$1:B$22,2,FALSE),"")</f>
        <v>420</v>
      </c>
      <c r="G438" s="525" t="s">
        <v>694</v>
      </c>
      <c r="H438" s="525">
        <f>IFERROR(VLOOKUP(G438,[12]TablaRetencion!C$1:D$159,2,FALSE),"")</f>
        <v>11</v>
      </c>
      <c r="I438" s="602" t="s">
        <v>1052</v>
      </c>
      <c r="J438" s="524" t="s">
        <v>2680</v>
      </c>
      <c r="K438" s="603" t="s">
        <v>2681</v>
      </c>
      <c r="L438" s="524" t="s">
        <v>70</v>
      </c>
      <c r="M438" s="524" t="s">
        <v>109</v>
      </c>
      <c r="N438" s="524" t="s">
        <v>150</v>
      </c>
      <c r="O438" s="524" t="s">
        <v>152</v>
      </c>
      <c r="P438" s="524" t="s">
        <v>111</v>
      </c>
      <c r="Q438" s="603" t="s">
        <v>75</v>
      </c>
      <c r="R438" s="525" t="s">
        <v>76</v>
      </c>
      <c r="S438" s="524" t="s">
        <v>140</v>
      </c>
      <c r="T438" s="524" t="s">
        <v>78</v>
      </c>
      <c r="U438" s="524" t="s">
        <v>78</v>
      </c>
      <c r="V438" s="524" t="s">
        <v>2682</v>
      </c>
      <c r="W438" s="604">
        <f t="shared" si="65"/>
        <v>7</v>
      </c>
      <c r="X438" s="525" t="str">
        <f t="shared" si="66"/>
        <v>ALTA</v>
      </c>
      <c r="Y438" s="524" t="s">
        <v>2683</v>
      </c>
      <c r="Z438" s="524" t="s">
        <v>2683</v>
      </c>
      <c r="AA438" s="524" t="s">
        <v>201</v>
      </c>
      <c r="AB438" s="524" t="s">
        <v>201</v>
      </c>
      <c r="AC438" s="524" t="s">
        <v>2684</v>
      </c>
      <c r="AD438" s="574" t="s">
        <v>2685</v>
      </c>
      <c r="AE438" s="525" t="s">
        <v>82</v>
      </c>
      <c r="AF438" s="524" t="s">
        <v>69</v>
      </c>
      <c r="AG438" s="524" t="s">
        <v>69</v>
      </c>
      <c r="AH438" s="524" t="s">
        <v>69</v>
      </c>
      <c r="AI438" s="524" t="s">
        <v>114</v>
      </c>
      <c r="AJ438" s="610">
        <v>43965</v>
      </c>
      <c r="AK438" s="524" t="s">
        <v>457</v>
      </c>
      <c r="AL438" s="524" t="s">
        <v>457</v>
      </c>
      <c r="AM438" s="524" t="s">
        <v>69</v>
      </c>
      <c r="AN438" s="524" t="s">
        <v>457</v>
      </c>
      <c r="AO438" s="524" t="s">
        <v>69</v>
      </c>
      <c r="AP438" s="524" t="s">
        <v>457</v>
      </c>
      <c r="AQ438" s="524" t="s">
        <v>69</v>
      </c>
      <c r="AR438" s="525" t="s">
        <v>87</v>
      </c>
      <c r="AS438" s="525" t="s">
        <v>87</v>
      </c>
      <c r="AT438" s="524" t="s">
        <v>69</v>
      </c>
      <c r="AU438" s="609" t="s">
        <v>89</v>
      </c>
      <c r="AV438" s="524" t="s">
        <v>69</v>
      </c>
      <c r="AW438" s="524" t="s">
        <v>69</v>
      </c>
      <c r="AX438" s="609" t="s">
        <v>90</v>
      </c>
    </row>
    <row r="439" spans="1:50" ht="63.75">
      <c r="A439" s="591" t="s">
        <v>1798</v>
      </c>
      <c r="B439" s="514" t="s">
        <v>321</v>
      </c>
      <c r="C439" s="524" t="s">
        <v>267</v>
      </c>
      <c r="D439" s="524" t="s">
        <v>106</v>
      </c>
      <c r="E439" s="524" t="s">
        <v>1102</v>
      </c>
      <c r="F439" s="525">
        <f>IFERROR(VLOOKUP(E439,[12]TablaRetencion!A$1:B$22,2,FALSE),"")</f>
        <v>420</v>
      </c>
      <c r="G439" s="525" t="s">
        <v>694</v>
      </c>
      <c r="H439" s="525">
        <f>IFERROR(VLOOKUP(G439,[12]TablaRetencion!C$1:D$159,2,FALSE),"")</f>
        <v>11</v>
      </c>
      <c r="I439" s="602" t="s">
        <v>1053</v>
      </c>
      <c r="J439" s="524" t="s">
        <v>2680</v>
      </c>
      <c r="K439" s="603" t="s">
        <v>2686</v>
      </c>
      <c r="L439" s="524" t="s">
        <v>70</v>
      </c>
      <c r="M439" s="524" t="s">
        <v>109</v>
      </c>
      <c r="N439" s="524" t="s">
        <v>150</v>
      </c>
      <c r="O439" s="524" t="s">
        <v>152</v>
      </c>
      <c r="P439" s="524" t="s">
        <v>111</v>
      </c>
      <c r="Q439" s="603" t="s">
        <v>75</v>
      </c>
      <c r="R439" s="525" t="s">
        <v>76</v>
      </c>
      <c r="S439" s="524" t="s">
        <v>140</v>
      </c>
      <c r="T439" s="524" t="s">
        <v>78</v>
      </c>
      <c r="U439" s="524" t="s">
        <v>78</v>
      </c>
      <c r="V439" s="524" t="s">
        <v>2687</v>
      </c>
      <c r="W439" s="604">
        <f t="shared" si="65"/>
        <v>7</v>
      </c>
      <c r="X439" s="525" t="str">
        <f t="shared" si="66"/>
        <v>ALTA</v>
      </c>
      <c r="Y439" s="524" t="s">
        <v>2683</v>
      </c>
      <c r="Z439" s="524" t="s">
        <v>2683</v>
      </c>
      <c r="AA439" s="524" t="s">
        <v>81</v>
      </c>
      <c r="AB439" s="524" t="s">
        <v>201</v>
      </c>
      <c r="AC439" s="524" t="s">
        <v>2688</v>
      </c>
      <c r="AD439" s="574" t="s">
        <v>2685</v>
      </c>
      <c r="AE439" s="525" t="s">
        <v>82</v>
      </c>
      <c r="AF439" s="524" t="s">
        <v>69</v>
      </c>
      <c r="AG439" s="524" t="s">
        <v>69</v>
      </c>
      <c r="AH439" s="524" t="s">
        <v>69</v>
      </c>
      <c r="AI439" s="524" t="s">
        <v>114</v>
      </c>
      <c r="AJ439" s="610">
        <v>43965</v>
      </c>
      <c r="AK439" s="524" t="s">
        <v>457</v>
      </c>
      <c r="AL439" s="524" t="s">
        <v>457</v>
      </c>
      <c r="AM439" s="524" t="s">
        <v>69</v>
      </c>
      <c r="AN439" s="524" t="s">
        <v>457</v>
      </c>
      <c r="AO439" s="524" t="s">
        <v>69</v>
      </c>
      <c r="AP439" s="524" t="s">
        <v>457</v>
      </c>
      <c r="AQ439" s="524" t="s">
        <v>69</v>
      </c>
      <c r="AR439" s="525" t="s">
        <v>87</v>
      </c>
      <c r="AS439" s="525" t="s">
        <v>87</v>
      </c>
      <c r="AT439" s="524" t="s">
        <v>69</v>
      </c>
      <c r="AU439" s="609" t="s">
        <v>89</v>
      </c>
      <c r="AV439" s="524" t="s">
        <v>69</v>
      </c>
      <c r="AW439" s="524" t="s">
        <v>69</v>
      </c>
      <c r="AX439" s="609" t="s">
        <v>90</v>
      </c>
    </row>
    <row r="440" spans="1:50" ht="51">
      <c r="A440" s="591" t="s">
        <v>1798</v>
      </c>
      <c r="B440" s="514" t="s">
        <v>321</v>
      </c>
      <c r="C440" s="524" t="s">
        <v>268</v>
      </c>
      <c r="D440" s="524" t="s">
        <v>106</v>
      </c>
      <c r="E440" s="524" t="s">
        <v>1102</v>
      </c>
      <c r="F440" s="525">
        <f>IFERROR(VLOOKUP(E440,[12]TablaRetencion!A$1:B$22,2,FALSE),"")</f>
        <v>420</v>
      </c>
      <c r="G440" s="525" t="s">
        <v>694</v>
      </c>
      <c r="H440" s="525">
        <f>IFERROR(VLOOKUP(G440,[12]TablaRetencion!C$1:D$159,2,FALSE),"")</f>
        <v>11</v>
      </c>
      <c r="I440" s="602" t="s">
        <v>1054</v>
      </c>
      <c r="J440" s="524" t="s">
        <v>2680</v>
      </c>
      <c r="K440" s="603" t="s">
        <v>2689</v>
      </c>
      <c r="L440" s="524" t="s">
        <v>70</v>
      </c>
      <c r="M440" s="524" t="s">
        <v>109</v>
      </c>
      <c r="N440" s="524" t="s">
        <v>150</v>
      </c>
      <c r="O440" s="524" t="s">
        <v>152</v>
      </c>
      <c r="P440" s="524" t="s">
        <v>111</v>
      </c>
      <c r="Q440" s="603" t="s">
        <v>75</v>
      </c>
      <c r="R440" s="525" t="s">
        <v>76</v>
      </c>
      <c r="S440" s="524" t="s">
        <v>140</v>
      </c>
      <c r="T440" s="609" t="s">
        <v>79</v>
      </c>
      <c r="U440" s="609" t="s">
        <v>79</v>
      </c>
      <c r="V440" s="609" t="s">
        <v>2690</v>
      </c>
      <c r="W440" s="604">
        <f t="shared" ref="W440" si="69">VLOOKUP(S440,Confidencialidad,2,0)+VLOOKUP(T440,Integridad,2,0)+VLOOKUP(U440,Disponibilidad,2,0)</f>
        <v>5</v>
      </c>
      <c r="X440" s="525" t="str">
        <f t="shared" si="66"/>
        <v>MEDIO</v>
      </c>
      <c r="Y440" s="609" t="s">
        <v>2658</v>
      </c>
      <c r="Z440" s="609" t="s">
        <v>2659</v>
      </c>
      <c r="AA440" s="524" t="s">
        <v>81</v>
      </c>
      <c r="AB440" s="524" t="s">
        <v>201</v>
      </c>
      <c r="AC440" s="524" t="s">
        <v>2688</v>
      </c>
      <c r="AD440" s="574" t="s">
        <v>2685</v>
      </c>
      <c r="AE440" s="525" t="s">
        <v>82</v>
      </c>
      <c r="AF440" s="524" t="s">
        <v>69</v>
      </c>
      <c r="AG440" s="524" t="s">
        <v>69</v>
      </c>
      <c r="AH440" s="524" t="s">
        <v>69</v>
      </c>
      <c r="AI440" s="524" t="s">
        <v>114</v>
      </c>
      <c r="AJ440" s="610">
        <v>43965</v>
      </c>
      <c r="AK440" s="524" t="s">
        <v>457</v>
      </c>
      <c r="AL440" s="524" t="s">
        <v>457</v>
      </c>
      <c r="AM440" s="524" t="s">
        <v>69</v>
      </c>
      <c r="AN440" s="524" t="s">
        <v>457</v>
      </c>
      <c r="AO440" s="524" t="s">
        <v>69</v>
      </c>
      <c r="AP440" s="524" t="s">
        <v>457</v>
      </c>
      <c r="AQ440" s="524" t="s">
        <v>69</v>
      </c>
      <c r="AR440" s="525" t="s">
        <v>87</v>
      </c>
      <c r="AS440" s="525" t="s">
        <v>87</v>
      </c>
      <c r="AT440" s="524" t="s">
        <v>69</v>
      </c>
      <c r="AU440" s="609" t="s">
        <v>89</v>
      </c>
      <c r="AV440" s="524" t="s">
        <v>69</v>
      </c>
      <c r="AW440" s="524" t="s">
        <v>69</v>
      </c>
      <c r="AX440" s="609" t="s">
        <v>90</v>
      </c>
    </row>
    <row r="441" spans="1:50" ht="51">
      <c r="A441" s="591" t="s">
        <v>1798</v>
      </c>
      <c r="B441" s="514" t="s">
        <v>321</v>
      </c>
      <c r="C441" s="524" t="s">
        <v>267</v>
      </c>
      <c r="D441" s="524" t="s">
        <v>106</v>
      </c>
      <c r="E441" s="524" t="s">
        <v>1102</v>
      </c>
      <c r="F441" s="525">
        <f>IFERROR(VLOOKUP(E441,[12]TablaRetencion!A$1:B$22,2,FALSE),"")</f>
        <v>420</v>
      </c>
      <c r="G441" s="525" t="s">
        <v>694</v>
      </c>
      <c r="H441" s="525">
        <f>IFERROR(VLOOKUP(G441,[12]TablaRetencion!C$1:D$159,2,FALSE),"")</f>
        <v>11</v>
      </c>
      <c r="I441" s="602" t="s">
        <v>1055</v>
      </c>
      <c r="J441" s="524" t="s">
        <v>2680</v>
      </c>
      <c r="K441" s="603" t="s">
        <v>2691</v>
      </c>
      <c r="L441" s="524" t="s">
        <v>70</v>
      </c>
      <c r="M441" s="524" t="s">
        <v>109</v>
      </c>
      <c r="N441" s="524" t="s">
        <v>150</v>
      </c>
      <c r="O441" s="524" t="s">
        <v>152</v>
      </c>
      <c r="P441" s="524" t="s">
        <v>111</v>
      </c>
      <c r="Q441" s="603" t="s">
        <v>75</v>
      </c>
      <c r="R441" s="525" t="s">
        <v>76</v>
      </c>
      <c r="S441" s="524" t="s">
        <v>140</v>
      </c>
      <c r="T441" s="524" t="s">
        <v>78</v>
      </c>
      <c r="U441" s="524" t="s">
        <v>78</v>
      </c>
      <c r="V441" s="524" t="s">
        <v>2692</v>
      </c>
      <c r="W441" s="604">
        <f t="shared" si="65"/>
        <v>7</v>
      </c>
      <c r="X441" s="525" t="str">
        <f t="shared" si="66"/>
        <v>ALTA</v>
      </c>
      <c r="Y441" s="524" t="s">
        <v>2683</v>
      </c>
      <c r="Z441" s="524" t="s">
        <v>2683</v>
      </c>
      <c r="AA441" s="524" t="s">
        <v>81</v>
      </c>
      <c r="AB441" s="524" t="s">
        <v>201</v>
      </c>
      <c r="AC441" s="524" t="s">
        <v>2688</v>
      </c>
      <c r="AD441" s="574" t="s">
        <v>2685</v>
      </c>
      <c r="AE441" s="525" t="s">
        <v>82</v>
      </c>
      <c r="AF441" s="524" t="s">
        <v>69</v>
      </c>
      <c r="AG441" s="524" t="s">
        <v>69</v>
      </c>
      <c r="AH441" s="524" t="s">
        <v>69</v>
      </c>
      <c r="AI441" s="524" t="s">
        <v>114</v>
      </c>
      <c r="AJ441" s="610">
        <v>43965</v>
      </c>
      <c r="AK441" s="524" t="s">
        <v>457</v>
      </c>
      <c r="AL441" s="524" t="s">
        <v>457</v>
      </c>
      <c r="AM441" s="524" t="s">
        <v>69</v>
      </c>
      <c r="AN441" s="524" t="s">
        <v>457</v>
      </c>
      <c r="AO441" s="524" t="s">
        <v>69</v>
      </c>
      <c r="AP441" s="524" t="s">
        <v>457</v>
      </c>
      <c r="AQ441" s="524" t="s">
        <v>69</v>
      </c>
      <c r="AR441" s="525" t="s">
        <v>87</v>
      </c>
      <c r="AS441" s="525" t="s">
        <v>87</v>
      </c>
      <c r="AT441" s="524" t="s">
        <v>69</v>
      </c>
      <c r="AU441" s="609" t="s">
        <v>89</v>
      </c>
      <c r="AV441" s="524" t="s">
        <v>69</v>
      </c>
      <c r="AW441" s="524" t="s">
        <v>69</v>
      </c>
      <c r="AX441" s="609" t="s">
        <v>90</v>
      </c>
    </row>
    <row r="442" spans="1:50" ht="63.75">
      <c r="A442" s="591" t="s">
        <v>1798</v>
      </c>
      <c r="B442" s="514" t="s">
        <v>321</v>
      </c>
      <c r="C442" s="524" t="s">
        <v>271</v>
      </c>
      <c r="D442" s="524" t="s">
        <v>106</v>
      </c>
      <c r="E442" s="524" t="s">
        <v>1102</v>
      </c>
      <c r="F442" s="525">
        <f>IFERROR(VLOOKUP(E442,[12]TablaRetencion!A$1:B$22,2,FALSE),"")</f>
        <v>420</v>
      </c>
      <c r="G442" s="525" t="s">
        <v>699</v>
      </c>
      <c r="H442" s="525">
        <f>IFERROR(VLOOKUP(G442,[12]TablaRetencion!C$1:D$159,2,FALSE),"")</f>
        <v>12</v>
      </c>
      <c r="I442" s="602"/>
      <c r="J442" s="524" t="s">
        <v>2632</v>
      </c>
      <c r="K442" s="524" t="s">
        <v>2693</v>
      </c>
      <c r="L442" s="524" t="s">
        <v>70</v>
      </c>
      <c r="M442" s="524" t="s">
        <v>151</v>
      </c>
      <c r="N442" s="524" t="s">
        <v>160</v>
      </c>
      <c r="O442" s="524" t="s">
        <v>125</v>
      </c>
      <c r="P442" s="524" t="s">
        <v>111</v>
      </c>
      <c r="Q442" s="524" t="s">
        <v>75</v>
      </c>
      <c r="R442" s="525" t="s">
        <v>76</v>
      </c>
      <c r="S442" s="524" t="s">
        <v>140</v>
      </c>
      <c r="T442" s="524" t="s">
        <v>79</v>
      </c>
      <c r="U442" s="524" t="s">
        <v>79</v>
      </c>
      <c r="V442" s="609" t="s">
        <v>2694</v>
      </c>
      <c r="W442" s="604">
        <f t="shared" si="65"/>
        <v>5</v>
      </c>
      <c r="X442" s="525" t="str">
        <f t="shared" si="66"/>
        <v>MEDIO</v>
      </c>
      <c r="Y442" s="524" t="s">
        <v>2695</v>
      </c>
      <c r="Z442" s="524" t="s">
        <v>2673</v>
      </c>
      <c r="AA442" s="524" t="s">
        <v>81</v>
      </c>
      <c r="AB442" s="524" t="s">
        <v>81</v>
      </c>
      <c r="AC442" s="524" t="s">
        <v>2642</v>
      </c>
      <c r="AD442" s="574">
        <v>43965</v>
      </c>
      <c r="AE442" s="525" t="s">
        <v>82</v>
      </c>
      <c r="AF442" s="524" t="s">
        <v>69</v>
      </c>
      <c r="AG442" s="524" t="s">
        <v>69</v>
      </c>
      <c r="AH442" s="524" t="s">
        <v>69</v>
      </c>
      <c r="AI442" s="524" t="s">
        <v>114</v>
      </c>
      <c r="AJ442" s="605">
        <v>43965</v>
      </c>
      <c r="AK442" s="524" t="s">
        <v>457</v>
      </c>
      <c r="AL442" s="524" t="s">
        <v>457</v>
      </c>
      <c r="AM442" s="524" t="s">
        <v>69</v>
      </c>
      <c r="AN442" s="524" t="s">
        <v>457</v>
      </c>
      <c r="AO442" s="524" t="s">
        <v>69</v>
      </c>
      <c r="AP442" s="524" t="s">
        <v>457</v>
      </c>
      <c r="AQ442" s="524" t="s">
        <v>69</v>
      </c>
      <c r="AR442" s="525" t="s">
        <v>87</v>
      </c>
      <c r="AS442" s="525" t="s">
        <v>87</v>
      </c>
      <c r="AT442" s="524" t="s">
        <v>69</v>
      </c>
      <c r="AU442" s="524" t="s">
        <v>89</v>
      </c>
      <c r="AV442" s="524" t="s">
        <v>69</v>
      </c>
      <c r="AW442" s="524" t="s">
        <v>69</v>
      </c>
      <c r="AX442" s="524" t="s">
        <v>90</v>
      </c>
    </row>
    <row r="443" spans="1:50" ht="51">
      <c r="A443" s="591" t="s">
        <v>1798</v>
      </c>
      <c r="B443" s="514" t="s">
        <v>321</v>
      </c>
      <c r="C443" s="524" t="s">
        <v>267</v>
      </c>
      <c r="D443" s="524" t="s">
        <v>106</v>
      </c>
      <c r="E443" s="524" t="s">
        <v>1102</v>
      </c>
      <c r="F443" s="525">
        <f>IFERROR(VLOOKUP(E443,[12]TablaRetencion!A$1:B$22,2,FALSE),"")</f>
        <v>420</v>
      </c>
      <c r="G443" s="525" t="s">
        <v>700</v>
      </c>
      <c r="H443" s="525">
        <f>IFERROR(VLOOKUP(G443,[12]TablaRetencion!C$1:D$159,2,FALSE),"")</f>
        <v>14</v>
      </c>
      <c r="I443" s="602"/>
      <c r="J443" s="603" t="s">
        <v>2632</v>
      </c>
      <c r="K443" s="603" t="s">
        <v>2696</v>
      </c>
      <c r="L443" s="524" t="s">
        <v>70</v>
      </c>
      <c r="M443" s="524" t="s">
        <v>151</v>
      </c>
      <c r="N443" s="524" t="s">
        <v>124</v>
      </c>
      <c r="O443" s="524" t="s">
        <v>125</v>
      </c>
      <c r="P443" s="524" t="s">
        <v>111</v>
      </c>
      <c r="Q443" s="603" t="s">
        <v>75</v>
      </c>
      <c r="R443" s="525" t="s">
        <v>76</v>
      </c>
      <c r="S443" s="524" t="s">
        <v>140</v>
      </c>
      <c r="T443" s="524" t="s">
        <v>79</v>
      </c>
      <c r="U443" s="524" t="s">
        <v>79</v>
      </c>
      <c r="V443" s="524" t="s">
        <v>2697</v>
      </c>
      <c r="W443" s="604">
        <f t="shared" si="65"/>
        <v>5</v>
      </c>
      <c r="X443" s="525" t="str">
        <f t="shared" si="66"/>
        <v>MEDIO</v>
      </c>
      <c r="Y443" s="524" t="s">
        <v>2683</v>
      </c>
      <c r="Z443" s="524" t="s">
        <v>2683</v>
      </c>
      <c r="AA443" s="524" t="s">
        <v>168</v>
      </c>
      <c r="AB443" s="524" t="s">
        <v>201</v>
      </c>
      <c r="AC443" s="524" t="s">
        <v>2688</v>
      </c>
      <c r="AD443" s="574" t="s">
        <v>2685</v>
      </c>
      <c r="AE443" s="525" t="s">
        <v>82</v>
      </c>
      <c r="AF443" s="524" t="s">
        <v>69</v>
      </c>
      <c r="AG443" s="524" t="s">
        <v>69</v>
      </c>
      <c r="AH443" s="524" t="s">
        <v>69</v>
      </c>
      <c r="AI443" s="524" t="s">
        <v>114</v>
      </c>
      <c r="AJ443" s="610">
        <v>43965</v>
      </c>
      <c r="AK443" s="524" t="s">
        <v>457</v>
      </c>
      <c r="AL443" s="524" t="s">
        <v>457</v>
      </c>
      <c r="AM443" s="524" t="s">
        <v>69</v>
      </c>
      <c r="AN443" s="524" t="s">
        <v>457</v>
      </c>
      <c r="AO443" s="524" t="s">
        <v>69</v>
      </c>
      <c r="AP443" s="524" t="s">
        <v>457</v>
      </c>
      <c r="AQ443" s="524" t="s">
        <v>69</v>
      </c>
      <c r="AR443" s="525" t="s">
        <v>87</v>
      </c>
      <c r="AS443" s="525" t="s">
        <v>87</v>
      </c>
      <c r="AT443" s="524" t="s">
        <v>69</v>
      </c>
      <c r="AU443" s="609" t="s">
        <v>89</v>
      </c>
      <c r="AV443" s="524" t="s">
        <v>69</v>
      </c>
      <c r="AW443" s="524" t="s">
        <v>69</v>
      </c>
      <c r="AX443" s="609" t="s">
        <v>90</v>
      </c>
    </row>
    <row r="444" spans="1:50" ht="51">
      <c r="A444" s="591" t="s">
        <v>1798</v>
      </c>
      <c r="B444" s="514" t="s">
        <v>321</v>
      </c>
      <c r="C444" s="524" t="s">
        <v>268</v>
      </c>
      <c r="D444" s="524" t="s">
        <v>106</v>
      </c>
      <c r="E444" s="524" t="s">
        <v>1102</v>
      </c>
      <c r="F444" s="525">
        <f>IFERROR(VLOOKUP(E444,[12]TablaRetencion!A$1:B$22,2,FALSE),"")</f>
        <v>420</v>
      </c>
      <c r="G444" s="525" t="s">
        <v>701</v>
      </c>
      <c r="H444" s="525">
        <f>IFERROR(VLOOKUP(G444,[12]TablaRetencion!C$1:D$159,2,FALSE),"")</f>
        <v>20</v>
      </c>
      <c r="I444" s="602"/>
      <c r="J444" s="603" t="s">
        <v>2698</v>
      </c>
      <c r="K444" s="603" t="s">
        <v>2699</v>
      </c>
      <c r="L444" s="524" t="s">
        <v>70</v>
      </c>
      <c r="M444" s="524" t="s">
        <v>109</v>
      </c>
      <c r="N444" s="524" t="s">
        <v>150</v>
      </c>
      <c r="O444" s="524" t="s">
        <v>152</v>
      </c>
      <c r="P444" s="524" t="s">
        <v>111</v>
      </c>
      <c r="Q444" s="603" t="s">
        <v>75</v>
      </c>
      <c r="R444" s="608" t="s">
        <v>89</v>
      </c>
      <c r="S444" s="524" t="s">
        <v>140</v>
      </c>
      <c r="T444" s="609" t="s">
        <v>79</v>
      </c>
      <c r="U444" s="609" t="s">
        <v>79</v>
      </c>
      <c r="V444" s="609" t="s">
        <v>2700</v>
      </c>
      <c r="W444" s="604">
        <f t="shared" si="65"/>
        <v>5</v>
      </c>
      <c r="X444" s="525" t="str">
        <f t="shared" si="66"/>
        <v>MEDIO</v>
      </c>
      <c r="Y444" s="609" t="s">
        <v>2658</v>
      </c>
      <c r="Z444" s="609" t="s">
        <v>2659</v>
      </c>
      <c r="AA444" s="524" t="s">
        <v>81</v>
      </c>
      <c r="AB444" s="524" t="s">
        <v>201</v>
      </c>
      <c r="AC444" s="524" t="s">
        <v>2688</v>
      </c>
      <c r="AD444" s="574" t="s">
        <v>2685</v>
      </c>
      <c r="AE444" s="525" t="s">
        <v>82</v>
      </c>
      <c r="AF444" s="524" t="s">
        <v>69</v>
      </c>
      <c r="AG444" s="524" t="s">
        <v>69</v>
      </c>
      <c r="AH444" s="524" t="s">
        <v>69</v>
      </c>
      <c r="AI444" s="524" t="s">
        <v>114</v>
      </c>
      <c r="AJ444" s="610">
        <v>43965</v>
      </c>
      <c r="AK444" s="524" t="s">
        <v>457</v>
      </c>
      <c r="AL444" s="524" t="s">
        <v>457</v>
      </c>
      <c r="AM444" s="524" t="s">
        <v>69</v>
      </c>
      <c r="AN444" s="524" t="s">
        <v>457</v>
      </c>
      <c r="AO444" s="524" t="s">
        <v>69</v>
      </c>
      <c r="AP444" s="524" t="s">
        <v>457</v>
      </c>
      <c r="AQ444" s="524" t="s">
        <v>69</v>
      </c>
      <c r="AR444" s="525" t="s">
        <v>87</v>
      </c>
      <c r="AS444" s="525" t="s">
        <v>87</v>
      </c>
      <c r="AT444" s="524" t="s">
        <v>69</v>
      </c>
      <c r="AU444" s="609" t="s">
        <v>89</v>
      </c>
      <c r="AV444" s="524" t="s">
        <v>69</v>
      </c>
      <c r="AW444" s="524" t="s">
        <v>69</v>
      </c>
      <c r="AX444" s="609" t="s">
        <v>90</v>
      </c>
    </row>
    <row r="445" spans="1:50" ht="63.75">
      <c r="A445" s="591" t="s">
        <v>1798</v>
      </c>
      <c r="B445" s="514" t="s">
        <v>321</v>
      </c>
      <c r="C445" s="603" t="s">
        <v>266</v>
      </c>
      <c r="D445" s="524" t="s">
        <v>106</v>
      </c>
      <c r="E445" s="524" t="s">
        <v>1102</v>
      </c>
      <c r="F445" s="525">
        <f>IFERROR(VLOOKUP(E445,[12]TablaRetencion!A$1:B$22,2,FALSE),"")</f>
        <v>420</v>
      </c>
      <c r="G445" s="525" t="s">
        <v>702</v>
      </c>
      <c r="H445" s="525">
        <f>IFERROR(VLOOKUP(G445,[12]TablaRetencion!C$1:D$159,2,FALSE),"")</f>
        <v>21</v>
      </c>
      <c r="I445" s="602"/>
      <c r="J445" s="603" t="s">
        <v>2698</v>
      </c>
      <c r="K445" s="603" t="s">
        <v>2701</v>
      </c>
      <c r="L445" s="524" t="s">
        <v>70</v>
      </c>
      <c r="M445" s="524" t="s">
        <v>109</v>
      </c>
      <c r="N445" s="524" t="s">
        <v>150</v>
      </c>
      <c r="O445" s="524" t="s">
        <v>152</v>
      </c>
      <c r="P445" s="524" t="s">
        <v>111</v>
      </c>
      <c r="Q445" s="603" t="s">
        <v>75</v>
      </c>
      <c r="R445" s="608" t="s">
        <v>89</v>
      </c>
      <c r="S445" s="524" t="s">
        <v>140</v>
      </c>
      <c r="T445" s="524" t="s">
        <v>79</v>
      </c>
      <c r="U445" s="524" t="s">
        <v>79</v>
      </c>
      <c r="V445" s="609" t="s">
        <v>2702</v>
      </c>
      <c r="W445" s="525">
        <f t="shared" si="65"/>
        <v>5</v>
      </c>
      <c r="X445" s="525" t="str">
        <f t="shared" si="66"/>
        <v>MEDIO</v>
      </c>
      <c r="Y445" s="609" t="s">
        <v>2703</v>
      </c>
      <c r="Z445" s="609" t="s">
        <v>2703</v>
      </c>
      <c r="AA445" s="524" t="s">
        <v>168</v>
      </c>
      <c r="AB445" s="609" t="s">
        <v>201</v>
      </c>
      <c r="AC445" s="609" t="s">
        <v>2704</v>
      </c>
      <c r="AD445" s="574">
        <v>43965</v>
      </c>
      <c r="AE445" s="608" t="s">
        <v>82</v>
      </c>
      <c r="AF445" s="524" t="s">
        <v>69</v>
      </c>
      <c r="AG445" s="524" t="s">
        <v>69</v>
      </c>
      <c r="AH445" s="524" t="s">
        <v>69</v>
      </c>
      <c r="AI445" s="524" t="s">
        <v>114</v>
      </c>
      <c r="AJ445" s="605">
        <v>43965</v>
      </c>
      <c r="AK445" s="524" t="s">
        <v>457</v>
      </c>
      <c r="AL445" s="524" t="s">
        <v>457</v>
      </c>
      <c r="AM445" s="524" t="s">
        <v>69</v>
      </c>
      <c r="AN445" s="524" t="s">
        <v>457</v>
      </c>
      <c r="AO445" s="524" t="s">
        <v>69</v>
      </c>
      <c r="AP445" s="524" t="s">
        <v>457</v>
      </c>
      <c r="AQ445" s="524" t="s">
        <v>69</v>
      </c>
      <c r="AR445" s="525" t="s">
        <v>87</v>
      </c>
      <c r="AS445" s="525" t="s">
        <v>87</v>
      </c>
      <c r="AT445" s="524" t="s">
        <v>69</v>
      </c>
      <c r="AU445" s="524" t="s">
        <v>89</v>
      </c>
      <c r="AV445" s="524" t="s">
        <v>69</v>
      </c>
      <c r="AW445" s="524" t="s">
        <v>69</v>
      </c>
      <c r="AX445" s="524" t="s">
        <v>90</v>
      </c>
    </row>
    <row r="446" spans="1:50" ht="51">
      <c r="A446" s="591" t="s">
        <v>1798</v>
      </c>
      <c r="B446" s="514" t="s">
        <v>321</v>
      </c>
      <c r="C446" s="524"/>
      <c r="D446" s="524" t="s">
        <v>106</v>
      </c>
      <c r="E446" s="524" t="s">
        <v>1102</v>
      </c>
      <c r="F446" s="525">
        <f>IFERROR(VLOOKUP(E446,[12]TablaRetencion!A$1:B$22,2,FALSE),"")</f>
        <v>420</v>
      </c>
      <c r="G446" s="525" t="s">
        <v>703</v>
      </c>
      <c r="H446" s="525">
        <f>IFERROR(VLOOKUP(G446,[12]TablaRetencion!C$1:D$159,2,FALSE),"")</f>
        <v>24</v>
      </c>
      <c r="I446" s="602"/>
      <c r="J446" s="603" t="s">
        <v>2698</v>
      </c>
      <c r="K446" s="603" t="s">
        <v>2705</v>
      </c>
      <c r="L446" s="524" t="s">
        <v>70</v>
      </c>
      <c r="M446" s="524" t="s">
        <v>109</v>
      </c>
      <c r="N446" s="524" t="s">
        <v>150</v>
      </c>
      <c r="O446" s="524" t="s">
        <v>152</v>
      </c>
      <c r="P446" s="524" t="s">
        <v>111</v>
      </c>
      <c r="Q446" s="603" t="s">
        <v>75</v>
      </c>
      <c r="R446" s="525" t="s">
        <v>89</v>
      </c>
      <c r="S446" s="524" t="s">
        <v>140</v>
      </c>
      <c r="T446" s="524" t="s">
        <v>79</v>
      </c>
      <c r="U446" s="524" t="s">
        <v>79</v>
      </c>
      <c r="V446" s="609" t="s">
        <v>2706</v>
      </c>
      <c r="W446" s="525">
        <v>5</v>
      </c>
      <c r="X446" s="525" t="s">
        <v>1822</v>
      </c>
      <c r="Y446" s="524" t="s">
        <v>143</v>
      </c>
      <c r="Z446" s="524" t="s">
        <v>2663</v>
      </c>
      <c r="AA446" s="524" t="s">
        <v>113</v>
      </c>
      <c r="AB446" s="524" t="s">
        <v>168</v>
      </c>
      <c r="AC446" s="524" t="s">
        <v>2664</v>
      </c>
      <c r="AD446" s="574" t="s">
        <v>2665</v>
      </c>
      <c r="AE446" s="525" t="s">
        <v>82</v>
      </c>
      <c r="AF446" s="524" t="s">
        <v>69</v>
      </c>
      <c r="AG446" s="524" t="s">
        <v>69</v>
      </c>
      <c r="AH446" s="524" t="s">
        <v>69</v>
      </c>
      <c r="AI446" s="524" t="s">
        <v>114</v>
      </c>
      <c r="AJ446" s="605">
        <v>43966</v>
      </c>
      <c r="AK446" s="524" t="s">
        <v>457</v>
      </c>
      <c r="AL446" s="524" t="s">
        <v>457</v>
      </c>
      <c r="AM446" s="524" t="s">
        <v>69</v>
      </c>
      <c r="AN446" s="524" t="s">
        <v>69</v>
      </c>
      <c r="AO446" s="524" t="s">
        <v>69</v>
      </c>
      <c r="AP446" s="524" t="s">
        <v>69</v>
      </c>
      <c r="AQ446" s="524" t="s">
        <v>69</v>
      </c>
      <c r="AR446" s="525" t="s">
        <v>87</v>
      </c>
      <c r="AS446" s="525" t="s">
        <v>87</v>
      </c>
      <c r="AT446" s="524" t="s">
        <v>69</v>
      </c>
      <c r="AU446" s="524" t="s">
        <v>69</v>
      </c>
      <c r="AV446" s="524" t="s">
        <v>69</v>
      </c>
      <c r="AW446" s="524" t="s">
        <v>69</v>
      </c>
      <c r="AX446" s="524" t="s">
        <v>90</v>
      </c>
    </row>
    <row r="447" spans="1:50" ht="76.5">
      <c r="A447" s="591" t="s">
        <v>1798</v>
      </c>
      <c r="B447" s="514" t="s">
        <v>321</v>
      </c>
      <c r="C447" s="524"/>
      <c r="D447" s="524" t="s">
        <v>106</v>
      </c>
      <c r="E447" s="524" t="s">
        <v>1102</v>
      </c>
      <c r="F447" s="525">
        <f>IFERROR(VLOOKUP(E447,[12]TablaRetencion!A$1:B$22,2,FALSE),"")</f>
        <v>420</v>
      </c>
      <c r="G447" s="525" t="s">
        <v>402</v>
      </c>
      <c r="H447" s="525">
        <f>IFERROR(VLOOKUP(G447,[12]TablaRetencion!C$1:D$159,2,FALSE),"")</f>
        <v>28</v>
      </c>
      <c r="I447" s="602" t="s">
        <v>1056</v>
      </c>
      <c r="J447" s="603" t="s">
        <v>2698</v>
      </c>
      <c r="K447" s="603" t="s">
        <v>2707</v>
      </c>
      <c r="L447" s="524" t="s">
        <v>70</v>
      </c>
      <c r="M447" s="609" t="s">
        <v>2708</v>
      </c>
      <c r="N447" s="524" t="s">
        <v>150</v>
      </c>
      <c r="O447" s="524" t="s">
        <v>152</v>
      </c>
      <c r="P447" s="524" t="s">
        <v>111</v>
      </c>
      <c r="Q447" s="603" t="s">
        <v>112</v>
      </c>
      <c r="R447" s="525" t="s">
        <v>89</v>
      </c>
      <c r="S447" s="524" t="s">
        <v>140</v>
      </c>
      <c r="T447" s="524" t="s">
        <v>79</v>
      </c>
      <c r="U447" s="524" t="s">
        <v>79</v>
      </c>
      <c r="V447" s="609" t="s">
        <v>2709</v>
      </c>
      <c r="W447" s="525">
        <v>5</v>
      </c>
      <c r="X447" s="525" t="s">
        <v>1822</v>
      </c>
      <c r="Y447" s="524" t="s">
        <v>2710</v>
      </c>
      <c r="Z447" s="524" t="s">
        <v>2711</v>
      </c>
      <c r="AA447" s="524" t="s">
        <v>113</v>
      </c>
      <c r="AB447" s="524" t="s">
        <v>113</v>
      </c>
      <c r="AC447" s="524" t="s">
        <v>2664</v>
      </c>
      <c r="AD447" s="574" t="s">
        <v>2665</v>
      </c>
      <c r="AE447" s="525" t="s">
        <v>82</v>
      </c>
      <c r="AF447" s="524" t="s">
        <v>69</v>
      </c>
      <c r="AG447" s="524" t="s">
        <v>69</v>
      </c>
      <c r="AH447" s="524" t="s">
        <v>69</v>
      </c>
      <c r="AI447" s="524" t="s">
        <v>114</v>
      </c>
      <c r="AJ447" s="605">
        <v>43966</v>
      </c>
      <c r="AK447" s="524" t="s">
        <v>457</v>
      </c>
      <c r="AL447" s="524" t="s">
        <v>457</v>
      </c>
      <c r="AM447" s="524" t="s">
        <v>69</v>
      </c>
      <c r="AN447" s="524" t="s">
        <v>69</v>
      </c>
      <c r="AO447" s="524" t="s">
        <v>69</v>
      </c>
      <c r="AP447" s="524" t="s">
        <v>69</v>
      </c>
      <c r="AQ447" s="524" t="s">
        <v>69</v>
      </c>
      <c r="AR447" s="525" t="s">
        <v>87</v>
      </c>
      <c r="AS447" s="525" t="s">
        <v>87</v>
      </c>
      <c r="AT447" s="524" t="s">
        <v>69</v>
      </c>
      <c r="AU447" s="524" t="s">
        <v>69</v>
      </c>
      <c r="AV447" s="524" t="s">
        <v>69</v>
      </c>
      <c r="AW447" s="524" t="s">
        <v>69</v>
      </c>
      <c r="AX447" s="524" t="s">
        <v>90</v>
      </c>
    </row>
    <row r="448" spans="1:50" ht="76.5">
      <c r="A448" s="591" t="s">
        <v>1798</v>
      </c>
      <c r="B448" s="514" t="s">
        <v>321</v>
      </c>
      <c r="C448" s="524"/>
      <c r="D448" s="524" t="s">
        <v>106</v>
      </c>
      <c r="E448" s="524" t="s">
        <v>1102</v>
      </c>
      <c r="F448" s="525">
        <f>IFERROR(VLOOKUP(E448,[12]TablaRetencion!A$1:B$22,2,FALSE),"")</f>
        <v>420</v>
      </c>
      <c r="G448" s="525" t="s">
        <v>402</v>
      </c>
      <c r="H448" s="525">
        <f>IFERROR(VLOOKUP(G448,[12]TablaRetencion!C$1:D$159,2,FALSE),"")</f>
        <v>28</v>
      </c>
      <c r="I448" s="602" t="s">
        <v>1057</v>
      </c>
      <c r="J448" s="603" t="s">
        <v>2698</v>
      </c>
      <c r="K448" s="603" t="s">
        <v>2712</v>
      </c>
      <c r="L448" s="524" t="s">
        <v>70</v>
      </c>
      <c r="M448" s="609" t="s">
        <v>2708</v>
      </c>
      <c r="N448" s="524" t="s">
        <v>150</v>
      </c>
      <c r="O448" s="524" t="s">
        <v>152</v>
      </c>
      <c r="P448" s="524" t="s">
        <v>111</v>
      </c>
      <c r="Q448" s="603" t="s">
        <v>112</v>
      </c>
      <c r="R448" s="525" t="s">
        <v>89</v>
      </c>
      <c r="S448" s="524" t="s">
        <v>140</v>
      </c>
      <c r="T448" s="524" t="s">
        <v>79</v>
      </c>
      <c r="U448" s="524" t="s">
        <v>79</v>
      </c>
      <c r="V448" s="609" t="s">
        <v>2713</v>
      </c>
      <c r="W448" s="525">
        <v>5</v>
      </c>
      <c r="X448" s="525" t="s">
        <v>1822</v>
      </c>
      <c r="Y448" s="524" t="s">
        <v>2710</v>
      </c>
      <c r="Z448" s="524" t="s">
        <v>2714</v>
      </c>
      <c r="AA448" s="524" t="s">
        <v>189</v>
      </c>
      <c r="AB448" s="524" t="s">
        <v>189</v>
      </c>
      <c r="AC448" s="524" t="s">
        <v>2664</v>
      </c>
      <c r="AD448" s="574" t="s">
        <v>2665</v>
      </c>
      <c r="AE448" s="525" t="s">
        <v>82</v>
      </c>
      <c r="AF448" s="524" t="s">
        <v>69</v>
      </c>
      <c r="AG448" s="524" t="s">
        <v>69</v>
      </c>
      <c r="AH448" s="524" t="s">
        <v>69</v>
      </c>
      <c r="AI448" s="524" t="s">
        <v>114</v>
      </c>
      <c r="AJ448" s="605">
        <v>43966</v>
      </c>
      <c r="AK448" s="524" t="s">
        <v>457</v>
      </c>
      <c r="AL448" s="524" t="s">
        <v>457</v>
      </c>
      <c r="AM448" s="524" t="s">
        <v>69</v>
      </c>
      <c r="AN448" s="524" t="s">
        <v>69</v>
      </c>
      <c r="AO448" s="524" t="s">
        <v>69</v>
      </c>
      <c r="AP448" s="524" t="s">
        <v>69</v>
      </c>
      <c r="AQ448" s="524" t="s">
        <v>69</v>
      </c>
      <c r="AR448" s="525" t="s">
        <v>87</v>
      </c>
      <c r="AS448" s="525" t="s">
        <v>87</v>
      </c>
      <c r="AT448" s="524" t="s">
        <v>69</v>
      </c>
      <c r="AU448" s="524" t="s">
        <v>69</v>
      </c>
      <c r="AV448" s="524" t="s">
        <v>69</v>
      </c>
      <c r="AW448" s="524" t="s">
        <v>69</v>
      </c>
      <c r="AX448" s="524" t="s">
        <v>90</v>
      </c>
    </row>
    <row r="449" spans="1:50" ht="63.75">
      <c r="A449" s="591" t="s">
        <v>1798</v>
      </c>
      <c r="B449" s="514" t="s">
        <v>321</v>
      </c>
      <c r="C449" s="524"/>
      <c r="D449" s="524" t="s">
        <v>106</v>
      </c>
      <c r="E449" s="524" t="s">
        <v>1102</v>
      </c>
      <c r="F449" s="525">
        <f>IFERROR(VLOOKUP(E449,[12]TablaRetencion!A$1:B$22,2,FALSE),"")</f>
        <v>420</v>
      </c>
      <c r="G449" s="525" t="s">
        <v>402</v>
      </c>
      <c r="H449" s="525">
        <f>IFERROR(VLOOKUP(G449,[12]TablaRetencion!C$1:D$159,2,FALSE),"")</f>
        <v>28</v>
      </c>
      <c r="I449" s="602" t="s">
        <v>1058</v>
      </c>
      <c r="J449" s="603" t="s">
        <v>2698</v>
      </c>
      <c r="K449" s="603" t="s">
        <v>2715</v>
      </c>
      <c r="L449" s="524" t="s">
        <v>70</v>
      </c>
      <c r="M449" s="609" t="s">
        <v>2708</v>
      </c>
      <c r="N449" s="524" t="s">
        <v>150</v>
      </c>
      <c r="O449" s="524" t="s">
        <v>152</v>
      </c>
      <c r="P449" s="524" t="s">
        <v>111</v>
      </c>
      <c r="Q449" s="603" t="s">
        <v>112</v>
      </c>
      <c r="R449" s="525" t="s">
        <v>89</v>
      </c>
      <c r="S449" s="524" t="s">
        <v>140</v>
      </c>
      <c r="T449" s="524" t="s">
        <v>79</v>
      </c>
      <c r="U449" s="524" t="s">
        <v>79</v>
      </c>
      <c r="V449" s="609" t="s">
        <v>2716</v>
      </c>
      <c r="W449" s="525">
        <v>5</v>
      </c>
      <c r="X449" s="525" t="s">
        <v>1822</v>
      </c>
      <c r="Y449" s="524" t="s">
        <v>2710</v>
      </c>
      <c r="Z449" s="524" t="s">
        <v>2663</v>
      </c>
      <c r="AA449" s="524" t="s">
        <v>113</v>
      </c>
      <c r="AB449" s="524" t="s">
        <v>113</v>
      </c>
      <c r="AC449" s="524" t="s">
        <v>2664</v>
      </c>
      <c r="AD449" s="574" t="s">
        <v>2665</v>
      </c>
      <c r="AE449" s="525" t="s">
        <v>82</v>
      </c>
      <c r="AF449" s="524" t="s">
        <v>69</v>
      </c>
      <c r="AG449" s="524" t="s">
        <v>69</v>
      </c>
      <c r="AH449" s="524" t="s">
        <v>69</v>
      </c>
      <c r="AI449" s="524" t="s">
        <v>114</v>
      </c>
      <c r="AJ449" s="605">
        <v>43966</v>
      </c>
      <c r="AK449" s="524" t="s">
        <v>457</v>
      </c>
      <c r="AL449" s="524" t="s">
        <v>457</v>
      </c>
      <c r="AM449" s="524" t="s">
        <v>69</v>
      </c>
      <c r="AN449" s="524" t="s">
        <v>69</v>
      </c>
      <c r="AO449" s="524" t="s">
        <v>69</v>
      </c>
      <c r="AP449" s="524" t="s">
        <v>69</v>
      </c>
      <c r="AQ449" s="524" t="s">
        <v>69</v>
      </c>
      <c r="AR449" s="525" t="s">
        <v>87</v>
      </c>
      <c r="AS449" s="525" t="s">
        <v>87</v>
      </c>
      <c r="AT449" s="524" t="s">
        <v>69</v>
      </c>
      <c r="AU449" s="524" t="s">
        <v>69</v>
      </c>
      <c r="AV449" s="524" t="s">
        <v>69</v>
      </c>
      <c r="AW449" s="524" t="s">
        <v>69</v>
      </c>
      <c r="AX449" s="524" t="s">
        <v>90</v>
      </c>
    </row>
    <row r="450" spans="1:50" ht="76.5">
      <c r="A450" s="591" t="s">
        <v>1798</v>
      </c>
      <c r="B450" s="514" t="s">
        <v>321</v>
      </c>
      <c r="C450" s="524" t="s">
        <v>271</v>
      </c>
      <c r="D450" s="524" t="s">
        <v>106</v>
      </c>
      <c r="E450" s="524" t="s">
        <v>1102</v>
      </c>
      <c r="F450" s="525">
        <f>IFERROR(VLOOKUP(E450,[12]TablaRetencion!A$1:B$22,2,FALSE),"")</f>
        <v>420</v>
      </c>
      <c r="G450" s="525" t="s">
        <v>704</v>
      </c>
      <c r="H450" s="525">
        <f>IFERROR(VLOOKUP(G450,[12]TablaRetencion!C$1:D$159,2,FALSE),"")</f>
        <v>30</v>
      </c>
      <c r="I450" s="602" t="s">
        <v>1059</v>
      </c>
      <c r="J450" s="524" t="s">
        <v>2698</v>
      </c>
      <c r="K450" s="524" t="s">
        <v>2717</v>
      </c>
      <c r="L450" s="524" t="s">
        <v>70</v>
      </c>
      <c r="M450" s="524" t="s">
        <v>109</v>
      </c>
      <c r="N450" s="524" t="s">
        <v>150</v>
      </c>
      <c r="O450" s="524" t="s">
        <v>194</v>
      </c>
      <c r="P450" s="524" t="s">
        <v>111</v>
      </c>
      <c r="Q450" s="606" t="s">
        <v>112</v>
      </c>
      <c r="R450" s="525" t="s">
        <v>89</v>
      </c>
      <c r="S450" s="524" t="s">
        <v>140</v>
      </c>
      <c r="T450" s="524" t="s">
        <v>79</v>
      </c>
      <c r="U450" s="524" t="s">
        <v>79</v>
      </c>
      <c r="V450" s="524" t="s">
        <v>2718</v>
      </c>
      <c r="W450" s="604">
        <f t="shared" si="65"/>
        <v>5</v>
      </c>
      <c r="X450" s="525" t="str">
        <f t="shared" si="66"/>
        <v>MEDIO</v>
      </c>
      <c r="Y450" s="524" t="s">
        <v>2673</v>
      </c>
      <c r="Z450" s="524" t="s">
        <v>2673</v>
      </c>
      <c r="AA450" s="524" t="s">
        <v>201</v>
      </c>
      <c r="AB450" s="524" t="s">
        <v>201</v>
      </c>
      <c r="AC450" s="524" t="s">
        <v>2642</v>
      </c>
      <c r="AD450" s="574">
        <v>43965</v>
      </c>
      <c r="AE450" s="525" t="s">
        <v>82</v>
      </c>
      <c r="AF450" s="524" t="s">
        <v>69</v>
      </c>
      <c r="AG450" s="524" t="s">
        <v>69</v>
      </c>
      <c r="AH450" s="524" t="s">
        <v>69</v>
      </c>
      <c r="AI450" s="524" t="s">
        <v>114</v>
      </c>
      <c r="AJ450" s="605">
        <v>43965</v>
      </c>
      <c r="AK450" s="524" t="s">
        <v>457</v>
      </c>
      <c r="AL450" s="524" t="s">
        <v>457</v>
      </c>
      <c r="AM450" s="524" t="s">
        <v>69</v>
      </c>
      <c r="AN450" s="524" t="s">
        <v>457</v>
      </c>
      <c r="AO450" s="524" t="s">
        <v>69</v>
      </c>
      <c r="AP450" s="524" t="s">
        <v>457</v>
      </c>
      <c r="AQ450" s="524" t="s">
        <v>69</v>
      </c>
      <c r="AR450" s="525" t="s">
        <v>87</v>
      </c>
      <c r="AS450" s="525" t="s">
        <v>87</v>
      </c>
      <c r="AT450" s="524" t="s">
        <v>69</v>
      </c>
      <c r="AU450" s="524" t="s">
        <v>89</v>
      </c>
      <c r="AV450" s="524" t="s">
        <v>69</v>
      </c>
      <c r="AW450" s="524" t="s">
        <v>69</v>
      </c>
      <c r="AX450" s="524" t="s">
        <v>90</v>
      </c>
    </row>
    <row r="451" spans="1:50" ht="102">
      <c r="A451" s="591" t="s">
        <v>1798</v>
      </c>
      <c r="B451" s="514" t="s">
        <v>321</v>
      </c>
      <c r="C451" s="524" t="s">
        <v>271</v>
      </c>
      <c r="D451" s="524" t="s">
        <v>106</v>
      </c>
      <c r="E451" s="524" t="s">
        <v>1102</v>
      </c>
      <c r="F451" s="525">
        <f>IFERROR(VLOOKUP(E451,[12]TablaRetencion!A$1:B$22,2,FALSE),"")</f>
        <v>420</v>
      </c>
      <c r="G451" s="525" t="s">
        <v>704</v>
      </c>
      <c r="H451" s="525">
        <f>IFERROR(VLOOKUP(G451,[12]TablaRetencion!C$1:D$159,2,FALSE),"")</f>
        <v>30</v>
      </c>
      <c r="I451" s="602" t="s">
        <v>1060</v>
      </c>
      <c r="J451" s="524" t="s">
        <v>2698</v>
      </c>
      <c r="K451" s="524" t="s">
        <v>2719</v>
      </c>
      <c r="L451" s="524" t="s">
        <v>70</v>
      </c>
      <c r="M451" s="524" t="s">
        <v>109</v>
      </c>
      <c r="N451" s="524" t="s">
        <v>150</v>
      </c>
      <c r="O451" s="524" t="s">
        <v>194</v>
      </c>
      <c r="P451" s="524" t="s">
        <v>111</v>
      </c>
      <c r="Q451" s="524" t="s">
        <v>126</v>
      </c>
      <c r="R451" s="525" t="s">
        <v>89</v>
      </c>
      <c r="S451" s="524" t="s">
        <v>140</v>
      </c>
      <c r="T451" s="524" t="s">
        <v>79</v>
      </c>
      <c r="U451" s="524" t="s">
        <v>79</v>
      </c>
      <c r="V451" s="524" t="s">
        <v>2720</v>
      </c>
      <c r="W451" s="604">
        <f t="shared" si="65"/>
        <v>5</v>
      </c>
      <c r="X451" s="525" t="str">
        <f t="shared" si="66"/>
        <v>MEDIO</v>
      </c>
      <c r="Y451" s="524" t="s">
        <v>2673</v>
      </c>
      <c r="Z451" s="524" t="s">
        <v>2673</v>
      </c>
      <c r="AA451" s="524" t="s">
        <v>201</v>
      </c>
      <c r="AB451" s="524" t="s">
        <v>201</v>
      </c>
      <c r="AC451" s="524" t="s">
        <v>2642</v>
      </c>
      <c r="AD451" s="574">
        <v>43965</v>
      </c>
      <c r="AE451" s="525" t="s">
        <v>129</v>
      </c>
      <c r="AF451" s="524" t="s">
        <v>69</v>
      </c>
      <c r="AG451" s="524" t="s">
        <v>69</v>
      </c>
      <c r="AH451" s="524" t="s">
        <v>69</v>
      </c>
      <c r="AI451" s="524" t="s">
        <v>114</v>
      </c>
      <c r="AJ451" s="605">
        <v>43965</v>
      </c>
      <c r="AK451" s="524" t="s">
        <v>457</v>
      </c>
      <c r="AL451" s="524" t="s">
        <v>457</v>
      </c>
      <c r="AM451" s="524" t="s">
        <v>69</v>
      </c>
      <c r="AN451" s="524" t="s">
        <v>457</v>
      </c>
      <c r="AO451" s="524" t="s">
        <v>69</v>
      </c>
      <c r="AP451" s="524" t="s">
        <v>457</v>
      </c>
      <c r="AQ451" s="524" t="s">
        <v>69</v>
      </c>
      <c r="AR451" s="525" t="s">
        <v>87</v>
      </c>
      <c r="AS451" s="525" t="s">
        <v>87</v>
      </c>
      <c r="AT451" s="524" t="s">
        <v>69</v>
      </c>
      <c r="AU451" s="524" t="s">
        <v>89</v>
      </c>
      <c r="AV451" s="524" t="s">
        <v>69</v>
      </c>
      <c r="AW451" s="524" t="s">
        <v>69</v>
      </c>
      <c r="AX451" s="524" t="s">
        <v>90</v>
      </c>
    </row>
    <row r="452" spans="1:50" ht="76.5">
      <c r="A452" s="591" t="s">
        <v>1798</v>
      </c>
      <c r="B452" s="514" t="s">
        <v>321</v>
      </c>
      <c r="C452" s="524" t="s">
        <v>271</v>
      </c>
      <c r="D452" s="524" t="s">
        <v>106</v>
      </c>
      <c r="E452" s="524" t="s">
        <v>1102</v>
      </c>
      <c r="F452" s="525">
        <f>IFERROR(VLOOKUP(E452,[12]TablaRetencion!A$1:B$22,2,FALSE),"")</f>
        <v>420</v>
      </c>
      <c r="G452" s="525" t="s">
        <v>704</v>
      </c>
      <c r="H452" s="525">
        <f>IFERROR(VLOOKUP(G452,[12]TablaRetencion!C$1:D$159,2,FALSE),"")</f>
        <v>30</v>
      </c>
      <c r="I452" s="602" t="s">
        <v>1061</v>
      </c>
      <c r="J452" s="524" t="s">
        <v>2698</v>
      </c>
      <c r="K452" s="524" t="s">
        <v>2721</v>
      </c>
      <c r="L452" s="524" t="s">
        <v>70</v>
      </c>
      <c r="M452" s="524" t="s">
        <v>109</v>
      </c>
      <c r="N452" s="524" t="s">
        <v>150</v>
      </c>
      <c r="O452" s="524" t="s">
        <v>194</v>
      </c>
      <c r="P452" s="524" t="s">
        <v>74</v>
      </c>
      <c r="Q452" s="524" t="s">
        <v>75</v>
      </c>
      <c r="R452" s="525" t="s">
        <v>89</v>
      </c>
      <c r="S452" s="524" t="s">
        <v>140</v>
      </c>
      <c r="T452" s="524" t="s">
        <v>79</v>
      </c>
      <c r="U452" s="524" t="s">
        <v>79</v>
      </c>
      <c r="V452" s="524" t="s">
        <v>2722</v>
      </c>
      <c r="W452" s="604">
        <f t="shared" si="65"/>
        <v>5</v>
      </c>
      <c r="X452" s="525" t="str">
        <f t="shared" si="66"/>
        <v>MEDIO</v>
      </c>
      <c r="Y452" s="524" t="s">
        <v>2673</v>
      </c>
      <c r="Z452" s="524" t="s">
        <v>2673</v>
      </c>
      <c r="AA452" s="524" t="s">
        <v>201</v>
      </c>
      <c r="AB452" s="524" t="s">
        <v>201</v>
      </c>
      <c r="AC452" s="524" t="s">
        <v>2642</v>
      </c>
      <c r="AD452" s="574">
        <v>43965</v>
      </c>
      <c r="AE452" s="525" t="s">
        <v>129</v>
      </c>
      <c r="AF452" s="524" t="s">
        <v>69</v>
      </c>
      <c r="AG452" s="524" t="s">
        <v>69</v>
      </c>
      <c r="AH452" s="524" t="s">
        <v>69</v>
      </c>
      <c r="AI452" s="524" t="s">
        <v>114</v>
      </c>
      <c r="AJ452" s="605">
        <v>43965</v>
      </c>
      <c r="AK452" s="524" t="s">
        <v>457</v>
      </c>
      <c r="AL452" s="524" t="s">
        <v>457</v>
      </c>
      <c r="AM452" s="524" t="s">
        <v>69</v>
      </c>
      <c r="AN452" s="524" t="s">
        <v>457</v>
      </c>
      <c r="AO452" s="524" t="s">
        <v>69</v>
      </c>
      <c r="AP452" s="524" t="s">
        <v>457</v>
      </c>
      <c r="AQ452" s="524" t="s">
        <v>69</v>
      </c>
      <c r="AR452" s="525" t="s">
        <v>87</v>
      </c>
      <c r="AS452" s="525" t="s">
        <v>87</v>
      </c>
      <c r="AT452" s="524" t="s">
        <v>69</v>
      </c>
      <c r="AU452" s="524" t="s">
        <v>89</v>
      </c>
      <c r="AV452" s="524" t="s">
        <v>69</v>
      </c>
      <c r="AW452" s="524" t="s">
        <v>69</v>
      </c>
      <c r="AX452" s="524" t="s">
        <v>2723</v>
      </c>
    </row>
    <row r="453" spans="1:50" ht="63.75">
      <c r="A453" s="591" t="s">
        <v>1798</v>
      </c>
      <c r="B453" s="514" t="s">
        <v>321</v>
      </c>
      <c r="C453" s="524" t="s">
        <v>268</v>
      </c>
      <c r="D453" s="524" t="s">
        <v>106</v>
      </c>
      <c r="E453" s="524" t="s">
        <v>1102</v>
      </c>
      <c r="F453" s="525">
        <v>420</v>
      </c>
      <c r="G453" s="525" t="s">
        <v>432</v>
      </c>
      <c r="H453" s="525">
        <f>IFERROR(VLOOKUP(G453,[12]TablaRetencion!C$1:D$159,2,FALSE),"")</f>
        <v>32</v>
      </c>
      <c r="I453" s="602" t="s">
        <v>1062</v>
      </c>
      <c r="J453" s="603" t="s">
        <v>2698</v>
      </c>
      <c r="K453" s="524" t="s">
        <v>2724</v>
      </c>
      <c r="L453" s="524" t="s">
        <v>70</v>
      </c>
      <c r="M453" s="603" t="s">
        <v>109</v>
      </c>
      <c r="N453" s="524" t="s">
        <v>150</v>
      </c>
      <c r="O453" s="524" t="s">
        <v>194</v>
      </c>
      <c r="P453" s="524" t="s">
        <v>111</v>
      </c>
      <c r="Q453" s="603" t="s">
        <v>75</v>
      </c>
      <c r="R453" s="525" t="s">
        <v>76</v>
      </c>
      <c r="S453" s="524" t="s">
        <v>140</v>
      </c>
      <c r="T453" s="609" t="s">
        <v>79</v>
      </c>
      <c r="U453" s="609" t="s">
        <v>79</v>
      </c>
      <c r="V453" s="609" t="s">
        <v>2725</v>
      </c>
      <c r="W453" s="604">
        <f t="shared" si="65"/>
        <v>5</v>
      </c>
      <c r="X453" s="525" t="str">
        <f t="shared" si="66"/>
        <v>MEDIO</v>
      </c>
      <c r="Y453" s="609" t="s">
        <v>2658</v>
      </c>
      <c r="Z453" s="609" t="s">
        <v>2659</v>
      </c>
      <c r="AA453" s="524" t="s">
        <v>81</v>
      </c>
      <c r="AB453" s="524" t="s">
        <v>201</v>
      </c>
      <c r="AC453" s="524" t="s">
        <v>2688</v>
      </c>
      <c r="AD453" s="574" t="s">
        <v>2685</v>
      </c>
      <c r="AE453" s="525" t="s">
        <v>82</v>
      </c>
      <c r="AF453" s="524" t="s">
        <v>69</v>
      </c>
      <c r="AG453" s="524" t="s">
        <v>69</v>
      </c>
      <c r="AH453" s="524" t="s">
        <v>69</v>
      </c>
      <c r="AI453" s="524" t="s">
        <v>114</v>
      </c>
      <c r="AJ453" s="610">
        <v>43965</v>
      </c>
      <c r="AK453" s="524" t="s">
        <v>457</v>
      </c>
      <c r="AL453" s="524" t="s">
        <v>457</v>
      </c>
      <c r="AM453" s="524" t="s">
        <v>69</v>
      </c>
      <c r="AN453" s="524" t="s">
        <v>457</v>
      </c>
      <c r="AO453" s="524" t="s">
        <v>69</v>
      </c>
      <c r="AP453" s="524" t="s">
        <v>457</v>
      </c>
      <c r="AQ453" s="524" t="s">
        <v>69</v>
      </c>
      <c r="AR453" s="525" t="s">
        <v>87</v>
      </c>
      <c r="AS453" s="525" t="s">
        <v>87</v>
      </c>
      <c r="AT453" s="524" t="s">
        <v>69</v>
      </c>
      <c r="AU453" s="609" t="s">
        <v>89</v>
      </c>
      <c r="AV453" s="524" t="s">
        <v>69</v>
      </c>
      <c r="AW453" s="524" t="s">
        <v>69</v>
      </c>
      <c r="AX453" s="609" t="s">
        <v>90</v>
      </c>
    </row>
    <row r="454" spans="1:50" ht="63.75">
      <c r="A454" s="591" t="s">
        <v>1798</v>
      </c>
      <c r="B454" s="514" t="s">
        <v>321</v>
      </c>
      <c r="C454" s="524" t="s">
        <v>268</v>
      </c>
      <c r="D454" s="524" t="s">
        <v>106</v>
      </c>
      <c r="E454" s="524" t="s">
        <v>1102</v>
      </c>
      <c r="F454" s="525">
        <v>420</v>
      </c>
      <c r="G454" s="525" t="s">
        <v>432</v>
      </c>
      <c r="H454" s="525">
        <f>IFERROR(VLOOKUP(G454,[12]TablaRetencion!C$1:D$159,2,FALSE),"")</f>
        <v>32</v>
      </c>
      <c r="I454" s="602" t="s">
        <v>1063</v>
      </c>
      <c r="J454" s="603" t="s">
        <v>2698</v>
      </c>
      <c r="K454" s="524" t="s">
        <v>2726</v>
      </c>
      <c r="L454" s="524" t="s">
        <v>70</v>
      </c>
      <c r="M454" s="603" t="s">
        <v>109</v>
      </c>
      <c r="N454" s="524" t="s">
        <v>150</v>
      </c>
      <c r="O454" s="524" t="s">
        <v>194</v>
      </c>
      <c r="P454" s="524" t="s">
        <v>111</v>
      </c>
      <c r="Q454" s="603" t="s">
        <v>75</v>
      </c>
      <c r="R454" s="525" t="s">
        <v>76</v>
      </c>
      <c r="S454" s="524" t="s">
        <v>140</v>
      </c>
      <c r="T454" s="609" t="s">
        <v>79</v>
      </c>
      <c r="U454" s="609" t="s">
        <v>79</v>
      </c>
      <c r="V454" s="609" t="s">
        <v>2727</v>
      </c>
      <c r="W454" s="604">
        <f t="shared" si="65"/>
        <v>5</v>
      </c>
      <c r="X454" s="525" t="str">
        <f t="shared" si="66"/>
        <v>MEDIO</v>
      </c>
      <c r="Y454" s="609" t="s">
        <v>2658</v>
      </c>
      <c r="Z454" s="609" t="s">
        <v>2659</v>
      </c>
      <c r="AA454" s="524" t="s">
        <v>81</v>
      </c>
      <c r="AB454" s="524" t="s">
        <v>201</v>
      </c>
      <c r="AC454" s="524" t="s">
        <v>2688</v>
      </c>
      <c r="AD454" s="574" t="s">
        <v>2685</v>
      </c>
      <c r="AE454" s="525" t="s">
        <v>82</v>
      </c>
      <c r="AF454" s="524" t="s">
        <v>69</v>
      </c>
      <c r="AG454" s="524" t="s">
        <v>69</v>
      </c>
      <c r="AH454" s="524" t="s">
        <v>69</v>
      </c>
      <c r="AI454" s="524" t="s">
        <v>114</v>
      </c>
      <c r="AJ454" s="610">
        <v>43965</v>
      </c>
      <c r="AK454" s="524" t="s">
        <v>457</v>
      </c>
      <c r="AL454" s="524" t="s">
        <v>457</v>
      </c>
      <c r="AM454" s="524" t="s">
        <v>69</v>
      </c>
      <c r="AN454" s="524" t="s">
        <v>457</v>
      </c>
      <c r="AO454" s="524" t="s">
        <v>69</v>
      </c>
      <c r="AP454" s="524" t="s">
        <v>457</v>
      </c>
      <c r="AQ454" s="524" t="s">
        <v>69</v>
      </c>
      <c r="AR454" s="525" t="s">
        <v>87</v>
      </c>
      <c r="AS454" s="525" t="s">
        <v>87</v>
      </c>
      <c r="AT454" s="524" t="s">
        <v>69</v>
      </c>
      <c r="AU454" s="609" t="s">
        <v>89</v>
      </c>
      <c r="AV454" s="524" t="s">
        <v>69</v>
      </c>
      <c r="AW454" s="524" t="s">
        <v>69</v>
      </c>
      <c r="AX454" s="609" t="s">
        <v>90</v>
      </c>
    </row>
    <row r="455" spans="1:50" ht="89.25">
      <c r="A455" s="591" t="s">
        <v>1798</v>
      </c>
      <c r="B455" s="514" t="s">
        <v>321</v>
      </c>
      <c r="C455" s="524"/>
      <c r="D455" s="524" t="s">
        <v>106</v>
      </c>
      <c r="E455" s="524" t="s">
        <v>1102</v>
      </c>
      <c r="F455" s="525">
        <v>420</v>
      </c>
      <c r="G455" s="525" t="s">
        <v>710</v>
      </c>
      <c r="H455" s="525">
        <f>IFERROR(VLOOKUP(G455,[12]TablaRetencion!C$1:D$159,2,FALSE),"")</f>
        <v>36</v>
      </c>
      <c r="I455" s="602"/>
      <c r="J455" s="603" t="s">
        <v>2698</v>
      </c>
      <c r="K455" s="524" t="s">
        <v>2728</v>
      </c>
      <c r="L455" s="524" t="s">
        <v>70</v>
      </c>
      <c r="M455" s="603" t="s">
        <v>109</v>
      </c>
      <c r="N455" s="524" t="s">
        <v>150</v>
      </c>
      <c r="O455" s="524" t="s">
        <v>194</v>
      </c>
      <c r="P455" s="524" t="s">
        <v>111</v>
      </c>
      <c r="Q455" s="603" t="s">
        <v>75</v>
      </c>
      <c r="R455" s="525" t="s">
        <v>89</v>
      </c>
      <c r="S455" s="524" t="s">
        <v>140</v>
      </c>
      <c r="T455" s="524" t="s">
        <v>79</v>
      </c>
      <c r="U455" s="524" t="s">
        <v>79</v>
      </c>
      <c r="V455" s="609" t="s">
        <v>2729</v>
      </c>
      <c r="W455" s="525">
        <v>5</v>
      </c>
      <c r="X455" s="525" t="s">
        <v>1822</v>
      </c>
      <c r="Y455" s="524" t="s">
        <v>143</v>
      </c>
      <c r="Z455" s="524" t="s">
        <v>2663</v>
      </c>
      <c r="AA455" s="524" t="s">
        <v>168</v>
      </c>
      <c r="AB455" s="524" t="s">
        <v>168</v>
      </c>
      <c r="AC455" s="524" t="s">
        <v>2664</v>
      </c>
      <c r="AD455" s="574" t="s">
        <v>2665</v>
      </c>
      <c r="AE455" s="525" t="s">
        <v>82</v>
      </c>
      <c r="AF455" s="524" t="s">
        <v>69</v>
      </c>
      <c r="AG455" s="524" t="s">
        <v>69</v>
      </c>
      <c r="AH455" s="524" t="s">
        <v>69</v>
      </c>
      <c r="AI455" s="524" t="s">
        <v>114</v>
      </c>
      <c r="AJ455" s="605">
        <v>43966</v>
      </c>
      <c r="AK455" s="524" t="s">
        <v>457</v>
      </c>
      <c r="AL455" s="524" t="s">
        <v>457</v>
      </c>
      <c r="AM455" s="524" t="s">
        <v>69</v>
      </c>
      <c r="AN455" s="524" t="s">
        <v>69</v>
      </c>
      <c r="AO455" s="524" t="s">
        <v>69</v>
      </c>
      <c r="AP455" s="524" t="s">
        <v>69</v>
      </c>
      <c r="AQ455" s="524" t="s">
        <v>69</v>
      </c>
      <c r="AR455" s="525" t="s">
        <v>87</v>
      </c>
      <c r="AS455" s="525" t="s">
        <v>87</v>
      </c>
      <c r="AT455" s="524" t="s">
        <v>69</v>
      </c>
      <c r="AU455" s="524" t="s">
        <v>69</v>
      </c>
      <c r="AV455" s="524" t="s">
        <v>69</v>
      </c>
      <c r="AW455" s="524" t="s">
        <v>69</v>
      </c>
      <c r="AX455" s="524" t="s">
        <v>90</v>
      </c>
    </row>
    <row r="456" spans="1:50" ht="63.75">
      <c r="A456" s="591" t="s">
        <v>1798</v>
      </c>
      <c r="B456" s="514" t="s">
        <v>321</v>
      </c>
      <c r="C456" s="524"/>
      <c r="D456" s="524" t="s">
        <v>106</v>
      </c>
      <c r="E456" s="524" t="s">
        <v>1102</v>
      </c>
      <c r="F456" s="525">
        <v>420</v>
      </c>
      <c r="G456" s="525" t="s">
        <v>404</v>
      </c>
      <c r="H456" s="525">
        <f>IFERROR(VLOOKUP(G456,[12]TablaRetencion!C$1:D$159,2,FALSE),"")</f>
        <v>46</v>
      </c>
      <c r="I456" s="602" t="s">
        <v>1064</v>
      </c>
      <c r="J456" s="603" t="s">
        <v>2698</v>
      </c>
      <c r="K456" s="524" t="s">
        <v>2730</v>
      </c>
      <c r="L456" s="524" t="s">
        <v>70</v>
      </c>
      <c r="M456" s="603" t="s">
        <v>151</v>
      </c>
      <c r="N456" s="524" t="s">
        <v>72</v>
      </c>
      <c r="O456" s="524" t="s">
        <v>194</v>
      </c>
      <c r="P456" s="524" t="s">
        <v>111</v>
      </c>
      <c r="Q456" s="603" t="s">
        <v>126</v>
      </c>
      <c r="R456" s="525" t="s">
        <v>89</v>
      </c>
      <c r="S456" s="524" t="s">
        <v>140</v>
      </c>
      <c r="T456" s="524" t="s">
        <v>79</v>
      </c>
      <c r="U456" s="524" t="s">
        <v>79</v>
      </c>
      <c r="V456" s="609" t="s">
        <v>2731</v>
      </c>
      <c r="W456" s="525">
        <v>5</v>
      </c>
      <c r="X456" s="525" t="s">
        <v>1822</v>
      </c>
      <c r="Y456" s="524" t="s">
        <v>2710</v>
      </c>
      <c r="Z456" s="524" t="s">
        <v>2732</v>
      </c>
      <c r="AA456" s="524" t="s">
        <v>81</v>
      </c>
      <c r="AB456" s="524" t="s">
        <v>81</v>
      </c>
      <c r="AC456" s="524" t="s">
        <v>2664</v>
      </c>
      <c r="AD456" s="574" t="s">
        <v>2665</v>
      </c>
      <c r="AE456" s="525" t="s">
        <v>82</v>
      </c>
      <c r="AF456" s="524" t="s">
        <v>69</v>
      </c>
      <c r="AG456" s="524" t="s">
        <v>69</v>
      </c>
      <c r="AH456" s="524" t="s">
        <v>69</v>
      </c>
      <c r="AI456" s="524" t="s">
        <v>114</v>
      </c>
      <c r="AJ456" s="605">
        <v>43966</v>
      </c>
      <c r="AK456" s="524" t="s">
        <v>457</v>
      </c>
      <c r="AL456" s="524" t="s">
        <v>457</v>
      </c>
      <c r="AM456" s="524" t="s">
        <v>69</v>
      </c>
      <c r="AN456" s="524" t="s">
        <v>69</v>
      </c>
      <c r="AO456" s="524" t="s">
        <v>69</v>
      </c>
      <c r="AP456" s="524" t="s">
        <v>69</v>
      </c>
      <c r="AQ456" s="524" t="s">
        <v>69</v>
      </c>
      <c r="AR456" s="525" t="s">
        <v>87</v>
      </c>
      <c r="AS456" s="525" t="s">
        <v>87</v>
      </c>
      <c r="AT456" s="524" t="s">
        <v>69</v>
      </c>
      <c r="AU456" s="524" t="s">
        <v>69</v>
      </c>
      <c r="AV456" s="524" t="s">
        <v>69</v>
      </c>
      <c r="AW456" s="524" t="s">
        <v>69</v>
      </c>
      <c r="AX456" s="524" t="s">
        <v>90</v>
      </c>
    </row>
    <row r="457" spans="1:50" ht="51">
      <c r="A457" s="591" t="s">
        <v>1798</v>
      </c>
      <c r="B457" s="514" t="s">
        <v>321</v>
      </c>
      <c r="C457" s="524" t="s">
        <v>269</v>
      </c>
      <c r="D457" s="524" t="s">
        <v>106</v>
      </c>
      <c r="E457" s="524" t="s">
        <v>1102</v>
      </c>
      <c r="F457" s="525">
        <v>420</v>
      </c>
      <c r="G457" s="525" t="s">
        <v>404</v>
      </c>
      <c r="H457" s="525">
        <f>IFERROR(VLOOKUP(G457,[12]TablaRetencion!C$1:D$159,2,FALSE),"")</f>
        <v>46</v>
      </c>
      <c r="I457" s="602" t="s">
        <v>1065</v>
      </c>
      <c r="J457" s="603" t="s">
        <v>2698</v>
      </c>
      <c r="K457" s="524" t="s">
        <v>2733</v>
      </c>
      <c r="L457" s="524" t="s">
        <v>70</v>
      </c>
      <c r="M457" s="603" t="s">
        <v>151</v>
      </c>
      <c r="N457" s="524" t="s">
        <v>124</v>
      </c>
      <c r="O457" s="524" t="s">
        <v>152</v>
      </c>
      <c r="P457" s="524" t="s">
        <v>111</v>
      </c>
      <c r="Q457" s="603" t="s">
        <v>112</v>
      </c>
      <c r="R457" s="525" t="s">
        <v>89</v>
      </c>
      <c r="S457" s="524" t="s">
        <v>140</v>
      </c>
      <c r="T457" s="524" t="s">
        <v>78</v>
      </c>
      <c r="U457" s="524" t="s">
        <v>78</v>
      </c>
      <c r="V457" s="524" t="s">
        <v>2734</v>
      </c>
      <c r="W457" s="604">
        <f t="shared" si="65"/>
        <v>7</v>
      </c>
      <c r="X457" s="525" t="str">
        <f t="shared" si="66"/>
        <v>ALTA</v>
      </c>
      <c r="Y457" s="524" t="s">
        <v>2735</v>
      </c>
      <c r="Z457" s="524" t="s">
        <v>2735</v>
      </c>
      <c r="AA457" s="524" t="s">
        <v>113</v>
      </c>
      <c r="AB457" s="524" t="s">
        <v>113</v>
      </c>
      <c r="AC457" s="524" t="s">
        <v>2736</v>
      </c>
      <c r="AD457" s="574">
        <v>43969</v>
      </c>
      <c r="AE457" s="525" t="s">
        <v>82</v>
      </c>
      <c r="AF457" s="524" t="s">
        <v>69</v>
      </c>
      <c r="AG457" s="524" t="s">
        <v>69</v>
      </c>
      <c r="AH457" s="524" t="s">
        <v>69</v>
      </c>
      <c r="AI457" s="524" t="s">
        <v>114</v>
      </c>
      <c r="AJ457" s="610">
        <v>43969</v>
      </c>
      <c r="AK457" s="524" t="s">
        <v>457</v>
      </c>
      <c r="AL457" s="524" t="s">
        <v>457</v>
      </c>
      <c r="AM457" s="524" t="s">
        <v>69</v>
      </c>
      <c r="AN457" s="524" t="s">
        <v>457</v>
      </c>
      <c r="AO457" s="524" t="s">
        <v>69</v>
      </c>
      <c r="AP457" s="524" t="s">
        <v>457</v>
      </c>
      <c r="AQ457" s="524" t="s">
        <v>69</v>
      </c>
      <c r="AR457" s="525" t="s">
        <v>87</v>
      </c>
      <c r="AS457" s="525" t="s">
        <v>119</v>
      </c>
      <c r="AT457" s="524" t="s">
        <v>88</v>
      </c>
      <c r="AU457" s="609" t="s">
        <v>89</v>
      </c>
      <c r="AV457" s="524" t="s">
        <v>69</v>
      </c>
      <c r="AW457" s="524" t="s">
        <v>69</v>
      </c>
      <c r="AX457" s="609" t="s">
        <v>2564</v>
      </c>
    </row>
    <row r="458" spans="1:50" ht="140.25">
      <c r="A458" s="591" t="s">
        <v>1798</v>
      </c>
      <c r="B458" s="514" t="s">
        <v>321</v>
      </c>
      <c r="C458" s="524" t="s">
        <v>265</v>
      </c>
      <c r="D458" s="524" t="s">
        <v>106</v>
      </c>
      <c r="E458" s="524" t="s">
        <v>1102</v>
      </c>
      <c r="F458" s="525">
        <v>420</v>
      </c>
      <c r="G458" s="525" t="s">
        <v>404</v>
      </c>
      <c r="H458" s="525">
        <f>IFERROR(VLOOKUP(G458,[12]TablaRetencion!C$1:D$159,2,FALSE),"")</f>
        <v>46</v>
      </c>
      <c r="I458" s="602" t="s">
        <v>1066</v>
      </c>
      <c r="J458" s="603" t="s">
        <v>2698</v>
      </c>
      <c r="K458" s="524" t="s">
        <v>2737</v>
      </c>
      <c r="L458" s="524" t="s">
        <v>70</v>
      </c>
      <c r="M458" s="603" t="s">
        <v>151</v>
      </c>
      <c r="N458" s="524" t="s">
        <v>150</v>
      </c>
      <c r="O458" s="524" t="s">
        <v>194</v>
      </c>
      <c r="P458" s="524" t="s">
        <v>111</v>
      </c>
      <c r="Q458" s="603" t="s">
        <v>75</v>
      </c>
      <c r="R458" s="608" t="s">
        <v>89</v>
      </c>
      <c r="S458" s="609" t="s">
        <v>140</v>
      </c>
      <c r="T458" s="609" t="s">
        <v>79</v>
      </c>
      <c r="U458" s="609" t="s">
        <v>79</v>
      </c>
      <c r="V458" s="609" t="s">
        <v>2738</v>
      </c>
      <c r="W458" s="525">
        <f t="shared" si="65"/>
        <v>5</v>
      </c>
      <c r="X458" s="525" t="str">
        <f t="shared" si="66"/>
        <v>MEDIO</v>
      </c>
      <c r="Y458" s="609" t="s">
        <v>2739</v>
      </c>
      <c r="Z458" s="609" t="s">
        <v>2740</v>
      </c>
      <c r="AA458" s="609" t="s">
        <v>201</v>
      </c>
      <c r="AB458" s="524" t="s">
        <v>186</v>
      </c>
      <c r="AC458" s="609" t="s">
        <v>2741</v>
      </c>
      <c r="AD458" s="574">
        <v>43965</v>
      </c>
      <c r="AE458" s="608" t="s">
        <v>82</v>
      </c>
      <c r="AF458" s="524" t="s">
        <v>69</v>
      </c>
      <c r="AG458" s="524" t="s">
        <v>69</v>
      </c>
      <c r="AH458" s="524" t="s">
        <v>69</v>
      </c>
      <c r="AI458" s="524" t="s">
        <v>114</v>
      </c>
      <c r="AJ458" s="605">
        <v>43965</v>
      </c>
      <c r="AK458" s="524" t="s">
        <v>457</v>
      </c>
      <c r="AL458" s="524" t="s">
        <v>457</v>
      </c>
      <c r="AM458" s="524" t="s">
        <v>69</v>
      </c>
      <c r="AN458" s="524" t="s">
        <v>457</v>
      </c>
      <c r="AO458" s="524" t="s">
        <v>69</v>
      </c>
      <c r="AP458" s="524" t="s">
        <v>457</v>
      </c>
      <c r="AQ458" s="524" t="s">
        <v>69</v>
      </c>
      <c r="AR458" s="525" t="s">
        <v>87</v>
      </c>
      <c r="AS458" s="525" t="s">
        <v>87</v>
      </c>
      <c r="AT458" s="524" t="s">
        <v>69</v>
      </c>
      <c r="AU458" s="524" t="s">
        <v>89</v>
      </c>
      <c r="AV458" s="524" t="s">
        <v>69</v>
      </c>
      <c r="AW458" s="524" t="s">
        <v>69</v>
      </c>
      <c r="AX458" s="524" t="s">
        <v>2723</v>
      </c>
    </row>
    <row r="459" spans="1:50" ht="76.5">
      <c r="A459" s="591" t="s">
        <v>1798</v>
      </c>
      <c r="B459" s="514" t="s">
        <v>321</v>
      </c>
      <c r="C459" s="524" t="s">
        <v>271</v>
      </c>
      <c r="D459" s="524" t="s">
        <v>106</v>
      </c>
      <c r="E459" s="524" t="s">
        <v>1102</v>
      </c>
      <c r="F459" s="525">
        <v>420</v>
      </c>
      <c r="G459" s="525" t="s">
        <v>404</v>
      </c>
      <c r="H459" s="525">
        <f>IFERROR(VLOOKUP(G459,[12]TablaRetencion!C$1:D$159,2,FALSE),"")</f>
        <v>46</v>
      </c>
      <c r="I459" s="602" t="s">
        <v>1067</v>
      </c>
      <c r="J459" s="524" t="s">
        <v>2698</v>
      </c>
      <c r="K459" s="524" t="s">
        <v>2742</v>
      </c>
      <c r="L459" s="524" t="s">
        <v>70</v>
      </c>
      <c r="M459" s="606" t="s">
        <v>151</v>
      </c>
      <c r="N459" s="524" t="s">
        <v>150</v>
      </c>
      <c r="O459" s="524" t="s">
        <v>152</v>
      </c>
      <c r="P459" s="524" t="s">
        <v>111</v>
      </c>
      <c r="Q459" s="524" t="s">
        <v>126</v>
      </c>
      <c r="R459" s="525" t="s">
        <v>89</v>
      </c>
      <c r="S459" s="524" t="s">
        <v>140</v>
      </c>
      <c r="T459" s="524" t="s">
        <v>79</v>
      </c>
      <c r="U459" s="524" t="s">
        <v>79</v>
      </c>
      <c r="V459" s="524" t="s">
        <v>2743</v>
      </c>
      <c r="W459" s="604">
        <f t="shared" si="65"/>
        <v>5</v>
      </c>
      <c r="X459" s="525" t="str">
        <f t="shared" si="66"/>
        <v>MEDIO</v>
      </c>
      <c r="Y459" s="524" t="s">
        <v>2673</v>
      </c>
      <c r="Z459" s="524" t="s">
        <v>2673</v>
      </c>
      <c r="AA459" s="524" t="s">
        <v>201</v>
      </c>
      <c r="AB459" s="524" t="s">
        <v>201</v>
      </c>
      <c r="AC459" s="524" t="s">
        <v>2642</v>
      </c>
      <c r="AD459" s="574">
        <v>43965</v>
      </c>
      <c r="AE459" s="525" t="s">
        <v>129</v>
      </c>
      <c r="AF459" s="524" t="s">
        <v>69</v>
      </c>
      <c r="AG459" s="524" t="s">
        <v>69</v>
      </c>
      <c r="AH459" s="524" t="s">
        <v>69</v>
      </c>
      <c r="AI459" s="524" t="s">
        <v>114</v>
      </c>
      <c r="AJ459" s="605">
        <v>43965</v>
      </c>
      <c r="AK459" s="524" t="s">
        <v>457</v>
      </c>
      <c r="AL459" s="524" t="s">
        <v>457</v>
      </c>
      <c r="AM459" s="524" t="s">
        <v>69</v>
      </c>
      <c r="AN459" s="524" t="s">
        <v>457</v>
      </c>
      <c r="AO459" s="524" t="s">
        <v>69</v>
      </c>
      <c r="AP459" s="524" t="s">
        <v>457</v>
      </c>
      <c r="AQ459" s="524" t="s">
        <v>69</v>
      </c>
      <c r="AR459" s="525" t="s">
        <v>87</v>
      </c>
      <c r="AS459" s="525" t="s">
        <v>87</v>
      </c>
      <c r="AT459" s="524" t="s">
        <v>69</v>
      </c>
      <c r="AU459" s="524" t="s">
        <v>89</v>
      </c>
      <c r="AV459" s="524" t="s">
        <v>69</v>
      </c>
      <c r="AW459" s="524" t="s">
        <v>69</v>
      </c>
      <c r="AX459" s="524" t="s">
        <v>90</v>
      </c>
    </row>
    <row r="460" spans="1:50" ht="51">
      <c r="A460" s="591" t="s">
        <v>1798</v>
      </c>
      <c r="B460" s="514" t="s">
        <v>321</v>
      </c>
      <c r="C460" s="524" t="s">
        <v>269</v>
      </c>
      <c r="D460" s="524" t="s">
        <v>106</v>
      </c>
      <c r="E460" s="524" t="s">
        <v>1102</v>
      </c>
      <c r="F460" s="525">
        <v>420</v>
      </c>
      <c r="G460" s="525" t="s">
        <v>404</v>
      </c>
      <c r="H460" s="525">
        <f>IFERROR(VLOOKUP(G460,[12]TablaRetencion!C$1:D$159,2,FALSE),"")</f>
        <v>46</v>
      </c>
      <c r="I460" s="602" t="s">
        <v>1068</v>
      </c>
      <c r="J460" s="603" t="s">
        <v>2698</v>
      </c>
      <c r="K460" s="524" t="s">
        <v>2744</v>
      </c>
      <c r="L460" s="524" t="s">
        <v>70</v>
      </c>
      <c r="M460" s="603" t="s">
        <v>109</v>
      </c>
      <c r="N460" s="524" t="s">
        <v>150</v>
      </c>
      <c r="O460" s="524" t="s">
        <v>152</v>
      </c>
      <c r="P460" s="524" t="s">
        <v>111</v>
      </c>
      <c r="Q460" s="603" t="s">
        <v>112</v>
      </c>
      <c r="R460" s="525" t="s">
        <v>89</v>
      </c>
      <c r="S460" s="524" t="s">
        <v>140</v>
      </c>
      <c r="T460" s="524" t="s">
        <v>78</v>
      </c>
      <c r="U460" s="524" t="s">
        <v>78</v>
      </c>
      <c r="V460" s="524" t="s">
        <v>2734</v>
      </c>
      <c r="W460" s="604">
        <f t="shared" si="65"/>
        <v>7</v>
      </c>
      <c r="X460" s="525" t="str">
        <f t="shared" si="66"/>
        <v>ALTA</v>
      </c>
      <c r="Y460" s="524" t="s">
        <v>2745</v>
      </c>
      <c r="Z460" s="524" t="s">
        <v>2648</v>
      </c>
      <c r="AA460" s="524" t="s">
        <v>198</v>
      </c>
      <c r="AB460" s="524" t="s">
        <v>113</v>
      </c>
      <c r="AC460" s="524" t="s">
        <v>2679</v>
      </c>
      <c r="AD460" s="574">
        <v>43969</v>
      </c>
      <c r="AE460" s="525" t="s">
        <v>82</v>
      </c>
      <c r="AF460" s="524" t="s">
        <v>69</v>
      </c>
      <c r="AG460" s="524" t="s">
        <v>69</v>
      </c>
      <c r="AH460" s="524" t="s">
        <v>69</v>
      </c>
      <c r="AI460" s="524" t="s">
        <v>114</v>
      </c>
      <c r="AJ460" s="610">
        <v>43969</v>
      </c>
      <c r="AK460" s="524" t="s">
        <v>457</v>
      </c>
      <c r="AL460" s="524" t="s">
        <v>457</v>
      </c>
      <c r="AM460" s="524" t="s">
        <v>69</v>
      </c>
      <c r="AN460" s="524" t="s">
        <v>457</v>
      </c>
      <c r="AO460" s="524" t="s">
        <v>69</v>
      </c>
      <c r="AP460" s="524" t="s">
        <v>457</v>
      </c>
      <c r="AQ460" s="524" t="s">
        <v>69</v>
      </c>
      <c r="AR460" s="525" t="s">
        <v>87</v>
      </c>
      <c r="AS460" s="525" t="s">
        <v>119</v>
      </c>
      <c r="AT460" s="524" t="s">
        <v>88</v>
      </c>
      <c r="AU460" s="609" t="s">
        <v>89</v>
      </c>
      <c r="AV460" s="524" t="s">
        <v>69</v>
      </c>
      <c r="AW460" s="524" t="s">
        <v>69</v>
      </c>
      <c r="AX460" s="609" t="s">
        <v>90</v>
      </c>
    </row>
    <row r="461" spans="1:50" ht="127.5">
      <c r="A461" s="591" t="s">
        <v>1798</v>
      </c>
      <c r="B461" s="514" t="s">
        <v>321</v>
      </c>
      <c r="C461" s="524" t="s">
        <v>271</v>
      </c>
      <c r="D461" s="524" t="s">
        <v>106</v>
      </c>
      <c r="E461" s="524" t="s">
        <v>1102</v>
      </c>
      <c r="F461" s="525">
        <v>420</v>
      </c>
      <c r="G461" s="525" t="s">
        <v>416</v>
      </c>
      <c r="H461" s="525">
        <f>IFERROR(VLOOKUP(G461,[12]TablaRetencion!C$1:D$159,2,FALSE),"")</f>
        <v>52</v>
      </c>
      <c r="I461" s="602" t="s">
        <v>1069</v>
      </c>
      <c r="J461" s="524" t="s">
        <v>2698</v>
      </c>
      <c r="K461" s="524" t="s">
        <v>2746</v>
      </c>
      <c r="L461" s="524" t="s">
        <v>70</v>
      </c>
      <c r="M461" s="606" t="s">
        <v>109</v>
      </c>
      <c r="N461" s="524" t="s">
        <v>150</v>
      </c>
      <c r="O461" s="524" t="s">
        <v>152</v>
      </c>
      <c r="P461" s="524" t="s">
        <v>111</v>
      </c>
      <c r="Q461" s="524" t="s">
        <v>126</v>
      </c>
      <c r="R461" s="525" t="s">
        <v>89</v>
      </c>
      <c r="S461" s="524" t="s">
        <v>140</v>
      </c>
      <c r="T461" s="524" t="s">
        <v>79</v>
      </c>
      <c r="U461" s="524" t="s">
        <v>79</v>
      </c>
      <c r="V461" s="524" t="s">
        <v>2747</v>
      </c>
      <c r="W461" s="604">
        <f t="shared" si="65"/>
        <v>5</v>
      </c>
      <c r="X461" s="525" t="str">
        <f t="shared" si="66"/>
        <v>MEDIO</v>
      </c>
      <c r="Y461" s="524" t="s">
        <v>2673</v>
      </c>
      <c r="Z461" s="524" t="s">
        <v>2673</v>
      </c>
      <c r="AA461" s="524" t="s">
        <v>201</v>
      </c>
      <c r="AB461" s="524" t="s">
        <v>201</v>
      </c>
      <c r="AC461" s="524" t="s">
        <v>2642</v>
      </c>
      <c r="AD461" s="574">
        <v>43965</v>
      </c>
      <c r="AE461" s="525" t="s">
        <v>129</v>
      </c>
      <c r="AF461" s="524" t="s">
        <v>69</v>
      </c>
      <c r="AG461" s="524" t="s">
        <v>69</v>
      </c>
      <c r="AH461" s="524" t="s">
        <v>69</v>
      </c>
      <c r="AI461" s="524" t="s">
        <v>114</v>
      </c>
      <c r="AJ461" s="605">
        <v>43965</v>
      </c>
      <c r="AK461" s="524" t="s">
        <v>457</v>
      </c>
      <c r="AL461" s="524" t="s">
        <v>457</v>
      </c>
      <c r="AM461" s="524" t="s">
        <v>69</v>
      </c>
      <c r="AN461" s="524" t="s">
        <v>457</v>
      </c>
      <c r="AO461" s="524" t="s">
        <v>69</v>
      </c>
      <c r="AP461" s="524" t="s">
        <v>457</v>
      </c>
      <c r="AQ461" s="524" t="s">
        <v>69</v>
      </c>
      <c r="AR461" s="525" t="s">
        <v>87</v>
      </c>
      <c r="AS461" s="525" t="s">
        <v>87</v>
      </c>
      <c r="AT461" s="524" t="s">
        <v>69</v>
      </c>
      <c r="AU461" s="524" t="s">
        <v>89</v>
      </c>
      <c r="AV461" s="524" t="s">
        <v>69</v>
      </c>
      <c r="AW461" s="524" t="s">
        <v>69</v>
      </c>
      <c r="AX461" s="524" t="s">
        <v>90</v>
      </c>
    </row>
    <row r="462" spans="1:50" ht="63.75">
      <c r="A462" s="591" t="s">
        <v>1798</v>
      </c>
      <c r="B462" s="514" t="s">
        <v>321</v>
      </c>
      <c r="C462" s="524" t="s">
        <v>266</v>
      </c>
      <c r="D462" s="524" t="s">
        <v>106</v>
      </c>
      <c r="E462" s="524" t="s">
        <v>1102</v>
      </c>
      <c r="F462" s="525">
        <v>420</v>
      </c>
      <c r="G462" s="525" t="s">
        <v>416</v>
      </c>
      <c r="H462" s="525">
        <v>52</v>
      </c>
      <c r="I462" s="602" t="s">
        <v>1070</v>
      </c>
      <c r="J462" s="603" t="s">
        <v>2698</v>
      </c>
      <c r="K462" s="524" t="s">
        <v>2748</v>
      </c>
      <c r="L462" s="524" t="s">
        <v>70</v>
      </c>
      <c r="M462" s="603" t="s">
        <v>109</v>
      </c>
      <c r="N462" s="524" t="s">
        <v>150</v>
      </c>
      <c r="O462" s="524" t="s">
        <v>152</v>
      </c>
      <c r="P462" s="524" t="s">
        <v>111</v>
      </c>
      <c r="Q462" s="603" t="s">
        <v>112</v>
      </c>
      <c r="R462" s="608" t="s">
        <v>89</v>
      </c>
      <c r="S462" s="524" t="s">
        <v>140</v>
      </c>
      <c r="T462" s="609" t="s">
        <v>79</v>
      </c>
      <c r="U462" s="609" t="s">
        <v>79</v>
      </c>
      <c r="V462" s="609" t="s">
        <v>2749</v>
      </c>
      <c r="W462" s="525">
        <f t="shared" si="65"/>
        <v>5</v>
      </c>
      <c r="X462" s="525" t="str">
        <f t="shared" si="66"/>
        <v>MEDIO</v>
      </c>
      <c r="Y462" s="609" t="s">
        <v>2703</v>
      </c>
      <c r="Z462" s="609" t="s">
        <v>2703</v>
      </c>
      <c r="AA462" s="524" t="s">
        <v>201</v>
      </c>
      <c r="AB462" s="524" t="s">
        <v>186</v>
      </c>
      <c r="AC462" s="609" t="s">
        <v>2750</v>
      </c>
      <c r="AD462" s="574">
        <v>43935</v>
      </c>
      <c r="AE462" s="608" t="s">
        <v>82</v>
      </c>
      <c r="AF462" s="524" t="s">
        <v>69</v>
      </c>
      <c r="AG462" s="524" t="s">
        <v>69</v>
      </c>
      <c r="AH462" s="524" t="s">
        <v>69</v>
      </c>
      <c r="AI462" s="524" t="s">
        <v>114</v>
      </c>
      <c r="AJ462" s="605">
        <v>43965</v>
      </c>
      <c r="AK462" s="524" t="s">
        <v>457</v>
      </c>
      <c r="AL462" s="524" t="s">
        <v>457</v>
      </c>
      <c r="AM462" s="524" t="s">
        <v>69</v>
      </c>
      <c r="AN462" s="524" t="s">
        <v>457</v>
      </c>
      <c r="AO462" s="524" t="s">
        <v>69</v>
      </c>
      <c r="AP462" s="524" t="s">
        <v>457</v>
      </c>
      <c r="AQ462" s="524" t="s">
        <v>69</v>
      </c>
      <c r="AR462" s="525" t="s">
        <v>87</v>
      </c>
      <c r="AS462" s="525" t="s">
        <v>87</v>
      </c>
      <c r="AT462" s="524" t="s">
        <v>69</v>
      </c>
      <c r="AU462" s="524" t="s">
        <v>89</v>
      </c>
      <c r="AV462" s="524" t="s">
        <v>69</v>
      </c>
      <c r="AW462" s="524" t="s">
        <v>69</v>
      </c>
      <c r="AX462" s="524" t="s">
        <v>90</v>
      </c>
    </row>
    <row r="463" spans="1:50" ht="63.75">
      <c r="A463" s="591" t="s">
        <v>1798</v>
      </c>
      <c r="B463" s="514" t="s">
        <v>321</v>
      </c>
      <c r="C463" s="524" t="s">
        <v>271</v>
      </c>
      <c r="D463" s="524" t="s">
        <v>106</v>
      </c>
      <c r="E463" s="524" t="s">
        <v>1102</v>
      </c>
      <c r="F463" s="525">
        <v>420</v>
      </c>
      <c r="G463" s="525" t="s">
        <v>719</v>
      </c>
      <c r="H463" s="525">
        <v>56</v>
      </c>
      <c r="I463" s="602" t="s">
        <v>1071</v>
      </c>
      <c r="J463" s="524" t="s">
        <v>2632</v>
      </c>
      <c r="K463" s="524" t="s">
        <v>2751</v>
      </c>
      <c r="L463" s="524" t="s">
        <v>70</v>
      </c>
      <c r="M463" s="524" t="s">
        <v>151</v>
      </c>
      <c r="N463" s="524" t="s">
        <v>172</v>
      </c>
      <c r="O463" s="524" t="s">
        <v>125</v>
      </c>
      <c r="P463" s="524" t="s">
        <v>111</v>
      </c>
      <c r="Q463" s="524" t="s">
        <v>75</v>
      </c>
      <c r="R463" s="525" t="s">
        <v>76</v>
      </c>
      <c r="S463" s="524" t="s">
        <v>140</v>
      </c>
      <c r="T463" s="524" t="s">
        <v>79</v>
      </c>
      <c r="U463" s="524" t="s">
        <v>79</v>
      </c>
      <c r="V463" s="524" t="s">
        <v>2752</v>
      </c>
      <c r="W463" s="604">
        <f t="shared" si="65"/>
        <v>5</v>
      </c>
      <c r="X463" s="525" t="str">
        <f t="shared" si="66"/>
        <v>MEDIO</v>
      </c>
      <c r="Y463" s="524" t="s">
        <v>2673</v>
      </c>
      <c r="Z463" s="524" t="s">
        <v>2673</v>
      </c>
      <c r="AA463" s="524" t="s">
        <v>81</v>
      </c>
      <c r="AB463" s="524" t="s">
        <v>81</v>
      </c>
      <c r="AC463" s="524" t="s">
        <v>2642</v>
      </c>
      <c r="AD463" s="574">
        <v>43965</v>
      </c>
      <c r="AE463" s="525" t="s">
        <v>129</v>
      </c>
      <c r="AF463" s="524" t="s">
        <v>69</v>
      </c>
      <c r="AG463" s="524" t="s">
        <v>69</v>
      </c>
      <c r="AH463" s="524" t="s">
        <v>69</v>
      </c>
      <c r="AI463" s="524" t="s">
        <v>114</v>
      </c>
      <c r="AJ463" s="605">
        <v>43965</v>
      </c>
      <c r="AK463" s="524" t="s">
        <v>457</v>
      </c>
      <c r="AL463" s="524" t="s">
        <v>457</v>
      </c>
      <c r="AM463" s="524" t="s">
        <v>69</v>
      </c>
      <c r="AN463" s="524" t="s">
        <v>457</v>
      </c>
      <c r="AO463" s="524" t="s">
        <v>69</v>
      </c>
      <c r="AP463" s="524" t="s">
        <v>457</v>
      </c>
      <c r="AQ463" s="524" t="s">
        <v>69</v>
      </c>
      <c r="AR463" s="525" t="s">
        <v>87</v>
      </c>
      <c r="AS463" s="525" t="s">
        <v>87</v>
      </c>
      <c r="AT463" s="524" t="s">
        <v>69</v>
      </c>
      <c r="AU463" s="524" t="s">
        <v>89</v>
      </c>
      <c r="AV463" s="524" t="s">
        <v>69</v>
      </c>
      <c r="AW463" s="524" t="s">
        <v>69</v>
      </c>
      <c r="AX463" s="524" t="s">
        <v>90</v>
      </c>
    </row>
    <row r="464" spans="1:50" ht="63.75">
      <c r="A464" s="591" t="s">
        <v>1798</v>
      </c>
      <c r="B464" s="514" t="s">
        <v>321</v>
      </c>
      <c r="C464" s="524" t="s">
        <v>271</v>
      </c>
      <c r="D464" s="524" t="s">
        <v>106</v>
      </c>
      <c r="E464" s="524" t="s">
        <v>1102</v>
      </c>
      <c r="F464" s="525">
        <v>420</v>
      </c>
      <c r="G464" s="525" t="s">
        <v>719</v>
      </c>
      <c r="H464" s="525">
        <v>56</v>
      </c>
      <c r="I464" s="602" t="s">
        <v>1072</v>
      </c>
      <c r="J464" s="524" t="s">
        <v>2632</v>
      </c>
      <c r="K464" s="524" t="s">
        <v>2753</v>
      </c>
      <c r="L464" s="524" t="s">
        <v>70</v>
      </c>
      <c r="M464" s="524" t="s">
        <v>151</v>
      </c>
      <c r="N464" s="524" t="s">
        <v>172</v>
      </c>
      <c r="O464" s="524" t="s">
        <v>125</v>
      </c>
      <c r="P464" s="524" t="s">
        <v>111</v>
      </c>
      <c r="Q464" s="524" t="s">
        <v>75</v>
      </c>
      <c r="R464" s="525" t="s">
        <v>76</v>
      </c>
      <c r="S464" s="524" t="s">
        <v>140</v>
      </c>
      <c r="T464" s="524" t="s">
        <v>79</v>
      </c>
      <c r="U464" s="524" t="s">
        <v>79</v>
      </c>
      <c r="V464" s="524" t="s">
        <v>2752</v>
      </c>
      <c r="W464" s="604">
        <f t="shared" si="65"/>
        <v>5</v>
      </c>
      <c r="X464" s="525" t="str">
        <f t="shared" si="66"/>
        <v>MEDIO</v>
      </c>
      <c r="Y464" s="524" t="s">
        <v>2673</v>
      </c>
      <c r="Z464" s="524" t="s">
        <v>2673</v>
      </c>
      <c r="AA464" s="524" t="s">
        <v>81</v>
      </c>
      <c r="AB464" s="524" t="s">
        <v>81</v>
      </c>
      <c r="AC464" s="524" t="s">
        <v>2642</v>
      </c>
      <c r="AD464" s="574">
        <v>43965</v>
      </c>
      <c r="AE464" s="525" t="s">
        <v>129</v>
      </c>
      <c r="AF464" s="524" t="s">
        <v>69</v>
      </c>
      <c r="AG464" s="524" t="s">
        <v>69</v>
      </c>
      <c r="AH464" s="524" t="s">
        <v>69</v>
      </c>
      <c r="AI464" s="524" t="s">
        <v>114</v>
      </c>
      <c r="AJ464" s="605">
        <v>43965</v>
      </c>
      <c r="AK464" s="524" t="s">
        <v>457</v>
      </c>
      <c r="AL464" s="524" t="s">
        <v>457</v>
      </c>
      <c r="AM464" s="524" t="s">
        <v>69</v>
      </c>
      <c r="AN464" s="524" t="s">
        <v>457</v>
      </c>
      <c r="AO464" s="524" t="s">
        <v>69</v>
      </c>
      <c r="AP464" s="524" t="s">
        <v>457</v>
      </c>
      <c r="AQ464" s="524" t="s">
        <v>69</v>
      </c>
      <c r="AR464" s="525" t="s">
        <v>87</v>
      </c>
      <c r="AS464" s="525" t="s">
        <v>87</v>
      </c>
      <c r="AT464" s="524" t="s">
        <v>69</v>
      </c>
      <c r="AU464" s="524" t="s">
        <v>89</v>
      </c>
      <c r="AV464" s="524" t="s">
        <v>69</v>
      </c>
      <c r="AW464" s="524" t="s">
        <v>69</v>
      </c>
      <c r="AX464" s="524" t="s">
        <v>90</v>
      </c>
    </row>
    <row r="465" spans="1:50" ht="63.75">
      <c r="A465" s="591" t="s">
        <v>1798</v>
      </c>
      <c r="B465" s="514" t="s">
        <v>321</v>
      </c>
      <c r="C465" s="524" t="s">
        <v>271</v>
      </c>
      <c r="D465" s="524" t="s">
        <v>106</v>
      </c>
      <c r="E465" s="524" t="s">
        <v>1102</v>
      </c>
      <c r="F465" s="525">
        <v>420</v>
      </c>
      <c r="G465" s="525" t="s">
        <v>719</v>
      </c>
      <c r="H465" s="525">
        <v>56</v>
      </c>
      <c r="I465" s="602" t="s">
        <v>1073</v>
      </c>
      <c r="J465" s="524" t="s">
        <v>2632</v>
      </c>
      <c r="K465" s="524" t="s">
        <v>2754</v>
      </c>
      <c r="L465" s="524" t="s">
        <v>70</v>
      </c>
      <c r="M465" s="524" t="s">
        <v>151</v>
      </c>
      <c r="N465" s="524" t="s">
        <v>172</v>
      </c>
      <c r="O465" s="524" t="s">
        <v>125</v>
      </c>
      <c r="P465" s="524" t="s">
        <v>111</v>
      </c>
      <c r="Q465" s="524" t="s">
        <v>75</v>
      </c>
      <c r="R465" s="525" t="s">
        <v>76</v>
      </c>
      <c r="S465" s="524" t="s">
        <v>140</v>
      </c>
      <c r="T465" s="524" t="s">
        <v>79</v>
      </c>
      <c r="U465" s="524" t="s">
        <v>79</v>
      </c>
      <c r="V465" s="524" t="s">
        <v>2752</v>
      </c>
      <c r="W465" s="604">
        <f t="shared" si="65"/>
        <v>5</v>
      </c>
      <c r="X465" s="525" t="str">
        <f t="shared" si="66"/>
        <v>MEDIO</v>
      </c>
      <c r="Y465" s="524" t="s">
        <v>2673</v>
      </c>
      <c r="Z465" s="524" t="s">
        <v>2673</v>
      </c>
      <c r="AA465" s="524" t="s">
        <v>81</v>
      </c>
      <c r="AB465" s="524" t="s">
        <v>81</v>
      </c>
      <c r="AC465" s="524" t="s">
        <v>2642</v>
      </c>
      <c r="AD465" s="574">
        <v>43965</v>
      </c>
      <c r="AE465" s="525" t="s">
        <v>129</v>
      </c>
      <c r="AF465" s="524" t="s">
        <v>69</v>
      </c>
      <c r="AG465" s="524" t="s">
        <v>69</v>
      </c>
      <c r="AH465" s="524" t="s">
        <v>69</v>
      </c>
      <c r="AI465" s="524" t="s">
        <v>114</v>
      </c>
      <c r="AJ465" s="605">
        <v>43965</v>
      </c>
      <c r="AK465" s="524" t="s">
        <v>457</v>
      </c>
      <c r="AL465" s="524" t="s">
        <v>457</v>
      </c>
      <c r="AM465" s="524" t="s">
        <v>69</v>
      </c>
      <c r="AN465" s="524" t="s">
        <v>457</v>
      </c>
      <c r="AO465" s="524" t="s">
        <v>69</v>
      </c>
      <c r="AP465" s="524" t="s">
        <v>457</v>
      </c>
      <c r="AQ465" s="524" t="s">
        <v>69</v>
      </c>
      <c r="AR465" s="525" t="s">
        <v>87</v>
      </c>
      <c r="AS465" s="525" t="s">
        <v>87</v>
      </c>
      <c r="AT465" s="524" t="s">
        <v>69</v>
      </c>
      <c r="AU465" s="524" t="s">
        <v>89</v>
      </c>
      <c r="AV465" s="524" t="s">
        <v>69</v>
      </c>
      <c r="AW465" s="524" t="s">
        <v>69</v>
      </c>
      <c r="AX465" s="524" t="s">
        <v>90</v>
      </c>
    </row>
    <row r="466" spans="1:50" ht="63.75">
      <c r="A466" s="591" t="s">
        <v>1798</v>
      </c>
      <c r="B466" s="514" t="s">
        <v>321</v>
      </c>
      <c r="C466" s="524" t="s">
        <v>270</v>
      </c>
      <c r="D466" s="524" t="s">
        <v>106</v>
      </c>
      <c r="E466" s="524" t="s">
        <v>1102</v>
      </c>
      <c r="F466" s="525">
        <v>420</v>
      </c>
      <c r="G466" s="525" t="s">
        <v>723</v>
      </c>
      <c r="H466" s="525"/>
      <c r="I466" s="602"/>
      <c r="J466" s="603" t="s">
        <v>2632</v>
      </c>
      <c r="K466" s="524" t="s">
        <v>2755</v>
      </c>
      <c r="L466" s="524" t="s">
        <v>70</v>
      </c>
      <c r="M466" s="603" t="s">
        <v>109</v>
      </c>
      <c r="N466" s="524" t="s">
        <v>150</v>
      </c>
      <c r="O466" s="611" t="s">
        <v>185</v>
      </c>
      <c r="P466" s="524" t="s">
        <v>111</v>
      </c>
      <c r="Q466" s="524" t="s">
        <v>75</v>
      </c>
      <c r="R466" s="612" t="s">
        <v>89</v>
      </c>
      <c r="S466" s="524" t="s">
        <v>140</v>
      </c>
      <c r="T466" s="612" t="s">
        <v>141</v>
      </c>
      <c r="U466" s="612" t="s">
        <v>141</v>
      </c>
      <c r="V466" s="608" t="s">
        <v>2756</v>
      </c>
      <c r="W466" s="525">
        <f t="shared" si="65"/>
        <v>3</v>
      </c>
      <c r="X466" s="525" t="str">
        <f t="shared" si="66"/>
        <v>BAJA</v>
      </c>
      <c r="Y466" s="608" t="s">
        <v>2757</v>
      </c>
      <c r="Z466" s="608" t="s">
        <v>2758</v>
      </c>
      <c r="AA466" s="612" t="s">
        <v>81</v>
      </c>
      <c r="AB466" s="612" t="s">
        <v>201</v>
      </c>
      <c r="AC466" s="608" t="s">
        <v>2759</v>
      </c>
      <c r="AD466" s="574">
        <v>43965</v>
      </c>
      <c r="AE466" s="612" t="s">
        <v>82</v>
      </c>
      <c r="AF466" s="524" t="s">
        <v>69</v>
      </c>
      <c r="AG466" s="524" t="s">
        <v>69</v>
      </c>
      <c r="AH466" s="524" t="s">
        <v>69</v>
      </c>
      <c r="AI466" s="524" t="s">
        <v>114</v>
      </c>
      <c r="AJ466" s="605">
        <v>43965</v>
      </c>
      <c r="AK466" s="524" t="s">
        <v>457</v>
      </c>
      <c r="AL466" s="524" t="s">
        <v>457</v>
      </c>
      <c r="AM466" s="524" t="s">
        <v>69</v>
      </c>
      <c r="AN466" s="524" t="s">
        <v>457</v>
      </c>
      <c r="AO466" s="524" t="s">
        <v>69</v>
      </c>
      <c r="AP466" s="524" t="s">
        <v>457</v>
      </c>
      <c r="AQ466" s="524" t="s">
        <v>69</v>
      </c>
      <c r="AR466" s="525" t="s">
        <v>87</v>
      </c>
      <c r="AS466" s="525" t="s">
        <v>87</v>
      </c>
      <c r="AT466" s="524" t="s">
        <v>69</v>
      </c>
      <c r="AU466" s="524" t="s">
        <v>89</v>
      </c>
      <c r="AV466" s="524" t="s">
        <v>69</v>
      </c>
      <c r="AW466" s="524" t="s">
        <v>69</v>
      </c>
      <c r="AX466" s="524" t="s">
        <v>90</v>
      </c>
    </row>
    <row r="467" spans="1:50" ht="216.75">
      <c r="A467" s="591" t="s">
        <v>2760</v>
      </c>
      <c r="B467" s="514" t="s">
        <v>322</v>
      </c>
      <c r="C467" s="518" t="s">
        <v>272</v>
      </c>
      <c r="D467" s="514" t="s">
        <v>106</v>
      </c>
      <c r="E467" s="514" t="s">
        <v>2761</v>
      </c>
      <c r="F467" s="515">
        <f>IFERROR(VLOOKUP(E467,[13]TablaRetencion!A$1:B$22,2,FALSE),"")</f>
        <v>440</v>
      </c>
      <c r="G467" s="515" t="s">
        <v>400</v>
      </c>
      <c r="H467" s="515">
        <f>IFERROR(VLOOKUP(G467,[13]TablaRetencion!H$1:I$90,2,FALSE),"")</f>
        <v>2</v>
      </c>
      <c r="I467" s="573" t="s">
        <v>2762</v>
      </c>
      <c r="J467" s="517" t="s">
        <v>2763</v>
      </c>
      <c r="K467" s="529" t="s">
        <v>2764</v>
      </c>
      <c r="L467" s="514" t="s">
        <v>70</v>
      </c>
      <c r="M467" s="514" t="s">
        <v>109</v>
      </c>
      <c r="N467" s="514" t="s">
        <v>150</v>
      </c>
      <c r="O467" s="514" t="s">
        <v>205</v>
      </c>
      <c r="P467" s="514" t="s">
        <v>111</v>
      </c>
      <c r="Q467" s="514" t="s">
        <v>112</v>
      </c>
      <c r="R467" s="515" t="s">
        <v>89</v>
      </c>
      <c r="S467" s="514" t="s">
        <v>77</v>
      </c>
      <c r="T467" s="514" t="s">
        <v>79</v>
      </c>
      <c r="U467" s="514" t="s">
        <v>78</v>
      </c>
      <c r="V467" s="518" t="s">
        <v>2765</v>
      </c>
      <c r="W467" s="515">
        <f t="shared" ref="W467:W468" si="70">VLOOKUP(S467,Confidencialidad,2,0)+VLOOKUP(T467,Integridad,2,0)+VLOOKUP(U467,Disponibilidad,2,0)</f>
        <v>8</v>
      </c>
      <c r="X467" s="515" t="str">
        <f>IF(AND(W467&gt;=7), "ALTA", IF(AND(W467&lt;7, W467&gt;3), "MEDIO", IF(AND(W467&lt;=3), "BAJA", " ")))</f>
        <v>ALTA</v>
      </c>
      <c r="Y467" s="517" t="s">
        <v>2766</v>
      </c>
      <c r="Z467" s="514" t="s">
        <v>2767</v>
      </c>
      <c r="AA467" s="514" t="s">
        <v>168</v>
      </c>
      <c r="AB467" s="514" t="s">
        <v>168</v>
      </c>
      <c r="AC467" s="517" t="s">
        <v>2768</v>
      </c>
      <c r="AD467" s="574">
        <v>43732</v>
      </c>
      <c r="AE467" s="521" t="s">
        <v>82</v>
      </c>
      <c r="AF467" s="613" t="s">
        <v>480</v>
      </c>
      <c r="AG467" s="613" t="s">
        <v>471</v>
      </c>
      <c r="AH467" s="613" t="s">
        <v>472</v>
      </c>
      <c r="AI467" s="613" t="s">
        <v>114</v>
      </c>
      <c r="AJ467" s="614">
        <v>43382</v>
      </c>
      <c r="AK467" s="613" t="s">
        <v>391</v>
      </c>
      <c r="AL467" s="523" t="s">
        <v>85</v>
      </c>
      <c r="AM467" s="523" t="s">
        <v>69</v>
      </c>
      <c r="AN467" s="523" t="s">
        <v>457</v>
      </c>
      <c r="AO467" s="523" t="s">
        <v>69</v>
      </c>
      <c r="AP467" s="523" t="s">
        <v>457</v>
      </c>
      <c r="AQ467" s="523" t="s">
        <v>69</v>
      </c>
      <c r="AR467" s="521" t="s">
        <v>87</v>
      </c>
      <c r="AS467" s="521" t="s">
        <v>87</v>
      </c>
      <c r="AT467" s="522" t="s">
        <v>69</v>
      </c>
      <c r="AU467" s="522" t="s">
        <v>89</v>
      </c>
      <c r="AV467" s="522" t="s">
        <v>69</v>
      </c>
      <c r="AW467" s="523" t="s">
        <v>69</v>
      </c>
      <c r="AX467" s="522" t="s">
        <v>90</v>
      </c>
    </row>
    <row r="468" spans="1:50" ht="216.75">
      <c r="A468" s="591" t="s">
        <v>2760</v>
      </c>
      <c r="B468" s="514" t="s">
        <v>322</v>
      </c>
      <c r="C468" s="518"/>
      <c r="D468" s="514" t="s">
        <v>106</v>
      </c>
      <c r="E468" s="514" t="s">
        <v>2761</v>
      </c>
      <c r="F468" s="515">
        <v>440</v>
      </c>
      <c r="G468" s="515" t="s">
        <v>400</v>
      </c>
      <c r="H468" s="515">
        <v>2</v>
      </c>
      <c r="I468" s="573" t="s">
        <v>2769</v>
      </c>
      <c r="J468" s="517" t="s">
        <v>2770</v>
      </c>
      <c r="K468" s="529" t="s">
        <v>2771</v>
      </c>
      <c r="L468" s="514" t="s">
        <v>70</v>
      </c>
      <c r="M468" s="514" t="s">
        <v>109</v>
      </c>
      <c r="N468" s="514" t="s">
        <v>150</v>
      </c>
      <c r="O468" s="514" t="s">
        <v>205</v>
      </c>
      <c r="P468" s="514" t="s">
        <v>111</v>
      </c>
      <c r="Q468" s="514" t="s">
        <v>112</v>
      </c>
      <c r="R468" s="515" t="s">
        <v>89</v>
      </c>
      <c r="S468" s="514" t="s">
        <v>140</v>
      </c>
      <c r="T468" s="514" t="s">
        <v>141</v>
      </c>
      <c r="U468" s="514" t="s">
        <v>79</v>
      </c>
      <c r="V468" s="518" t="s">
        <v>2765</v>
      </c>
      <c r="W468" s="515">
        <f t="shared" si="70"/>
        <v>4</v>
      </c>
      <c r="X468" s="515" t="str">
        <f>IF(AND(W468&gt;=7), "ALTA", IF(AND(W468&lt;7, W468&gt;3), "MEDIO", IF(AND(W468&lt;=3), "BAJA", " ")))</f>
        <v>MEDIO</v>
      </c>
      <c r="Y468" s="517" t="s">
        <v>2766</v>
      </c>
      <c r="Z468" s="514" t="s">
        <v>2767</v>
      </c>
      <c r="AA468" s="514" t="s">
        <v>168</v>
      </c>
      <c r="AB468" s="514" t="s">
        <v>168</v>
      </c>
      <c r="AC468" s="517" t="s">
        <v>2768</v>
      </c>
      <c r="AD468" s="574">
        <v>43732</v>
      </c>
      <c r="AE468" s="521" t="s">
        <v>82</v>
      </c>
      <c r="AF468" s="613" t="s">
        <v>480</v>
      </c>
      <c r="AG468" s="613" t="s">
        <v>471</v>
      </c>
      <c r="AH468" s="613" t="s">
        <v>472</v>
      </c>
      <c r="AI468" s="523" t="s">
        <v>114</v>
      </c>
      <c r="AJ468" s="614">
        <v>43382</v>
      </c>
      <c r="AK468" s="523" t="s">
        <v>391</v>
      </c>
      <c r="AL468" s="523" t="s">
        <v>85</v>
      </c>
      <c r="AM468" s="523" t="s">
        <v>69</v>
      </c>
      <c r="AN468" s="523" t="s">
        <v>457</v>
      </c>
      <c r="AO468" s="523" t="s">
        <v>69</v>
      </c>
      <c r="AP468" s="523" t="s">
        <v>457</v>
      </c>
      <c r="AQ468" s="523" t="s">
        <v>69</v>
      </c>
      <c r="AR468" s="521" t="s">
        <v>89</v>
      </c>
      <c r="AS468" s="521" t="s">
        <v>89</v>
      </c>
      <c r="AT468" s="522" t="s">
        <v>69</v>
      </c>
      <c r="AU468" s="522" t="s">
        <v>89</v>
      </c>
      <c r="AV468" s="522" t="s">
        <v>69</v>
      </c>
      <c r="AW468" s="523" t="s">
        <v>69</v>
      </c>
      <c r="AX468" s="522" t="s">
        <v>90</v>
      </c>
    </row>
    <row r="469" spans="1:50" ht="89.25">
      <c r="A469" s="591" t="s">
        <v>2760</v>
      </c>
      <c r="B469" s="514" t="s">
        <v>322</v>
      </c>
      <c r="C469" s="518"/>
      <c r="D469" s="514" t="s">
        <v>106</v>
      </c>
      <c r="E469" s="514" t="s">
        <v>2761</v>
      </c>
      <c r="F469" s="515">
        <v>440</v>
      </c>
      <c r="G469" s="515" t="s">
        <v>438</v>
      </c>
      <c r="H469" s="515">
        <v>22</v>
      </c>
      <c r="I469" s="573" t="s">
        <v>2772</v>
      </c>
      <c r="J469" s="517" t="s">
        <v>2773</v>
      </c>
      <c r="K469" s="529" t="s">
        <v>2774</v>
      </c>
      <c r="L469" s="514" t="s">
        <v>70</v>
      </c>
      <c r="M469" s="514" t="s">
        <v>151</v>
      </c>
      <c r="N469" s="514" t="s">
        <v>166</v>
      </c>
      <c r="O469" s="514" t="s">
        <v>205</v>
      </c>
      <c r="P469" s="514" t="s">
        <v>111</v>
      </c>
      <c r="Q469" s="514" t="s">
        <v>126</v>
      </c>
      <c r="R469" s="515" t="s">
        <v>89</v>
      </c>
      <c r="S469" s="514" t="s">
        <v>140</v>
      </c>
      <c r="T469" s="514" t="s">
        <v>79</v>
      </c>
      <c r="U469" s="514" t="s">
        <v>79</v>
      </c>
      <c r="V469" s="518" t="s">
        <v>2765</v>
      </c>
      <c r="W469" s="515">
        <v>9</v>
      </c>
      <c r="X469" s="515" t="s">
        <v>78</v>
      </c>
      <c r="Y469" s="517" t="s">
        <v>2766</v>
      </c>
      <c r="Z469" s="514" t="s">
        <v>2767</v>
      </c>
      <c r="AA469" s="514" t="s">
        <v>168</v>
      </c>
      <c r="AB469" s="514" t="s">
        <v>168</v>
      </c>
      <c r="AC469" s="517" t="s">
        <v>2768</v>
      </c>
      <c r="AD469" s="574">
        <v>43732</v>
      </c>
      <c r="AE469" s="521" t="s">
        <v>82</v>
      </c>
      <c r="AF469" s="523"/>
      <c r="AG469" s="523"/>
      <c r="AH469" s="523"/>
      <c r="AI469" s="523" t="s">
        <v>114</v>
      </c>
      <c r="AJ469" s="614">
        <v>43382</v>
      </c>
      <c r="AK469" s="523" t="s">
        <v>391</v>
      </c>
      <c r="AL469" s="523" t="s">
        <v>457</v>
      </c>
      <c r="AM469" s="523" t="s">
        <v>69</v>
      </c>
      <c r="AN469" s="523" t="s">
        <v>457</v>
      </c>
      <c r="AO469" s="523" t="s">
        <v>69</v>
      </c>
      <c r="AP469" s="523" t="s">
        <v>457</v>
      </c>
      <c r="AQ469" s="523" t="s">
        <v>69</v>
      </c>
      <c r="AR469" s="521" t="s">
        <v>87</v>
      </c>
      <c r="AS469" s="521" t="s">
        <v>87</v>
      </c>
      <c r="AT469" s="522" t="s">
        <v>69</v>
      </c>
      <c r="AU469" s="522" t="s">
        <v>76</v>
      </c>
      <c r="AV469" s="522" t="s">
        <v>69</v>
      </c>
      <c r="AW469" s="523" t="s">
        <v>69</v>
      </c>
      <c r="AX469" s="522" t="s">
        <v>90</v>
      </c>
    </row>
    <row r="470" spans="1:50" ht="216.75">
      <c r="A470" s="591" t="s">
        <v>2760</v>
      </c>
      <c r="B470" s="514" t="s">
        <v>322</v>
      </c>
      <c r="C470" s="518"/>
      <c r="D470" s="514" t="s">
        <v>106</v>
      </c>
      <c r="E470" s="514" t="s">
        <v>2761</v>
      </c>
      <c r="F470" s="515">
        <v>440</v>
      </c>
      <c r="G470" s="515" t="s">
        <v>438</v>
      </c>
      <c r="H470" s="515">
        <v>22</v>
      </c>
      <c r="I470" s="573" t="s">
        <v>2775</v>
      </c>
      <c r="J470" s="527" t="s">
        <v>2776</v>
      </c>
      <c r="K470" s="529" t="s">
        <v>2774</v>
      </c>
      <c r="L470" s="514" t="s">
        <v>70</v>
      </c>
      <c r="M470" s="514" t="s">
        <v>151</v>
      </c>
      <c r="N470" s="514" t="s">
        <v>166</v>
      </c>
      <c r="O470" s="514" t="s">
        <v>203</v>
      </c>
      <c r="P470" s="514" t="s">
        <v>111</v>
      </c>
      <c r="Q470" s="514" t="s">
        <v>126</v>
      </c>
      <c r="R470" s="515" t="s">
        <v>89</v>
      </c>
      <c r="S470" s="514" t="s">
        <v>127</v>
      </c>
      <c r="T470" s="514" t="s">
        <v>78</v>
      </c>
      <c r="U470" s="514" t="s">
        <v>79</v>
      </c>
      <c r="V470" s="518" t="s">
        <v>2765</v>
      </c>
      <c r="W470" s="515">
        <f t="shared" ref="W470:W483" si="71">VLOOKUP(S470,Confidencialidad,2,0)+VLOOKUP(T470,Integridad,2,0)+VLOOKUP(U470,Disponibilidad,2,0)</f>
        <v>7</v>
      </c>
      <c r="X470" s="515" t="str">
        <f>IF(AND(W470&gt;=7), "ALTA", IF(AND(W470&lt;7, W470&gt;3), "MEDIO", IF(AND(W470&lt;=3), "BAJA", " ")))</f>
        <v>ALTA</v>
      </c>
      <c r="Y470" s="517" t="s">
        <v>2766</v>
      </c>
      <c r="Z470" s="514" t="s">
        <v>2767</v>
      </c>
      <c r="AA470" s="514" t="s">
        <v>168</v>
      </c>
      <c r="AB470" s="514" t="s">
        <v>168</v>
      </c>
      <c r="AC470" s="517" t="s">
        <v>2768</v>
      </c>
      <c r="AD470" s="574">
        <v>43732</v>
      </c>
      <c r="AE470" s="521" t="s">
        <v>82</v>
      </c>
      <c r="AF470" s="613" t="s">
        <v>480</v>
      </c>
      <c r="AG470" s="613" t="s">
        <v>471</v>
      </c>
      <c r="AH470" s="613" t="s">
        <v>472</v>
      </c>
      <c r="AI470" s="523" t="s">
        <v>114</v>
      </c>
      <c r="AJ470" s="614">
        <v>43382</v>
      </c>
      <c r="AK470" s="523" t="s">
        <v>391</v>
      </c>
      <c r="AL470" s="523" t="s">
        <v>457</v>
      </c>
      <c r="AM470" s="523" t="s">
        <v>69</v>
      </c>
      <c r="AN470" s="523" t="s">
        <v>457</v>
      </c>
      <c r="AO470" s="523" t="s">
        <v>69</v>
      </c>
      <c r="AP470" s="523" t="s">
        <v>457</v>
      </c>
      <c r="AQ470" s="523" t="s">
        <v>69</v>
      </c>
      <c r="AR470" s="521" t="s">
        <v>87</v>
      </c>
      <c r="AS470" s="521" t="s">
        <v>87</v>
      </c>
      <c r="AT470" s="522" t="s">
        <v>69</v>
      </c>
      <c r="AU470" s="522" t="s">
        <v>76</v>
      </c>
      <c r="AV470" s="522" t="s">
        <v>2777</v>
      </c>
      <c r="AW470" s="523" t="s">
        <v>107</v>
      </c>
      <c r="AX470" s="522" t="s">
        <v>90</v>
      </c>
    </row>
    <row r="471" spans="1:50" ht="216.75">
      <c r="A471" s="591" t="s">
        <v>2760</v>
      </c>
      <c r="B471" s="514" t="s">
        <v>322</v>
      </c>
      <c r="C471" s="518"/>
      <c r="D471" s="514" t="s">
        <v>106</v>
      </c>
      <c r="E471" s="514" t="s">
        <v>2761</v>
      </c>
      <c r="F471" s="515">
        <v>440</v>
      </c>
      <c r="G471" s="515" t="s">
        <v>438</v>
      </c>
      <c r="H471" s="515">
        <v>3</v>
      </c>
      <c r="I471" s="573" t="s">
        <v>2778</v>
      </c>
      <c r="J471" s="527" t="s">
        <v>2779</v>
      </c>
      <c r="K471" s="529" t="s">
        <v>2774</v>
      </c>
      <c r="L471" s="514" t="s">
        <v>70</v>
      </c>
      <c r="M471" s="514" t="s">
        <v>109</v>
      </c>
      <c r="N471" s="514" t="s">
        <v>108</v>
      </c>
      <c r="O471" s="514"/>
      <c r="P471" s="514" t="s">
        <v>111</v>
      </c>
      <c r="Q471" s="514" t="s">
        <v>75</v>
      </c>
      <c r="R471" s="515" t="s">
        <v>89</v>
      </c>
      <c r="S471" s="514" t="s">
        <v>77</v>
      </c>
      <c r="T471" s="514" t="s">
        <v>79</v>
      </c>
      <c r="U471" s="514" t="s">
        <v>79</v>
      </c>
      <c r="V471" s="518" t="s">
        <v>2765</v>
      </c>
      <c r="W471" s="515">
        <f t="shared" si="71"/>
        <v>7</v>
      </c>
      <c r="X471" s="515" t="str">
        <f t="shared" ref="X471:X507" si="72">IF(AND(W471&gt;=7), "ALTA", IF(AND(W471&lt;7, W471&gt;3), "MEDIO", IF(AND(W471&lt;=3), "BAJA", " ")))</f>
        <v>ALTA</v>
      </c>
      <c r="Y471" s="517" t="s">
        <v>2766</v>
      </c>
      <c r="Z471" s="514" t="s">
        <v>2767</v>
      </c>
      <c r="AA471" s="514" t="s">
        <v>168</v>
      </c>
      <c r="AB471" s="514" t="s">
        <v>168</v>
      </c>
      <c r="AC471" s="517" t="s">
        <v>2768</v>
      </c>
      <c r="AD471" s="574">
        <v>43732</v>
      </c>
      <c r="AE471" s="521" t="s">
        <v>82</v>
      </c>
      <c r="AF471" s="613" t="s">
        <v>480</v>
      </c>
      <c r="AG471" s="613" t="s">
        <v>471</v>
      </c>
      <c r="AH471" s="613" t="s">
        <v>472</v>
      </c>
      <c r="AI471" s="523" t="s">
        <v>114</v>
      </c>
      <c r="AJ471" s="614">
        <v>43382</v>
      </c>
      <c r="AK471" s="523" t="s">
        <v>391</v>
      </c>
      <c r="AL471" s="523" t="s">
        <v>457</v>
      </c>
      <c r="AM471" s="523" t="s">
        <v>69</v>
      </c>
      <c r="AN471" s="523" t="s">
        <v>457</v>
      </c>
      <c r="AO471" s="523" t="s">
        <v>69</v>
      </c>
      <c r="AP471" s="523" t="s">
        <v>457</v>
      </c>
      <c r="AQ471" s="523" t="s">
        <v>69</v>
      </c>
      <c r="AR471" s="521" t="s">
        <v>87</v>
      </c>
      <c r="AS471" s="521" t="s">
        <v>87</v>
      </c>
      <c r="AT471" s="522" t="s">
        <v>69</v>
      </c>
      <c r="AU471" s="522" t="s">
        <v>89</v>
      </c>
      <c r="AV471" s="522" t="s">
        <v>69</v>
      </c>
      <c r="AW471" s="523" t="s">
        <v>107</v>
      </c>
      <c r="AX471" s="522" t="s">
        <v>90</v>
      </c>
    </row>
    <row r="472" spans="1:50" ht="216.75">
      <c r="A472" s="591" t="s">
        <v>2760</v>
      </c>
      <c r="B472" s="514" t="s">
        <v>322</v>
      </c>
      <c r="C472" s="518"/>
      <c r="D472" s="514" t="s">
        <v>106</v>
      </c>
      <c r="E472" s="514" t="s">
        <v>2761</v>
      </c>
      <c r="F472" s="515">
        <f>IFERROR(VLOOKUP(E472,[13]TablaRetencion!A$1:B$22,2,FALSE),"")</f>
        <v>440</v>
      </c>
      <c r="G472" s="515" t="s">
        <v>438</v>
      </c>
      <c r="H472" s="515">
        <f>IFERROR(VLOOKUP(G472,[13]TablaRetencion!H$1:I$90,2,FALSE),"")</f>
        <v>22</v>
      </c>
      <c r="I472" s="573" t="s">
        <v>2780</v>
      </c>
      <c r="J472" s="517" t="s">
        <v>2781</v>
      </c>
      <c r="K472" s="529" t="s">
        <v>2774</v>
      </c>
      <c r="L472" s="514" t="s">
        <v>70</v>
      </c>
      <c r="M472" s="514" t="s">
        <v>151</v>
      </c>
      <c r="N472" s="514" t="s">
        <v>166</v>
      </c>
      <c r="O472" s="514" t="s">
        <v>188</v>
      </c>
      <c r="P472" s="514" t="s">
        <v>111</v>
      </c>
      <c r="Q472" s="514" t="s">
        <v>126</v>
      </c>
      <c r="R472" s="515" t="s">
        <v>89</v>
      </c>
      <c r="S472" s="514" t="s">
        <v>127</v>
      </c>
      <c r="T472" s="514" t="s">
        <v>78</v>
      </c>
      <c r="U472" s="514" t="s">
        <v>79</v>
      </c>
      <c r="V472" s="518" t="s">
        <v>2765</v>
      </c>
      <c r="W472" s="515">
        <f t="shared" si="71"/>
        <v>7</v>
      </c>
      <c r="X472" s="515" t="str">
        <f t="shared" si="72"/>
        <v>ALTA</v>
      </c>
      <c r="Y472" s="517" t="s">
        <v>2766</v>
      </c>
      <c r="Z472" s="514" t="s">
        <v>2767</v>
      </c>
      <c r="AA472" s="514" t="s">
        <v>142</v>
      </c>
      <c r="AB472" s="514" t="s">
        <v>168</v>
      </c>
      <c r="AC472" s="517" t="s">
        <v>2768</v>
      </c>
      <c r="AD472" s="574">
        <v>43732</v>
      </c>
      <c r="AE472" s="521" t="s">
        <v>82</v>
      </c>
      <c r="AF472" s="613" t="s">
        <v>480</v>
      </c>
      <c r="AG472" s="613" t="s">
        <v>471</v>
      </c>
      <c r="AH472" s="613" t="s">
        <v>472</v>
      </c>
      <c r="AI472" s="523" t="s">
        <v>114</v>
      </c>
      <c r="AJ472" s="614">
        <v>43382</v>
      </c>
      <c r="AK472" s="523" t="s">
        <v>391</v>
      </c>
      <c r="AL472" s="523" t="s">
        <v>457</v>
      </c>
      <c r="AM472" s="523" t="s">
        <v>69</v>
      </c>
      <c r="AN472" s="523" t="s">
        <v>457</v>
      </c>
      <c r="AO472" s="523" t="s">
        <v>69</v>
      </c>
      <c r="AP472" s="523" t="s">
        <v>457</v>
      </c>
      <c r="AQ472" s="523" t="s">
        <v>69</v>
      </c>
      <c r="AR472" s="521" t="s">
        <v>87</v>
      </c>
      <c r="AS472" s="521" t="s">
        <v>87</v>
      </c>
      <c r="AT472" s="522" t="s">
        <v>69</v>
      </c>
      <c r="AU472" s="522" t="s">
        <v>89</v>
      </c>
      <c r="AV472" s="522" t="s">
        <v>69</v>
      </c>
      <c r="AW472" s="523" t="s">
        <v>107</v>
      </c>
      <c r="AX472" s="522" t="s">
        <v>90</v>
      </c>
    </row>
    <row r="473" spans="1:50" ht="216.75">
      <c r="A473" s="591" t="s">
        <v>2760</v>
      </c>
      <c r="B473" s="514" t="s">
        <v>322</v>
      </c>
      <c r="C473" s="518" t="s">
        <v>273</v>
      </c>
      <c r="D473" s="514" t="s">
        <v>106</v>
      </c>
      <c r="E473" s="514" t="s">
        <v>2761</v>
      </c>
      <c r="F473" s="515">
        <f>IFERROR(VLOOKUP(E473,[13]TablaRetencion!A$1:B$22,2,FALSE),"")</f>
        <v>440</v>
      </c>
      <c r="G473" s="515" t="s">
        <v>438</v>
      </c>
      <c r="H473" s="515">
        <f>IFERROR(VLOOKUP(G473,[13]TablaRetencion!H$1:I$90,2,FALSE),"")</f>
        <v>22</v>
      </c>
      <c r="I473" s="573" t="s">
        <v>2782</v>
      </c>
      <c r="J473" s="517" t="s">
        <v>2783</v>
      </c>
      <c r="K473" s="529" t="s">
        <v>2774</v>
      </c>
      <c r="L473" s="514" t="s">
        <v>70</v>
      </c>
      <c r="M473" s="514" t="s">
        <v>151</v>
      </c>
      <c r="N473" s="514" t="s">
        <v>166</v>
      </c>
      <c r="O473" s="514" t="s">
        <v>188</v>
      </c>
      <c r="P473" s="514" t="s">
        <v>111</v>
      </c>
      <c r="Q473" s="514" t="s">
        <v>126</v>
      </c>
      <c r="R473" s="515" t="s">
        <v>89</v>
      </c>
      <c r="S473" s="514" t="s">
        <v>127</v>
      </c>
      <c r="T473" s="514" t="s">
        <v>79</v>
      </c>
      <c r="U473" s="514" t="s">
        <v>141</v>
      </c>
      <c r="V473" s="518" t="s">
        <v>2765</v>
      </c>
      <c r="W473" s="515">
        <f t="shared" si="71"/>
        <v>5</v>
      </c>
      <c r="X473" s="515" t="str">
        <f t="shared" si="72"/>
        <v>MEDIO</v>
      </c>
      <c r="Y473" s="517" t="s">
        <v>2766</v>
      </c>
      <c r="Z473" s="514" t="s">
        <v>2767</v>
      </c>
      <c r="AA473" s="514" t="s">
        <v>168</v>
      </c>
      <c r="AB473" s="514" t="s">
        <v>168</v>
      </c>
      <c r="AC473" s="517" t="s">
        <v>2768</v>
      </c>
      <c r="AD473" s="574">
        <v>43732</v>
      </c>
      <c r="AE473" s="521" t="s">
        <v>82</v>
      </c>
      <c r="AF473" s="613" t="s">
        <v>480</v>
      </c>
      <c r="AG473" s="613" t="s">
        <v>471</v>
      </c>
      <c r="AH473" s="613" t="s">
        <v>472</v>
      </c>
      <c r="AI473" s="523" t="s">
        <v>114</v>
      </c>
      <c r="AJ473" s="614">
        <v>43382</v>
      </c>
      <c r="AK473" s="523" t="s">
        <v>391</v>
      </c>
      <c r="AL473" s="523" t="s">
        <v>457</v>
      </c>
      <c r="AM473" s="523" t="s">
        <v>69</v>
      </c>
      <c r="AN473" s="523" t="s">
        <v>457</v>
      </c>
      <c r="AO473" s="523" t="s">
        <v>69</v>
      </c>
      <c r="AP473" s="523" t="s">
        <v>457</v>
      </c>
      <c r="AQ473" s="523" t="s">
        <v>69</v>
      </c>
      <c r="AR473" s="521" t="s">
        <v>87</v>
      </c>
      <c r="AS473" s="521" t="s">
        <v>87</v>
      </c>
      <c r="AT473" s="522" t="s">
        <v>69</v>
      </c>
      <c r="AU473" s="522" t="s">
        <v>89</v>
      </c>
      <c r="AV473" s="522" t="s">
        <v>69</v>
      </c>
      <c r="AW473" s="523" t="s">
        <v>107</v>
      </c>
      <c r="AX473" s="522" t="s">
        <v>90</v>
      </c>
    </row>
    <row r="474" spans="1:50" ht="216.75">
      <c r="A474" s="591" t="s">
        <v>2760</v>
      </c>
      <c r="B474" s="514" t="s">
        <v>322</v>
      </c>
      <c r="C474" s="518" t="s">
        <v>273</v>
      </c>
      <c r="D474" s="514" t="s">
        <v>106</v>
      </c>
      <c r="E474" s="514" t="s">
        <v>2761</v>
      </c>
      <c r="F474" s="515">
        <f>IFERROR(VLOOKUP(E474,[13]TablaRetencion!A$1:B$22,2,FALSE),"")</f>
        <v>440</v>
      </c>
      <c r="G474" s="515" t="s">
        <v>438</v>
      </c>
      <c r="H474" s="515">
        <f>IFERROR(VLOOKUP(G474,[13]TablaRetencion!H$1:I$90,2,FALSE),"")</f>
        <v>22</v>
      </c>
      <c r="I474" s="573" t="s">
        <v>2784</v>
      </c>
      <c r="J474" s="517" t="s">
        <v>2785</v>
      </c>
      <c r="K474" s="529" t="s">
        <v>2774</v>
      </c>
      <c r="L474" s="514" t="s">
        <v>70</v>
      </c>
      <c r="M474" s="514" t="s">
        <v>151</v>
      </c>
      <c r="N474" s="514" t="s">
        <v>166</v>
      </c>
      <c r="O474" s="514" t="s">
        <v>188</v>
      </c>
      <c r="P474" s="514" t="s">
        <v>111</v>
      </c>
      <c r="Q474" s="514" t="s">
        <v>126</v>
      </c>
      <c r="R474" s="515" t="s">
        <v>89</v>
      </c>
      <c r="S474" s="514" t="s">
        <v>127</v>
      </c>
      <c r="T474" s="514" t="s">
        <v>141</v>
      </c>
      <c r="U474" s="514" t="s">
        <v>79</v>
      </c>
      <c r="V474" s="518" t="s">
        <v>2765</v>
      </c>
      <c r="W474" s="515">
        <f t="shared" si="71"/>
        <v>5</v>
      </c>
      <c r="X474" s="515" t="str">
        <f t="shared" si="72"/>
        <v>MEDIO</v>
      </c>
      <c r="Y474" s="517" t="s">
        <v>2766</v>
      </c>
      <c r="Z474" s="514" t="s">
        <v>2767</v>
      </c>
      <c r="AA474" s="514" t="s">
        <v>168</v>
      </c>
      <c r="AB474" s="514" t="s">
        <v>168</v>
      </c>
      <c r="AC474" s="517" t="s">
        <v>2768</v>
      </c>
      <c r="AD474" s="574">
        <v>43732</v>
      </c>
      <c r="AE474" s="521" t="s">
        <v>82</v>
      </c>
      <c r="AF474" s="613" t="s">
        <v>480</v>
      </c>
      <c r="AG474" s="613" t="s">
        <v>471</v>
      </c>
      <c r="AH474" s="613" t="s">
        <v>472</v>
      </c>
      <c r="AI474" s="523" t="s">
        <v>114</v>
      </c>
      <c r="AJ474" s="614">
        <v>43382</v>
      </c>
      <c r="AK474" s="523" t="s">
        <v>391</v>
      </c>
      <c r="AL474" s="523" t="s">
        <v>457</v>
      </c>
      <c r="AM474" s="523" t="s">
        <v>69</v>
      </c>
      <c r="AN474" s="523" t="s">
        <v>457</v>
      </c>
      <c r="AO474" s="523" t="s">
        <v>69</v>
      </c>
      <c r="AP474" s="523" t="s">
        <v>457</v>
      </c>
      <c r="AQ474" s="523" t="s">
        <v>69</v>
      </c>
      <c r="AR474" s="521" t="s">
        <v>87</v>
      </c>
      <c r="AS474" s="521" t="s">
        <v>87</v>
      </c>
      <c r="AT474" s="522" t="s">
        <v>69</v>
      </c>
      <c r="AU474" s="522" t="s">
        <v>89</v>
      </c>
      <c r="AV474" s="522" t="s">
        <v>69</v>
      </c>
      <c r="AW474" s="523" t="s">
        <v>107</v>
      </c>
      <c r="AX474" s="522" t="s">
        <v>90</v>
      </c>
    </row>
    <row r="475" spans="1:50" ht="216.75">
      <c r="A475" s="591" t="s">
        <v>2760</v>
      </c>
      <c r="B475" s="514" t="s">
        <v>322</v>
      </c>
      <c r="C475" s="518" t="s">
        <v>273</v>
      </c>
      <c r="D475" s="514" t="s">
        <v>106</v>
      </c>
      <c r="E475" s="514" t="s">
        <v>2761</v>
      </c>
      <c r="F475" s="515">
        <f>IFERROR(VLOOKUP(E475,[13]TablaRetencion!A$1:B$22,2,FALSE),"")</f>
        <v>440</v>
      </c>
      <c r="G475" s="515" t="s">
        <v>1933</v>
      </c>
      <c r="H475" s="515">
        <f>IFERROR(VLOOKUP(G475,[13]TablaRetencion!H$1:I$90,2,FALSE),"")</f>
        <v>49</v>
      </c>
      <c r="I475" s="573" t="s">
        <v>2786</v>
      </c>
      <c r="J475" s="517" t="s">
        <v>2787</v>
      </c>
      <c r="K475" s="529" t="s">
        <v>2788</v>
      </c>
      <c r="L475" s="514" t="s">
        <v>70</v>
      </c>
      <c r="M475" s="514" t="s">
        <v>71</v>
      </c>
      <c r="N475" s="514" t="s">
        <v>166</v>
      </c>
      <c r="O475" s="514" t="s">
        <v>203</v>
      </c>
      <c r="P475" s="514" t="s">
        <v>111</v>
      </c>
      <c r="Q475" s="514" t="s">
        <v>126</v>
      </c>
      <c r="R475" s="515" t="s">
        <v>89</v>
      </c>
      <c r="S475" s="514" t="s">
        <v>127</v>
      </c>
      <c r="T475" s="514" t="s">
        <v>79</v>
      </c>
      <c r="U475" s="514" t="s">
        <v>78</v>
      </c>
      <c r="V475" s="518" t="s">
        <v>2765</v>
      </c>
      <c r="W475" s="515">
        <f t="shared" si="71"/>
        <v>7</v>
      </c>
      <c r="X475" s="515" t="str">
        <f t="shared" si="72"/>
        <v>ALTA</v>
      </c>
      <c r="Y475" s="517" t="s">
        <v>2766</v>
      </c>
      <c r="Z475" s="514" t="s">
        <v>2767</v>
      </c>
      <c r="AA475" s="514" t="s">
        <v>174</v>
      </c>
      <c r="AB475" s="514" t="s">
        <v>174</v>
      </c>
      <c r="AC475" s="517" t="s">
        <v>2768</v>
      </c>
      <c r="AD475" s="574">
        <v>43732</v>
      </c>
      <c r="AE475" s="521" t="s">
        <v>82</v>
      </c>
      <c r="AF475" s="613" t="s">
        <v>480</v>
      </c>
      <c r="AG475" s="613" t="s">
        <v>471</v>
      </c>
      <c r="AH475" s="613" t="s">
        <v>472</v>
      </c>
      <c r="AI475" s="523" t="s">
        <v>114</v>
      </c>
      <c r="AJ475" s="614">
        <v>43382</v>
      </c>
      <c r="AK475" s="523" t="s">
        <v>391</v>
      </c>
      <c r="AL475" s="523" t="s">
        <v>457</v>
      </c>
      <c r="AM475" s="523" t="s">
        <v>69</v>
      </c>
      <c r="AN475" s="523" t="s">
        <v>457</v>
      </c>
      <c r="AO475" s="523" t="s">
        <v>69</v>
      </c>
      <c r="AP475" s="523" t="s">
        <v>457</v>
      </c>
      <c r="AQ475" s="523" t="s">
        <v>69</v>
      </c>
      <c r="AR475" s="521" t="s">
        <v>87</v>
      </c>
      <c r="AS475" s="521" t="s">
        <v>87</v>
      </c>
      <c r="AT475" s="522" t="s">
        <v>69</v>
      </c>
      <c r="AU475" s="522" t="s">
        <v>89</v>
      </c>
      <c r="AV475" s="522" t="s">
        <v>69</v>
      </c>
      <c r="AW475" s="523" t="s">
        <v>107</v>
      </c>
      <c r="AX475" s="522" t="s">
        <v>90</v>
      </c>
    </row>
    <row r="476" spans="1:50" ht="216.75">
      <c r="A476" s="591" t="s">
        <v>2760</v>
      </c>
      <c r="B476" s="514" t="s">
        <v>322</v>
      </c>
      <c r="C476" s="518" t="s">
        <v>273</v>
      </c>
      <c r="D476" s="514" t="s">
        <v>106</v>
      </c>
      <c r="E476" s="514" t="s">
        <v>2761</v>
      </c>
      <c r="F476" s="515">
        <f>IFERROR(VLOOKUP(E476,[13]TablaRetencion!A$1:B$22,2,FALSE),"")</f>
        <v>440</v>
      </c>
      <c r="G476" s="515" t="s">
        <v>402</v>
      </c>
      <c r="H476" s="515">
        <f>IFERROR(VLOOKUP(G476,[13]TablaRetencion!H$1:I$90,2,FALSE),"")</f>
        <v>50</v>
      </c>
      <c r="I476" s="573" t="s">
        <v>2789</v>
      </c>
      <c r="J476" s="517" t="s">
        <v>2790</v>
      </c>
      <c r="K476" s="529" t="s">
        <v>2791</v>
      </c>
      <c r="L476" s="514" t="s">
        <v>70</v>
      </c>
      <c r="M476" s="514" t="s">
        <v>71</v>
      </c>
      <c r="N476" s="514" t="s">
        <v>166</v>
      </c>
      <c r="O476" s="514" t="s">
        <v>203</v>
      </c>
      <c r="P476" s="514" t="s">
        <v>111</v>
      </c>
      <c r="Q476" s="514" t="s">
        <v>126</v>
      </c>
      <c r="R476" s="515" t="s">
        <v>89</v>
      </c>
      <c r="S476" s="514" t="s">
        <v>127</v>
      </c>
      <c r="T476" s="514" t="s">
        <v>141</v>
      </c>
      <c r="U476" s="514" t="s">
        <v>79</v>
      </c>
      <c r="V476" s="518" t="s">
        <v>2765</v>
      </c>
      <c r="W476" s="515">
        <f t="shared" si="71"/>
        <v>5</v>
      </c>
      <c r="X476" s="515" t="str">
        <f t="shared" si="72"/>
        <v>MEDIO</v>
      </c>
      <c r="Y476" s="517" t="s">
        <v>2766</v>
      </c>
      <c r="Z476" s="514" t="s">
        <v>2767</v>
      </c>
      <c r="AA476" s="514" t="s">
        <v>186</v>
      </c>
      <c r="AB476" s="514" t="s">
        <v>186</v>
      </c>
      <c r="AC476" s="517" t="s">
        <v>2768</v>
      </c>
      <c r="AD476" s="574">
        <v>43732</v>
      </c>
      <c r="AE476" s="521" t="s">
        <v>82</v>
      </c>
      <c r="AF476" s="613" t="s">
        <v>480</v>
      </c>
      <c r="AG476" s="613" t="s">
        <v>471</v>
      </c>
      <c r="AH476" s="613" t="s">
        <v>472</v>
      </c>
      <c r="AI476" s="523" t="s">
        <v>114</v>
      </c>
      <c r="AJ476" s="614">
        <v>43382</v>
      </c>
      <c r="AK476" s="523" t="s">
        <v>391</v>
      </c>
      <c r="AL476" s="523" t="s">
        <v>457</v>
      </c>
      <c r="AM476" s="523" t="s">
        <v>69</v>
      </c>
      <c r="AN476" s="523" t="s">
        <v>457</v>
      </c>
      <c r="AO476" s="523" t="s">
        <v>69</v>
      </c>
      <c r="AP476" s="523" t="s">
        <v>457</v>
      </c>
      <c r="AQ476" s="523" t="s">
        <v>69</v>
      </c>
      <c r="AR476" s="521" t="s">
        <v>87</v>
      </c>
      <c r="AS476" s="521" t="s">
        <v>87</v>
      </c>
      <c r="AT476" s="522" t="s">
        <v>69</v>
      </c>
      <c r="AU476" s="522" t="s">
        <v>89</v>
      </c>
      <c r="AV476" s="522" t="s">
        <v>69</v>
      </c>
      <c r="AW476" s="523" t="s">
        <v>107</v>
      </c>
      <c r="AX476" s="522" t="s">
        <v>90</v>
      </c>
    </row>
    <row r="477" spans="1:50" ht="216.75">
      <c r="A477" s="591" t="s">
        <v>2760</v>
      </c>
      <c r="B477" s="514" t="s">
        <v>322</v>
      </c>
      <c r="C477" s="518" t="s">
        <v>273</v>
      </c>
      <c r="D477" s="514" t="s">
        <v>106</v>
      </c>
      <c r="E477" s="514" t="s">
        <v>2761</v>
      </c>
      <c r="F477" s="515">
        <f>IFERROR(VLOOKUP(E477,[13]TablaRetencion!A$1:B$22,2,FALSE),"")</f>
        <v>440</v>
      </c>
      <c r="G477" s="515" t="s">
        <v>402</v>
      </c>
      <c r="H477" s="515">
        <f>IFERROR(VLOOKUP(G477,[13]TablaRetencion!H$1:I$90,2,FALSE),"")</f>
        <v>50</v>
      </c>
      <c r="I477" s="573" t="s">
        <v>2792</v>
      </c>
      <c r="J477" s="517" t="s">
        <v>2793</v>
      </c>
      <c r="K477" s="529" t="s">
        <v>2794</v>
      </c>
      <c r="L477" s="514" t="s">
        <v>70</v>
      </c>
      <c r="M477" s="514" t="s">
        <v>109</v>
      </c>
      <c r="N477" s="514" t="s">
        <v>108</v>
      </c>
      <c r="O477" s="514" t="s">
        <v>188</v>
      </c>
      <c r="P477" s="514" t="s">
        <v>111</v>
      </c>
      <c r="Q477" s="514" t="s">
        <v>75</v>
      </c>
      <c r="R477" s="515" t="s">
        <v>89</v>
      </c>
      <c r="S477" s="514" t="s">
        <v>77</v>
      </c>
      <c r="T477" s="514" t="s">
        <v>79</v>
      </c>
      <c r="U477" s="514" t="s">
        <v>141</v>
      </c>
      <c r="V477" s="518" t="s">
        <v>2765</v>
      </c>
      <c r="W477" s="515">
        <f t="shared" si="71"/>
        <v>6</v>
      </c>
      <c r="X477" s="515" t="str">
        <f t="shared" si="72"/>
        <v>MEDIO</v>
      </c>
      <c r="Y477" s="517" t="s">
        <v>2766</v>
      </c>
      <c r="Z477" s="514" t="s">
        <v>2767</v>
      </c>
      <c r="AA477" s="514" t="s">
        <v>168</v>
      </c>
      <c r="AB477" s="514" t="s">
        <v>168</v>
      </c>
      <c r="AC477" s="517" t="s">
        <v>2768</v>
      </c>
      <c r="AD477" s="574">
        <v>43732</v>
      </c>
      <c r="AE477" s="521" t="s">
        <v>82</v>
      </c>
      <c r="AF477" s="613" t="s">
        <v>480</v>
      </c>
      <c r="AG477" s="613" t="s">
        <v>471</v>
      </c>
      <c r="AH477" s="613" t="s">
        <v>472</v>
      </c>
      <c r="AI477" s="523" t="s">
        <v>114</v>
      </c>
      <c r="AJ477" s="614">
        <v>43382</v>
      </c>
      <c r="AK477" s="523" t="s">
        <v>391</v>
      </c>
      <c r="AL477" s="523" t="s">
        <v>457</v>
      </c>
      <c r="AM477" s="523" t="s">
        <v>69</v>
      </c>
      <c r="AN477" s="523" t="s">
        <v>457</v>
      </c>
      <c r="AO477" s="523" t="s">
        <v>69</v>
      </c>
      <c r="AP477" s="523" t="s">
        <v>457</v>
      </c>
      <c r="AQ477" s="523" t="s">
        <v>69</v>
      </c>
      <c r="AR477" s="521" t="s">
        <v>87</v>
      </c>
      <c r="AS477" s="521" t="s">
        <v>87</v>
      </c>
      <c r="AT477" s="522" t="s">
        <v>69</v>
      </c>
      <c r="AU477" s="522" t="s">
        <v>89</v>
      </c>
      <c r="AV477" s="522" t="s">
        <v>69</v>
      </c>
      <c r="AW477" s="523" t="s">
        <v>136</v>
      </c>
      <c r="AX477" s="522" t="s">
        <v>90</v>
      </c>
    </row>
    <row r="478" spans="1:50" ht="216.75">
      <c r="A478" s="591" t="s">
        <v>2760</v>
      </c>
      <c r="B478" s="514" t="s">
        <v>322</v>
      </c>
      <c r="C478" s="518" t="s">
        <v>273</v>
      </c>
      <c r="D478" s="514" t="s">
        <v>106</v>
      </c>
      <c r="E478" s="514" t="s">
        <v>2761</v>
      </c>
      <c r="F478" s="515">
        <f>IFERROR(VLOOKUP(E478,[13]TablaRetencion!A$1:B$22,2,FALSE),"")</f>
        <v>440</v>
      </c>
      <c r="G478" s="515" t="s">
        <v>402</v>
      </c>
      <c r="H478" s="515">
        <f>IFERROR(VLOOKUP(G478,[13]TablaRetencion!H$1:I$90,2,FALSE),"")</f>
        <v>50</v>
      </c>
      <c r="I478" s="573" t="s">
        <v>2795</v>
      </c>
      <c r="J478" s="517" t="s">
        <v>2796</v>
      </c>
      <c r="K478" s="529" t="s">
        <v>2797</v>
      </c>
      <c r="L478" s="514" t="s">
        <v>70</v>
      </c>
      <c r="M478" s="514" t="s">
        <v>109</v>
      </c>
      <c r="N478" s="514" t="s">
        <v>108</v>
      </c>
      <c r="O478" s="514" t="s">
        <v>203</v>
      </c>
      <c r="P478" s="514" t="s">
        <v>111</v>
      </c>
      <c r="Q478" s="514" t="s">
        <v>75</v>
      </c>
      <c r="R478" s="515" t="s">
        <v>89</v>
      </c>
      <c r="S478" s="514" t="s">
        <v>77</v>
      </c>
      <c r="T478" s="514" t="s">
        <v>79</v>
      </c>
      <c r="U478" s="514" t="s">
        <v>141</v>
      </c>
      <c r="V478" s="518" t="s">
        <v>2765</v>
      </c>
      <c r="W478" s="515">
        <f t="shared" si="71"/>
        <v>6</v>
      </c>
      <c r="X478" s="515" t="str">
        <f t="shared" si="72"/>
        <v>MEDIO</v>
      </c>
      <c r="Y478" s="517" t="s">
        <v>2766</v>
      </c>
      <c r="Z478" s="514" t="s">
        <v>2767</v>
      </c>
      <c r="AA478" s="514" t="s">
        <v>168</v>
      </c>
      <c r="AB478" s="514" t="s">
        <v>168</v>
      </c>
      <c r="AC478" s="517" t="s">
        <v>2768</v>
      </c>
      <c r="AD478" s="574">
        <v>43732</v>
      </c>
      <c r="AE478" s="521" t="s">
        <v>82</v>
      </c>
      <c r="AF478" s="613" t="s">
        <v>480</v>
      </c>
      <c r="AG478" s="613" t="s">
        <v>471</v>
      </c>
      <c r="AH478" s="613" t="s">
        <v>472</v>
      </c>
      <c r="AI478" s="523" t="s">
        <v>114</v>
      </c>
      <c r="AJ478" s="614">
        <v>43382</v>
      </c>
      <c r="AK478" s="523" t="s">
        <v>391</v>
      </c>
      <c r="AL478" s="523" t="s">
        <v>457</v>
      </c>
      <c r="AM478" s="523" t="s">
        <v>69</v>
      </c>
      <c r="AN478" s="523" t="s">
        <v>457</v>
      </c>
      <c r="AO478" s="523" t="s">
        <v>69</v>
      </c>
      <c r="AP478" s="523" t="s">
        <v>457</v>
      </c>
      <c r="AQ478" s="523" t="s">
        <v>69</v>
      </c>
      <c r="AR478" s="521" t="s">
        <v>87</v>
      </c>
      <c r="AS478" s="521" t="s">
        <v>87</v>
      </c>
      <c r="AT478" s="522" t="s">
        <v>69</v>
      </c>
      <c r="AU478" s="522" t="s">
        <v>89</v>
      </c>
      <c r="AV478" s="522" t="s">
        <v>69</v>
      </c>
      <c r="AW478" s="523" t="s">
        <v>136</v>
      </c>
      <c r="AX478" s="522" t="s">
        <v>90</v>
      </c>
    </row>
    <row r="479" spans="1:50" ht="216.75">
      <c r="A479" s="591" t="s">
        <v>2760</v>
      </c>
      <c r="B479" s="514" t="s">
        <v>322</v>
      </c>
      <c r="C479" s="518" t="s">
        <v>272</v>
      </c>
      <c r="D479" s="514" t="s">
        <v>106</v>
      </c>
      <c r="E479" s="514" t="s">
        <v>2761</v>
      </c>
      <c r="F479" s="515">
        <f>IFERROR(VLOOKUP(E479,[13]TablaRetencion!A$1:B$22,2,FALSE),"")</f>
        <v>440</v>
      </c>
      <c r="G479" s="515" t="s">
        <v>413</v>
      </c>
      <c r="H479" s="515">
        <f>IFERROR(VLOOKUP(G479,[13]TablaRetencion!H$1:I$90,2,FALSE),"")</f>
        <v>60</v>
      </c>
      <c r="I479" s="573" t="s">
        <v>2798</v>
      </c>
      <c r="J479" s="517" t="s">
        <v>2799</v>
      </c>
      <c r="K479" s="529" t="s">
        <v>2800</v>
      </c>
      <c r="L479" s="514" t="s">
        <v>70</v>
      </c>
      <c r="M479" s="514" t="s">
        <v>151</v>
      </c>
      <c r="N479" s="514" t="s">
        <v>166</v>
      </c>
      <c r="O479" s="514" t="s">
        <v>188</v>
      </c>
      <c r="P479" s="514" t="s">
        <v>111</v>
      </c>
      <c r="Q479" s="514" t="s">
        <v>126</v>
      </c>
      <c r="R479" s="515" t="s">
        <v>89</v>
      </c>
      <c r="S479" s="514" t="s">
        <v>127</v>
      </c>
      <c r="T479" s="514" t="s">
        <v>79</v>
      </c>
      <c r="U479" s="514" t="s">
        <v>141</v>
      </c>
      <c r="V479" s="518" t="s">
        <v>2765</v>
      </c>
      <c r="W479" s="515">
        <f t="shared" si="71"/>
        <v>5</v>
      </c>
      <c r="X479" s="515" t="str">
        <f t="shared" si="72"/>
        <v>MEDIO</v>
      </c>
      <c r="Y479" s="517" t="s">
        <v>2766</v>
      </c>
      <c r="Z479" s="514" t="s">
        <v>2767</v>
      </c>
      <c r="AA479" s="514" t="s">
        <v>113</v>
      </c>
      <c r="AB479" s="514" t="s">
        <v>113</v>
      </c>
      <c r="AC479" s="517" t="s">
        <v>2768</v>
      </c>
      <c r="AD479" s="574">
        <v>43732</v>
      </c>
      <c r="AE479" s="521" t="s">
        <v>82</v>
      </c>
      <c r="AF479" s="613" t="s">
        <v>480</v>
      </c>
      <c r="AG479" s="613" t="s">
        <v>471</v>
      </c>
      <c r="AH479" s="613" t="s">
        <v>472</v>
      </c>
      <c r="AI479" s="523" t="s">
        <v>114</v>
      </c>
      <c r="AJ479" s="614">
        <v>43382</v>
      </c>
      <c r="AK479" s="523"/>
      <c r="AL479" s="523" t="s">
        <v>457</v>
      </c>
      <c r="AM479" s="523" t="s">
        <v>69</v>
      </c>
      <c r="AN479" s="523" t="s">
        <v>457</v>
      </c>
      <c r="AO479" s="523" t="s">
        <v>69</v>
      </c>
      <c r="AP479" s="523" t="s">
        <v>457</v>
      </c>
      <c r="AQ479" s="523" t="s">
        <v>69</v>
      </c>
      <c r="AR479" s="521" t="s">
        <v>87</v>
      </c>
      <c r="AS479" s="521" t="s">
        <v>87</v>
      </c>
      <c r="AT479" s="522" t="s">
        <v>69</v>
      </c>
      <c r="AU479" s="522" t="s">
        <v>89</v>
      </c>
      <c r="AV479" s="522" t="s">
        <v>69</v>
      </c>
      <c r="AW479" s="523" t="s">
        <v>107</v>
      </c>
      <c r="AX479" s="522" t="s">
        <v>90</v>
      </c>
    </row>
    <row r="480" spans="1:50" ht="216.75">
      <c r="A480" s="591" t="s">
        <v>2760</v>
      </c>
      <c r="B480" s="514" t="s">
        <v>322</v>
      </c>
      <c r="C480" s="518" t="s">
        <v>273</v>
      </c>
      <c r="D480" s="514" t="s">
        <v>106</v>
      </c>
      <c r="E480" s="514" t="s">
        <v>2761</v>
      </c>
      <c r="F480" s="515">
        <f>IFERROR(VLOOKUP(E480,[13]TablaRetencion!A$1:B$22,2,FALSE),"")</f>
        <v>440</v>
      </c>
      <c r="G480" s="515" t="s">
        <v>404</v>
      </c>
      <c r="H480" s="515">
        <f>IFERROR(VLOOKUP(G480,[13]TablaRetencion!H$1:I$90,2,FALSE),"")</f>
        <v>67</v>
      </c>
      <c r="I480" s="573" t="s">
        <v>2801</v>
      </c>
      <c r="J480" s="517" t="s">
        <v>2802</v>
      </c>
      <c r="K480" s="529" t="s">
        <v>2803</v>
      </c>
      <c r="L480" s="514" t="s">
        <v>70</v>
      </c>
      <c r="M480" s="514" t="s">
        <v>151</v>
      </c>
      <c r="N480" s="514" t="s">
        <v>166</v>
      </c>
      <c r="O480" s="514" t="s">
        <v>181</v>
      </c>
      <c r="P480" s="514" t="s">
        <v>111</v>
      </c>
      <c r="Q480" s="514" t="s">
        <v>126</v>
      </c>
      <c r="R480" s="515" t="s">
        <v>89</v>
      </c>
      <c r="S480" s="514" t="s">
        <v>127</v>
      </c>
      <c r="T480" s="514" t="s">
        <v>79</v>
      </c>
      <c r="U480" s="514" t="s">
        <v>141</v>
      </c>
      <c r="V480" s="518" t="s">
        <v>2765</v>
      </c>
      <c r="W480" s="515">
        <f t="shared" si="71"/>
        <v>5</v>
      </c>
      <c r="X480" s="515" t="str">
        <f t="shared" si="72"/>
        <v>MEDIO</v>
      </c>
      <c r="Y480" s="517" t="s">
        <v>2766</v>
      </c>
      <c r="Z480" s="514" t="s">
        <v>2767</v>
      </c>
      <c r="AA480" s="514" t="s">
        <v>168</v>
      </c>
      <c r="AB480" s="514" t="s">
        <v>168</v>
      </c>
      <c r="AC480" s="517" t="s">
        <v>2768</v>
      </c>
      <c r="AD480" s="574">
        <v>43732</v>
      </c>
      <c r="AE480" s="521" t="s">
        <v>82</v>
      </c>
      <c r="AF480" s="613" t="s">
        <v>480</v>
      </c>
      <c r="AG480" s="613" t="s">
        <v>471</v>
      </c>
      <c r="AH480" s="613" t="s">
        <v>472</v>
      </c>
      <c r="AI480" s="523" t="s">
        <v>114</v>
      </c>
      <c r="AJ480" s="614">
        <v>43382</v>
      </c>
      <c r="AK480" s="523" t="s">
        <v>391</v>
      </c>
      <c r="AL480" s="523" t="s">
        <v>457</v>
      </c>
      <c r="AM480" s="523" t="s">
        <v>69</v>
      </c>
      <c r="AN480" s="523" t="s">
        <v>457</v>
      </c>
      <c r="AO480" s="523" t="s">
        <v>69</v>
      </c>
      <c r="AP480" s="523" t="s">
        <v>457</v>
      </c>
      <c r="AQ480" s="523" t="s">
        <v>69</v>
      </c>
      <c r="AR480" s="521" t="s">
        <v>87</v>
      </c>
      <c r="AS480" s="521" t="s">
        <v>87</v>
      </c>
      <c r="AT480" s="522" t="s">
        <v>69</v>
      </c>
      <c r="AU480" s="522" t="s">
        <v>89</v>
      </c>
      <c r="AV480" s="522" t="s">
        <v>69</v>
      </c>
      <c r="AW480" s="523" t="s">
        <v>107</v>
      </c>
      <c r="AX480" s="522" t="s">
        <v>90</v>
      </c>
    </row>
    <row r="481" spans="1:50" ht="216.75">
      <c r="A481" s="591" t="s">
        <v>2760</v>
      </c>
      <c r="B481" s="514" t="s">
        <v>322</v>
      </c>
      <c r="C481" s="518" t="s">
        <v>272</v>
      </c>
      <c r="D481" s="514" t="s">
        <v>106</v>
      </c>
      <c r="E481" s="514" t="s">
        <v>2761</v>
      </c>
      <c r="F481" s="515">
        <f>IFERROR(VLOOKUP(E481,[13]TablaRetencion!A$1:B$22,2,FALSE),"")</f>
        <v>440</v>
      </c>
      <c r="G481" s="515" t="s">
        <v>404</v>
      </c>
      <c r="H481" s="515">
        <f>IFERROR(VLOOKUP(G481,[13]TablaRetencion!H$1:I$90,2,FALSE),"")</f>
        <v>67</v>
      </c>
      <c r="I481" s="573" t="s">
        <v>2804</v>
      </c>
      <c r="J481" s="517" t="s">
        <v>2805</v>
      </c>
      <c r="K481" s="529" t="s">
        <v>2806</v>
      </c>
      <c r="L481" s="514" t="s">
        <v>70</v>
      </c>
      <c r="M481" s="514" t="s">
        <v>151</v>
      </c>
      <c r="N481" s="514" t="s">
        <v>166</v>
      </c>
      <c r="O481" s="514" t="s">
        <v>181</v>
      </c>
      <c r="P481" s="514" t="s">
        <v>111</v>
      </c>
      <c r="Q481" s="514" t="s">
        <v>126</v>
      </c>
      <c r="R481" s="515" t="s">
        <v>89</v>
      </c>
      <c r="S481" s="514" t="s">
        <v>127</v>
      </c>
      <c r="T481" s="514" t="s">
        <v>79</v>
      </c>
      <c r="U481" s="514" t="s">
        <v>141</v>
      </c>
      <c r="V481" s="518" t="s">
        <v>2765</v>
      </c>
      <c r="W481" s="515">
        <f t="shared" si="71"/>
        <v>5</v>
      </c>
      <c r="X481" s="515" t="str">
        <f t="shared" si="72"/>
        <v>MEDIO</v>
      </c>
      <c r="Y481" s="517" t="s">
        <v>2766</v>
      </c>
      <c r="Z481" s="514" t="s">
        <v>2767</v>
      </c>
      <c r="AA481" s="514" t="s">
        <v>189</v>
      </c>
      <c r="AB481" s="514" t="s">
        <v>189</v>
      </c>
      <c r="AC481" s="517" t="s">
        <v>2768</v>
      </c>
      <c r="AD481" s="574">
        <v>43732</v>
      </c>
      <c r="AE481" s="521" t="s">
        <v>82</v>
      </c>
      <c r="AF481" s="613" t="s">
        <v>480</v>
      </c>
      <c r="AG481" s="613" t="s">
        <v>471</v>
      </c>
      <c r="AH481" s="613" t="s">
        <v>472</v>
      </c>
      <c r="AI481" s="523" t="s">
        <v>114</v>
      </c>
      <c r="AJ481" s="614">
        <v>43382</v>
      </c>
      <c r="AK481" s="523" t="s">
        <v>391</v>
      </c>
      <c r="AL481" s="523" t="s">
        <v>457</v>
      </c>
      <c r="AM481" s="523" t="s">
        <v>69</v>
      </c>
      <c r="AN481" s="523" t="s">
        <v>457</v>
      </c>
      <c r="AO481" s="523" t="s">
        <v>69</v>
      </c>
      <c r="AP481" s="523" t="s">
        <v>457</v>
      </c>
      <c r="AQ481" s="523" t="s">
        <v>69</v>
      </c>
      <c r="AR481" s="521" t="s">
        <v>87</v>
      </c>
      <c r="AS481" s="521" t="s">
        <v>87</v>
      </c>
      <c r="AT481" s="522" t="s">
        <v>69</v>
      </c>
      <c r="AU481" s="522" t="s">
        <v>89</v>
      </c>
      <c r="AV481" s="522" t="s">
        <v>69</v>
      </c>
      <c r="AW481" s="523" t="s">
        <v>107</v>
      </c>
      <c r="AX481" s="522" t="s">
        <v>90</v>
      </c>
    </row>
    <row r="482" spans="1:50" ht="216.75">
      <c r="A482" s="591" t="s">
        <v>2760</v>
      </c>
      <c r="B482" s="514" t="s">
        <v>322</v>
      </c>
      <c r="C482" s="518" t="s">
        <v>273</v>
      </c>
      <c r="D482" s="514" t="s">
        <v>106</v>
      </c>
      <c r="E482" s="514" t="s">
        <v>2761</v>
      </c>
      <c r="F482" s="515">
        <f>IFERROR(VLOOKUP(E482,[13]TablaRetencion!A$1:B$22,2,FALSE),"")</f>
        <v>440</v>
      </c>
      <c r="G482" s="515" t="s">
        <v>404</v>
      </c>
      <c r="H482" s="515">
        <f>IFERROR(VLOOKUP(G482,[13]TablaRetencion!H$1:I$90,2,FALSE),"")</f>
        <v>67</v>
      </c>
      <c r="I482" s="573" t="s">
        <v>2807</v>
      </c>
      <c r="J482" s="517" t="s">
        <v>2808</v>
      </c>
      <c r="K482" s="529"/>
      <c r="L482" s="514" t="s">
        <v>70</v>
      </c>
      <c r="M482" s="514" t="s">
        <v>151</v>
      </c>
      <c r="N482" s="514" t="s">
        <v>166</v>
      </c>
      <c r="O482" s="514" t="s">
        <v>181</v>
      </c>
      <c r="P482" s="514" t="s">
        <v>111</v>
      </c>
      <c r="Q482" s="514" t="s">
        <v>126</v>
      </c>
      <c r="R482" s="515" t="s">
        <v>89</v>
      </c>
      <c r="S482" s="514" t="s">
        <v>127</v>
      </c>
      <c r="T482" s="514" t="s">
        <v>79</v>
      </c>
      <c r="U482" s="514" t="s">
        <v>141</v>
      </c>
      <c r="V482" s="518" t="s">
        <v>2765</v>
      </c>
      <c r="W482" s="515">
        <f t="shared" si="71"/>
        <v>5</v>
      </c>
      <c r="X482" s="515" t="str">
        <f t="shared" si="72"/>
        <v>MEDIO</v>
      </c>
      <c r="Y482" s="517" t="s">
        <v>2766</v>
      </c>
      <c r="Z482" s="514" t="s">
        <v>2767</v>
      </c>
      <c r="AA482" s="514" t="s">
        <v>168</v>
      </c>
      <c r="AB482" s="514" t="s">
        <v>168</v>
      </c>
      <c r="AC482" s="517" t="s">
        <v>2768</v>
      </c>
      <c r="AD482" s="574">
        <v>43732</v>
      </c>
      <c r="AE482" s="521" t="s">
        <v>82</v>
      </c>
      <c r="AF482" s="613" t="s">
        <v>480</v>
      </c>
      <c r="AG482" s="613" t="s">
        <v>471</v>
      </c>
      <c r="AH482" s="613" t="s">
        <v>472</v>
      </c>
      <c r="AI482" s="523" t="s">
        <v>114</v>
      </c>
      <c r="AJ482" s="614">
        <v>43382</v>
      </c>
      <c r="AK482" s="523" t="s">
        <v>391</v>
      </c>
      <c r="AL482" s="523" t="s">
        <v>457</v>
      </c>
      <c r="AM482" s="523" t="s">
        <v>69</v>
      </c>
      <c r="AN482" s="523" t="s">
        <v>457</v>
      </c>
      <c r="AO482" s="523" t="s">
        <v>69</v>
      </c>
      <c r="AP482" s="523" t="s">
        <v>457</v>
      </c>
      <c r="AQ482" s="523" t="s">
        <v>69</v>
      </c>
      <c r="AR482" s="521" t="s">
        <v>87</v>
      </c>
      <c r="AS482" s="521" t="s">
        <v>87</v>
      </c>
      <c r="AT482" s="522" t="s">
        <v>69</v>
      </c>
      <c r="AU482" s="522" t="s">
        <v>89</v>
      </c>
      <c r="AV482" s="522" t="s">
        <v>69</v>
      </c>
      <c r="AW482" s="523" t="s">
        <v>107</v>
      </c>
      <c r="AX482" s="522" t="s">
        <v>90</v>
      </c>
    </row>
    <row r="483" spans="1:50" ht="216.75">
      <c r="A483" s="591" t="s">
        <v>2760</v>
      </c>
      <c r="B483" s="514" t="s">
        <v>322</v>
      </c>
      <c r="C483" s="518" t="s">
        <v>273</v>
      </c>
      <c r="D483" s="514" t="s">
        <v>106</v>
      </c>
      <c r="E483" s="514" t="s">
        <v>2761</v>
      </c>
      <c r="F483" s="515">
        <f>IFERROR(VLOOKUP(E483,[13]TablaRetencion!A$1:B$22,2,FALSE),"")</f>
        <v>440</v>
      </c>
      <c r="G483" s="515" t="s">
        <v>404</v>
      </c>
      <c r="H483" s="515">
        <f>IFERROR(VLOOKUP(G483,[13]TablaRetencion!H$1:I$90,2,FALSE),"")</f>
        <v>67</v>
      </c>
      <c r="I483" s="573" t="s">
        <v>2809</v>
      </c>
      <c r="J483" s="517" t="s">
        <v>2810</v>
      </c>
      <c r="K483" s="529"/>
      <c r="L483" s="514" t="s">
        <v>70</v>
      </c>
      <c r="M483" s="514" t="s">
        <v>151</v>
      </c>
      <c r="N483" s="514" t="s">
        <v>166</v>
      </c>
      <c r="O483" s="514" t="s">
        <v>181</v>
      </c>
      <c r="P483" s="514" t="s">
        <v>111</v>
      </c>
      <c r="Q483" s="514" t="s">
        <v>126</v>
      </c>
      <c r="R483" s="515" t="s">
        <v>89</v>
      </c>
      <c r="S483" s="514" t="s">
        <v>127</v>
      </c>
      <c r="T483" s="514" t="s">
        <v>79</v>
      </c>
      <c r="U483" s="514" t="s">
        <v>141</v>
      </c>
      <c r="V483" s="518" t="s">
        <v>2765</v>
      </c>
      <c r="W483" s="515">
        <f t="shared" si="71"/>
        <v>5</v>
      </c>
      <c r="X483" s="515" t="str">
        <f t="shared" si="72"/>
        <v>MEDIO</v>
      </c>
      <c r="Y483" s="517" t="s">
        <v>2766</v>
      </c>
      <c r="Z483" s="514" t="s">
        <v>2767</v>
      </c>
      <c r="AA483" s="514" t="s">
        <v>186</v>
      </c>
      <c r="AB483" s="514" t="s">
        <v>186</v>
      </c>
      <c r="AC483" s="517" t="s">
        <v>2768</v>
      </c>
      <c r="AD483" s="574">
        <v>43732</v>
      </c>
      <c r="AE483" s="521" t="s">
        <v>82</v>
      </c>
      <c r="AF483" s="613" t="s">
        <v>480</v>
      </c>
      <c r="AG483" s="613" t="s">
        <v>471</v>
      </c>
      <c r="AH483" s="613" t="s">
        <v>472</v>
      </c>
      <c r="AI483" s="523" t="s">
        <v>114</v>
      </c>
      <c r="AJ483" s="614">
        <v>43382</v>
      </c>
      <c r="AK483" s="523" t="s">
        <v>391</v>
      </c>
      <c r="AL483" s="523" t="s">
        <v>457</v>
      </c>
      <c r="AM483" s="523" t="s">
        <v>69</v>
      </c>
      <c r="AN483" s="523" t="s">
        <v>457</v>
      </c>
      <c r="AO483" s="523" t="s">
        <v>69</v>
      </c>
      <c r="AP483" s="523" t="s">
        <v>457</v>
      </c>
      <c r="AQ483" s="523" t="s">
        <v>69</v>
      </c>
      <c r="AR483" s="521" t="s">
        <v>87</v>
      </c>
      <c r="AS483" s="521" t="s">
        <v>87</v>
      </c>
      <c r="AT483" s="522" t="s">
        <v>69</v>
      </c>
      <c r="AU483" s="522" t="s">
        <v>89</v>
      </c>
      <c r="AV483" s="522" t="s">
        <v>69</v>
      </c>
      <c r="AW483" s="523" t="s">
        <v>107</v>
      </c>
      <c r="AX483" s="522" t="s">
        <v>90</v>
      </c>
    </row>
    <row r="484" spans="1:50" ht="89.25">
      <c r="A484" s="120" t="s">
        <v>1781</v>
      </c>
      <c r="B484" s="514" t="s">
        <v>316</v>
      </c>
      <c r="C484" s="514" t="s">
        <v>239</v>
      </c>
      <c r="D484" s="514" t="s">
        <v>106</v>
      </c>
      <c r="E484" s="514" t="s">
        <v>2811</v>
      </c>
      <c r="F484" s="515">
        <f>IFERROR(VLOOKUP(E484,[14]TablaRetencion!A$1:B$22,2,FALSE),"")</f>
        <v>280</v>
      </c>
      <c r="G484" s="515" t="s">
        <v>400</v>
      </c>
      <c r="H484" s="515">
        <f>IFERROR(VLOOKUP(G484,[14]TablaRetencion!C$1:D$159,2,FALSE),"")</f>
        <v>2</v>
      </c>
      <c r="I484" s="573" t="s">
        <v>2812</v>
      </c>
      <c r="J484" s="517" t="s">
        <v>400</v>
      </c>
      <c r="K484" s="517" t="s">
        <v>2813</v>
      </c>
      <c r="L484" s="514" t="s">
        <v>70</v>
      </c>
      <c r="M484" s="514" t="s">
        <v>151</v>
      </c>
      <c r="N484" s="514" t="s">
        <v>124</v>
      </c>
      <c r="O484" s="514" t="s">
        <v>205</v>
      </c>
      <c r="P484" s="514" t="s">
        <v>111</v>
      </c>
      <c r="Q484" s="514" t="s">
        <v>2814</v>
      </c>
      <c r="R484" s="515" t="s">
        <v>89</v>
      </c>
      <c r="S484" s="514" t="s">
        <v>140</v>
      </c>
      <c r="T484" s="514" t="s">
        <v>2815</v>
      </c>
      <c r="U484" s="514" t="s">
        <v>141</v>
      </c>
      <c r="V484" s="514" t="s">
        <v>2816</v>
      </c>
      <c r="W484" s="515">
        <f t="shared" ref="W484:W507" si="73">VLOOKUP(S484,Confidencialidad,2,0)+VLOOKUP(T484,Integridad,2,0)+VLOOKUP(U484,Disponibilidad,2,0)</f>
        <v>5</v>
      </c>
      <c r="X484" s="515" t="str">
        <f t="shared" si="72"/>
        <v>MEDIO</v>
      </c>
      <c r="Y484" s="517" t="s">
        <v>2254</v>
      </c>
      <c r="Z484" s="514" t="s">
        <v>2811</v>
      </c>
      <c r="AA484" s="514" t="s">
        <v>2817</v>
      </c>
      <c r="AB484" s="514" t="s">
        <v>2817</v>
      </c>
      <c r="AC484" s="517" t="s">
        <v>2818</v>
      </c>
      <c r="AD484" s="574">
        <v>43966</v>
      </c>
      <c r="AE484" s="521" t="s">
        <v>82</v>
      </c>
      <c r="AF484" s="522" t="s">
        <v>69</v>
      </c>
      <c r="AG484" s="522" t="s">
        <v>69</v>
      </c>
      <c r="AH484" s="522" t="s">
        <v>69</v>
      </c>
      <c r="AI484" s="522" t="s">
        <v>114</v>
      </c>
      <c r="AJ484" s="576">
        <v>43966</v>
      </c>
      <c r="AK484" s="522" t="s">
        <v>391</v>
      </c>
      <c r="AL484" s="522" t="s">
        <v>457</v>
      </c>
      <c r="AM484" s="522" t="s">
        <v>69</v>
      </c>
      <c r="AN484" s="522" t="s">
        <v>457</v>
      </c>
      <c r="AO484" s="522" t="s">
        <v>69</v>
      </c>
      <c r="AP484" s="522" t="s">
        <v>457</v>
      </c>
      <c r="AQ484" s="522" t="s">
        <v>69</v>
      </c>
      <c r="AR484" s="521" t="s">
        <v>87</v>
      </c>
      <c r="AS484" s="521" t="s">
        <v>87</v>
      </c>
      <c r="AT484" s="522" t="s">
        <v>69</v>
      </c>
      <c r="AU484" s="522" t="s">
        <v>89</v>
      </c>
      <c r="AV484" s="522" t="s">
        <v>69</v>
      </c>
      <c r="AW484" s="523" t="s">
        <v>69</v>
      </c>
      <c r="AX484" s="522" t="s">
        <v>90</v>
      </c>
    </row>
    <row r="485" spans="1:50" ht="204">
      <c r="A485" s="120" t="s">
        <v>1781</v>
      </c>
      <c r="B485" s="514" t="s">
        <v>316</v>
      </c>
      <c r="C485" s="514" t="s">
        <v>239</v>
      </c>
      <c r="D485" s="514" t="s">
        <v>106</v>
      </c>
      <c r="E485" s="514" t="s">
        <v>2811</v>
      </c>
      <c r="F485" s="515">
        <f>IFERROR(VLOOKUP(E485,[14]TablaRetencion!A$1:B$22,2,FALSE),"")</f>
        <v>280</v>
      </c>
      <c r="G485" s="515" t="s">
        <v>400</v>
      </c>
      <c r="H485" s="515">
        <f>IFERROR(VLOOKUP(G485,[14]TablaRetencion!C$1:D$159,2,FALSE),"")</f>
        <v>2</v>
      </c>
      <c r="I485" s="573" t="s">
        <v>2819</v>
      </c>
      <c r="J485" s="517" t="s">
        <v>400</v>
      </c>
      <c r="K485" s="517" t="s">
        <v>2820</v>
      </c>
      <c r="L485" s="514" t="s">
        <v>70</v>
      </c>
      <c r="M485" s="514" t="s">
        <v>151</v>
      </c>
      <c r="N485" s="514" t="s">
        <v>124</v>
      </c>
      <c r="O485" s="514" t="s">
        <v>205</v>
      </c>
      <c r="P485" s="514" t="s">
        <v>111</v>
      </c>
      <c r="Q485" s="514" t="s">
        <v>2814</v>
      </c>
      <c r="R485" s="515" t="s">
        <v>89</v>
      </c>
      <c r="S485" s="514" t="s">
        <v>140</v>
      </c>
      <c r="T485" s="514" t="s">
        <v>2815</v>
      </c>
      <c r="U485" s="514" t="s">
        <v>141</v>
      </c>
      <c r="V485" s="514" t="s">
        <v>2821</v>
      </c>
      <c r="W485" s="515">
        <f t="shared" si="73"/>
        <v>5</v>
      </c>
      <c r="X485" s="515" t="str">
        <f t="shared" si="72"/>
        <v>MEDIO</v>
      </c>
      <c r="Y485" s="517" t="s">
        <v>2254</v>
      </c>
      <c r="Z485" s="514" t="s">
        <v>2811</v>
      </c>
      <c r="AA485" s="514" t="s">
        <v>2817</v>
      </c>
      <c r="AB485" s="514" t="s">
        <v>2817</v>
      </c>
      <c r="AC485" s="517" t="s">
        <v>2818</v>
      </c>
      <c r="AD485" s="574">
        <v>43966</v>
      </c>
      <c r="AE485" s="521" t="s">
        <v>82</v>
      </c>
      <c r="AF485" s="522" t="s">
        <v>69</v>
      </c>
      <c r="AG485" s="522" t="s">
        <v>69</v>
      </c>
      <c r="AH485" s="522" t="s">
        <v>69</v>
      </c>
      <c r="AI485" s="522" t="s">
        <v>114</v>
      </c>
      <c r="AJ485" s="576">
        <v>43966</v>
      </c>
      <c r="AK485" s="522" t="s">
        <v>391</v>
      </c>
      <c r="AL485" s="522" t="s">
        <v>457</v>
      </c>
      <c r="AM485" s="522" t="s">
        <v>69</v>
      </c>
      <c r="AN485" s="522" t="s">
        <v>457</v>
      </c>
      <c r="AO485" s="522" t="s">
        <v>69</v>
      </c>
      <c r="AP485" s="522" t="s">
        <v>457</v>
      </c>
      <c r="AQ485" s="522" t="s">
        <v>69</v>
      </c>
      <c r="AR485" s="521" t="s">
        <v>87</v>
      </c>
      <c r="AS485" s="521" t="s">
        <v>87</v>
      </c>
      <c r="AT485" s="522" t="s">
        <v>69</v>
      </c>
      <c r="AU485" s="522" t="s">
        <v>89</v>
      </c>
      <c r="AV485" s="522" t="s">
        <v>69</v>
      </c>
      <c r="AW485" s="523" t="s">
        <v>69</v>
      </c>
      <c r="AX485" s="522" t="s">
        <v>90</v>
      </c>
    </row>
    <row r="486" spans="1:50" ht="76.5">
      <c r="A486" s="120" t="s">
        <v>1781</v>
      </c>
      <c r="B486" s="514" t="s">
        <v>316</v>
      </c>
      <c r="C486" s="514" t="s">
        <v>239</v>
      </c>
      <c r="D486" s="514" t="s">
        <v>106</v>
      </c>
      <c r="E486" s="514" t="s">
        <v>2811</v>
      </c>
      <c r="F486" s="515">
        <f>IFERROR(VLOOKUP(E486,[14]TablaRetencion!A$1:B$22,2,FALSE),"")</f>
        <v>280</v>
      </c>
      <c r="G486" s="515" t="s">
        <v>604</v>
      </c>
      <c r="H486" s="515">
        <f>IFERROR(VLOOKUP(G486,[14]TablaRetencion!C$1:D$159,2,FALSE),"")</f>
        <v>17</v>
      </c>
      <c r="I486" s="573" t="s">
        <v>2822</v>
      </c>
      <c r="J486" s="517" t="s">
        <v>604</v>
      </c>
      <c r="K486" s="517" t="s">
        <v>2823</v>
      </c>
      <c r="L486" s="514" t="s">
        <v>70</v>
      </c>
      <c r="M486" s="514" t="s">
        <v>151</v>
      </c>
      <c r="N486" s="514" t="s">
        <v>124</v>
      </c>
      <c r="O486" s="514" t="s">
        <v>205</v>
      </c>
      <c r="P486" s="514" t="s">
        <v>111</v>
      </c>
      <c r="Q486" s="514" t="s">
        <v>2814</v>
      </c>
      <c r="R486" s="515" t="s">
        <v>89</v>
      </c>
      <c r="S486" s="514" t="s">
        <v>140</v>
      </c>
      <c r="T486" s="514" t="s">
        <v>2824</v>
      </c>
      <c r="U486" s="514" t="s">
        <v>2824</v>
      </c>
      <c r="V486" s="514" t="s">
        <v>2825</v>
      </c>
      <c r="W486" s="515">
        <f t="shared" si="73"/>
        <v>5</v>
      </c>
      <c r="X486" s="515" t="str">
        <f t="shared" si="72"/>
        <v>MEDIO</v>
      </c>
      <c r="Y486" s="517" t="s">
        <v>2254</v>
      </c>
      <c r="Z486" s="514" t="s">
        <v>2811</v>
      </c>
      <c r="AA486" s="514" t="s">
        <v>2817</v>
      </c>
      <c r="AB486" s="514" t="s">
        <v>2817</v>
      </c>
      <c r="AC486" s="517" t="s">
        <v>2818</v>
      </c>
      <c r="AD486" s="574">
        <v>43966</v>
      </c>
      <c r="AE486" s="521" t="s">
        <v>82</v>
      </c>
      <c r="AF486" s="522" t="s">
        <v>69</v>
      </c>
      <c r="AG486" s="522" t="s">
        <v>69</v>
      </c>
      <c r="AH486" s="522" t="s">
        <v>69</v>
      </c>
      <c r="AI486" s="522" t="s">
        <v>114</v>
      </c>
      <c r="AJ486" s="576">
        <v>43966</v>
      </c>
      <c r="AK486" s="522" t="s">
        <v>391</v>
      </c>
      <c r="AL486" s="522" t="s">
        <v>457</v>
      </c>
      <c r="AM486" s="522" t="s">
        <v>69</v>
      </c>
      <c r="AN486" s="522" t="s">
        <v>457</v>
      </c>
      <c r="AO486" s="522" t="s">
        <v>69</v>
      </c>
      <c r="AP486" s="522" t="s">
        <v>457</v>
      </c>
      <c r="AQ486" s="522" t="s">
        <v>69</v>
      </c>
      <c r="AR486" s="521" t="s">
        <v>87</v>
      </c>
      <c r="AS486" s="521" t="s">
        <v>87</v>
      </c>
      <c r="AT486" s="522" t="s">
        <v>69</v>
      </c>
      <c r="AU486" s="522" t="s">
        <v>89</v>
      </c>
      <c r="AV486" s="522" t="s">
        <v>69</v>
      </c>
      <c r="AW486" s="523" t="s">
        <v>69</v>
      </c>
      <c r="AX486" s="522" t="s">
        <v>90</v>
      </c>
    </row>
    <row r="487" spans="1:50" ht="102">
      <c r="A487" s="120" t="s">
        <v>1781</v>
      </c>
      <c r="B487" s="514" t="s">
        <v>316</v>
      </c>
      <c r="C487" s="514" t="s">
        <v>240</v>
      </c>
      <c r="D487" s="514" t="s">
        <v>106</v>
      </c>
      <c r="E487" s="514" t="s">
        <v>2811</v>
      </c>
      <c r="F487" s="515">
        <f>IFERROR(VLOOKUP(E487,[14]TablaRetencion!A$1:B$22,2,FALSE),"")</f>
        <v>280</v>
      </c>
      <c r="G487" s="515" t="s">
        <v>606</v>
      </c>
      <c r="H487" s="515">
        <f>IFERROR(VLOOKUP(G487,[14]TablaRetencion!C$1:D$159,2,FALSE),"")</f>
        <v>19</v>
      </c>
      <c r="I487" s="573" t="s">
        <v>2826</v>
      </c>
      <c r="J487" s="517" t="s">
        <v>606</v>
      </c>
      <c r="K487" s="517" t="s">
        <v>2827</v>
      </c>
      <c r="L487" s="514" t="s">
        <v>70</v>
      </c>
      <c r="M487" s="514" t="s">
        <v>151</v>
      </c>
      <c r="N487" s="514" t="s">
        <v>124</v>
      </c>
      <c r="O487" s="514" t="s">
        <v>205</v>
      </c>
      <c r="P487" s="514" t="s">
        <v>111</v>
      </c>
      <c r="Q487" s="514" t="s">
        <v>2814</v>
      </c>
      <c r="R487" s="515" t="s">
        <v>89</v>
      </c>
      <c r="S487" s="514" t="s">
        <v>140</v>
      </c>
      <c r="T487" s="514" t="s">
        <v>2828</v>
      </c>
      <c r="U487" s="514" t="s">
        <v>2828</v>
      </c>
      <c r="V487" s="514" t="s">
        <v>2825</v>
      </c>
      <c r="W487" s="515">
        <f t="shared" si="73"/>
        <v>3</v>
      </c>
      <c r="X487" s="515" t="str">
        <f t="shared" si="72"/>
        <v>BAJA</v>
      </c>
      <c r="Y487" s="517" t="s">
        <v>2254</v>
      </c>
      <c r="Z487" s="514" t="s">
        <v>2811</v>
      </c>
      <c r="AA487" s="514" t="s">
        <v>2817</v>
      </c>
      <c r="AB487" s="514" t="s">
        <v>2817</v>
      </c>
      <c r="AC487" s="517" t="s">
        <v>2818</v>
      </c>
      <c r="AD487" s="574">
        <v>43966</v>
      </c>
      <c r="AE487" s="521" t="s">
        <v>82</v>
      </c>
      <c r="AF487" s="522" t="s">
        <v>69</v>
      </c>
      <c r="AG487" s="522" t="s">
        <v>69</v>
      </c>
      <c r="AH487" s="522" t="s">
        <v>69</v>
      </c>
      <c r="AI487" s="522" t="s">
        <v>114</v>
      </c>
      <c r="AJ487" s="576">
        <v>43966</v>
      </c>
      <c r="AK487" s="522" t="s">
        <v>391</v>
      </c>
      <c r="AL487" s="522" t="s">
        <v>457</v>
      </c>
      <c r="AM487" s="522" t="s">
        <v>69</v>
      </c>
      <c r="AN487" s="522" t="s">
        <v>457</v>
      </c>
      <c r="AO487" s="522" t="s">
        <v>69</v>
      </c>
      <c r="AP487" s="522" t="s">
        <v>457</v>
      </c>
      <c r="AQ487" s="522" t="s">
        <v>69</v>
      </c>
      <c r="AR487" s="521" t="s">
        <v>87</v>
      </c>
      <c r="AS487" s="521" t="s">
        <v>87</v>
      </c>
      <c r="AT487" s="522" t="s">
        <v>69</v>
      </c>
      <c r="AU487" s="522" t="s">
        <v>89</v>
      </c>
      <c r="AV487" s="522" t="s">
        <v>69</v>
      </c>
      <c r="AW487" s="523" t="s">
        <v>69</v>
      </c>
      <c r="AX487" s="522" t="s">
        <v>90</v>
      </c>
    </row>
    <row r="488" spans="1:50" ht="51">
      <c r="A488" s="120" t="s">
        <v>1781</v>
      </c>
      <c r="B488" s="514" t="s">
        <v>316</v>
      </c>
      <c r="C488" s="514" t="s">
        <v>240</v>
      </c>
      <c r="D488" s="514" t="s">
        <v>106</v>
      </c>
      <c r="E488" s="514" t="s">
        <v>2811</v>
      </c>
      <c r="F488" s="515">
        <f>IFERROR(VLOOKUP(E488,[14]TablaRetencion!A$1:B$22,2,FALSE),"")</f>
        <v>280</v>
      </c>
      <c r="G488" s="515" t="s">
        <v>606</v>
      </c>
      <c r="H488" s="515">
        <f>IFERROR(VLOOKUP(G488,[14]TablaRetencion!C$1:D$159,2,FALSE),"")</f>
        <v>19</v>
      </c>
      <c r="I488" s="573" t="s">
        <v>2829</v>
      </c>
      <c r="J488" s="517" t="s">
        <v>606</v>
      </c>
      <c r="K488" s="517" t="s">
        <v>2830</v>
      </c>
      <c r="L488" s="514" t="s">
        <v>70</v>
      </c>
      <c r="M488" s="514" t="s">
        <v>151</v>
      </c>
      <c r="N488" s="514" t="s">
        <v>124</v>
      </c>
      <c r="O488" s="514" t="s">
        <v>194</v>
      </c>
      <c r="P488" s="514" t="s">
        <v>111</v>
      </c>
      <c r="Q488" s="514" t="s">
        <v>2814</v>
      </c>
      <c r="R488" s="515" t="s">
        <v>89</v>
      </c>
      <c r="S488" s="514" t="s">
        <v>140</v>
      </c>
      <c r="T488" s="514" t="s">
        <v>2824</v>
      </c>
      <c r="U488" s="514" t="s">
        <v>141</v>
      </c>
      <c r="V488" s="514" t="s">
        <v>2831</v>
      </c>
      <c r="W488" s="515">
        <f t="shared" si="73"/>
        <v>4</v>
      </c>
      <c r="X488" s="515" t="str">
        <f t="shared" si="72"/>
        <v>MEDIO</v>
      </c>
      <c r="Y488" s="517" t="s">
        <v>2254</v>
      </c>
      <c r="Z488" s="514" t="s">
        <v>2811</v>
      </c>
      <c r="AA488" s="514" t="s">
        <v>2817</v>
      </c>
      <c r="AB488" s="514" t="s">
        <v>2817</v>
      </c>
      <c r="AC488" s="517" t="s">
        <v>2818</v>
      </c>
      <c r="AD488" s="574">
        <v>43966</v>
      </c>
      <c r="AE488" s="521" t="s">
        <v>82</v>
      </c>
      <c r="AF488" s="522" t="s">
        <v>69</v>
      </c>
      <c r="AG488" s="522" t="s">
        <v>69</v>
      </c>
      <c r="AH488" s="522" t="s">
        <v>69</v>
      </c>
      <c r="AI488" s="522" t="s">
        <v>114</v>
      </c>
      <c r="AJ488" s="576">
        <v>43966</v>
      </c>
      <c r="AK488" s="522" t="s">
        <v>391</v>
      </c>
      <c r="AL488" s="522" t="s">
        <v>457</v>
      </c>
      <c r="AM488" s="522" t="s">
        <v>69</v>
      </c>
      <c r="AN488" s="522" t="s">
        <v>457</v>
      </c>
      <c r="AO488" s="522" t="s">
        <v>69</v>
      </c>
      <c r="AP488" s="522" t="s">
        <v>457</v>
      </c>
      <c r="AQ488" s="522" t="s">
        <v>69</v>
      </c>
      <c r="AR488" s="521" t="s">
        <v>87</v>
      </c>
      <c r="AS488" s="521" t="s">
        <v>87</v>
      </c>
      <c r="AT488" s="522" t="s">
        <v>69</v>
      </c>
      <c r="AU488" s="522" t="s">
        <v>89</v>
      </c>
      <c r="AV488" s="522" t="s">
        <v>69</v>
      </c>
      <c r="AW488" s="523" t="s">
        <v>69</v>
      </c>
      <c r="AX488" s="522" t="s">
        <v>90</v>
      </c>
    </row>
    <row r="489" spans="1:50" ht="38.25">
      <c r="A489" s="120" t="s">
        <v>1781</v>
      </c>
      <c r="B489" s="514" t="s">
        <v>316</v>
      </c>
      <c r="C489" s="514" t="s">
        <v>240</v>
      </c>
      <c r="D489" s="514" t="s">
        <v>106</v>
      </c>
      <c r="E489" s="514" t="s">
        <v>2811</v>
      </c>
      <c r="F489" s="515">
        <f>IFERROR(VLOOKUP(E489,[14]TablaRetencion!A$1:B$22,2,FALSE),"")</f>
        <v>280</v>
      </c>
      <c r="G489" s="515" t="s">
        <v>606</v>
      </c>
      <c r="H489" s="515">
        <f>IFERROR(VLOOKUP(G489,[14]TablaRetencion!C$1:D$159,2,FALSE),"")</f>
        <v>19</v>
      </c>
      <c r="I489" s="573" t="s">
        <v>2832</v>
      </c>
      <c r="J489" s="517" t="s">
        <v>606</v>
      </c>
      <c r="K489" s="517" t="s">
        <v>2833</v>
      </c>
      <c r="L489" s="514" t="s">
        <v>70</v>
      </c>
      <c r="M489" s="514" t="s">
        <v>151</v>
      </c>
      <c r="N489" s="514" t="s">
        <v>124</v>
      </c>
      <c r="O489" s="514" t="s">
        <v>194</v>
      </c>
      <c r="P489" s="514" t="s">
        <v>111</v>
      </c>
      <c r="Q489" s="514" t="s">
        <v>2814</v>
      </c>
      <c r="R489" s="515" t="s">
        <v>89</v>
      </c>
      <c r="S489" s="514" t="s">
        <v>140</v>
      </c>
      <c r="T489" s="514" t="s">
        <v>2824</v>
      </c>
      <c r="U489" s="514" t="s">
        <v>2828</v>
      </c>
      <c r="V489" s="514" t="s">
        <v>2834</v>
      </c>
      <c r="W489" s="515">
        <f t="shared" si="73"/>
        <v>4</v>
      </c>
      <c r="X489" s="515" t="str">
        <f t="shared" si="72"/>
        <v>MEDIO</v>
      </c>
      <c r="Y489" s="517" t="s">
        <v>2254</v>
      </c>
      <c r="Z489" s="514" t="s">
        <v>2811</v>
      </c>
      <c r="AA489" s="514" t="s">
        <v>2817</v>
      </c>
      <c r="AB489" s="514" t="s">
        <v>2817</v>
      </c>
      <c r="AC489" s="517" t="s">
        <v>2818</v>
      </c>
      <c r="AD489" s="574">
        <v>43966</v>
      </c>
      <c r="AE489" s="521" t="s">
        <v>82</v>
      </c>
      <c r="AF489" s="522" t="s">
        <v>69</v>
      </c>
      <c r="AG489" s="522" t="s">
        <v>69</v>
      </c>
      <c r="AH489" s="522" t="s">
        <v>69</v>
      </c>
      <c r="AI489" s="522" t="s">
        <v>114</v>
      </c>
      <c r="AJ489" s="576">
        <v>43966</v>
      </c>
      <c r="AK489" s="522" t="s">
        <v>391</v>
      </c>
      <c r="AL489" s="522" t="s">
        <v>457</v>
      </c>
      <c r="AM489" s="522" t="s">
        <v>69</v>
      </c>
      <c r="AN489" s="522" t="s">
        <v>457</v>
      </c>
      <c r="AO489" s="522" t="s">
        <v>69</v>
      </c>
      <c r="AP489" s="522" t="s">
        <v>457</v>
      </c>
      <c r="AQ489" s="522" t="s">
        <v>69</v>
      </c>
      <c r="AR489" s="521" t="s">
        <v>87</v>
      </c>
      <c r="AS489" s="521" t="s">
        <v>87</v>
      </c>
      <c r="AT489" s="522" t="s">
        <v>69</v>
      </c>
      <c r="AU489" s="522" t="s">
        <v>89</v>
      </c>
      <c r="AV489" s="522" t="s">
        <v>69</v>
      </c>
      <c r="AW489" s="523" t="s">
        <v>69</v>
      </c>
      <c r="AX489" s="522" t="s">
        <v>90</v>
      </c>
    </row>
    <row r="490" spans="1:50" ht="38.25">
      <c r="A490" s="120" t="s">
        <v>1781</v>
      </c>
      <c r="B490" s="514" t="s">
        <v>316</v>
      </c>
      <c r="C490" s="514" t="s">
        <v>240</v>
      </c>
      <c r="D490" s="514" t="s">
        <v>106</v>
      </c>
      <c r="E490" s="514" t="s">
        <v>2811</v>
      </c>
      <c r="F490" s="515">
        <f>IFERROR(VLOOKUP(E490,[14]TablaRetencion!A$1:B$22,2,FALSE),"")</f>
        <v>280</v>
      </c>
      <c r="G490" s="515" t="s">
        <v>606</v>
      </c>
      <c r="H490" s="515">
        <f>IFERROR(VLOOKUP(G490,[14]TablaRetencion!C$1:D$159,2,FALSE),"")</f>
        <v>19</v>
      </c>
      <c r="I490" s="573" t="s">
        <v>2835</v>
      </c>
      <c r="J490" s="517" t="s">
        <v>606</v>
      </c>
      <c r="K490" s="517" t="s">
        <v>2836</v>
      </c>
      <c r="L490" s="514" t="s">
        <v>70</v>
      </c>
      <c r="M490" s="514" t="s">
        <v>151</v>
      </c>
      <c r="N490" s="514" t="s">
        <v>124</v>
      </c>
      <c r="O490" s="514" t="s">
        <v>205</v>
      </c>
      <c r="P490" s="514" t="s">
        <v>111</v>
      </c>
      <c r="Q490" s="514" t="s">
        <v>2814</v>
      </c>
      <c r="R490" s="515" t="s">
        <v>89</v>
      </c>
      <c r="S490" s="514" t="s">
        <v>140</v>
      </c>
      <c r="T490" s="514" t="s">
        <v>2824</v>
      </c>
      <c r="U490" s="514" t="s">
        <v>2828</v>
      </c>
      <c r="V490" s="514" t="s">
        <v>2834</v>
      </c>
      <c r="W490" s="515">
        <f t="shared" si="73"/>
        <v>4</v>
      </c>
      <c r="X490" s="515" t="str">
        <f t="shared" si="72"/>
        <v>MEDIO</v>
      </c>
      <c r="Y490" s="517" t="s">
        <v>2254</v>
      </c>
      <c r="Z490" s="514" t="s">
        <v>2811</v>
      </c>
      <c r="AA490" s="514" t="s">
        <v>2817</v>
      </c>
      <c r="AB490" s="514" t="s">
        <v>2817</v>
      </c>
      <c r="AC490" s="517" t="s">
        <v>2818</v>
      </c>
      <c r="AD490" s="574">
        <v>43966</v>
      </c>
      <c r="AE490" s="521" t="s">
        <v>82</v>
      </c>
      <c r="AF490" s="522" t="s">
        <v>69</v>
      </c>
      <c r="AG490" s="522" t="s">
        <v>69</v>
      </c>
      <c r="AH490" s="522" t="s">
        <v>69</v>
      </c>
      <c r="AI490" s="522" t="s">
        <v>114</v>
      </c>
      <c r="AJ490" s="576">
        <v>43966</v>
      </c>
      <c r="AK490" s="522" t="s">
        <v>391</v>
      </c>
      <c r="AL490" s="522" t="s">
        <v>457</v>
      </c>
      <c r="AM490" s="522" t="s">
        <v>69</v>
      </c>
      <c r="AN490" s="522" t="s">
        <v>457</v>
      </c>
      <c r="AO490" s="522" t="s">
        <v>69</v>
      </c>
      <c r="AP490" s="522" t="s">
        <v>457</v>
      </c>
      <c r="AQ490" s="522" t="s">
        <v>69</v>
      </c>
      <c r="AR490" s="521" t="s">
        <v>87</v>
      </c>
      <c r="AS490" s="521" t="s">
        <v>87</v>
      </c>
      <c r="AT490" s="522" t="s">
        <v>69</v>
      </c>
      <c r="AU490" s="522" t="s">
        <v>89</v>
      </c>
      <c r="AV490" s="522" t="s">
        <v>69</v>
      </c>
      <c r="AW490" s="523" t="s">
        <v>69</v>
      </c>
      <c r="AX490" s="522" t="s">
        <v>90</v>
      </c>
    </row>
    <row r="491" spans="1:50" ht="38.25">
      <c r="A491" s="120" t="s">
        <v>1781</v>
      </c>
      <c r="B491" s="514" t="s">
        <v>316</v>
      </c>
      <c r="C491" s="514" t="s">
        <v>242</v>
      </c>
      <c r="D491" s="514" t="s">
        <v>106</v>
      </c>
      <c r="E491" s="514" t="s">
        <v>2811</v>
      </c>
      <c r="F491" s="515">
        <f>IFERROR(VLOOKUP(E491,[14]TablaRetencion!A$1:B$22,2,FALSE),"")</f>
        <v>280</v>
      </c>
      <c r="G491" s="515" t="s">
        <v>607</v>
      </c>
      <c r="H491" s="515">
        <f>IFERROR(VLOOKUP(G491,[14]TablaRetencion!C$1:D$159,2,FALSE),"")</f>
        <v>22</v>
      </c>
      <c r="I491" s="573" t="s">
        <v>2837</v>
      </c>
      <c r="J491" s="517" t="s">
        <v>607</v>
      </c>
      <c r="K491" s="517" t="s">
        <v>2838</v>
      </c>
      <c r="L491" s="514" t="s">
        <v>70</v>
      </c>
      <c r="M491" s="514" t="s">
        <v>2839</v>
      </c>
      <c r="N491" s="514" t="s">
        <v>108</v>
      </c>
      <c r="O491" s="514" t="s">
        <v>185</v>
      </c>
      <c r="P491" s="514" t="s">
        <v>111</v>
      </c>
      <c r="Q491" s="514" t="s">
        <v>75</v>
      </c>
      <c r="R491" s="515" t="s">
        <v>89</v>
      </c>
      <c r="S491" s="514" t="s">
        <v>140</v>
      </c>
      <c r="T491" s="514" t="s">
        <v>2840</v>
      </c>
      <c r="U491" s="514" t="s">
        <v>2840</v>
      </c>
      <c r="V491" s="514" t="s">
        <v>2841</v>
      </c>
      <c r="W491" s="515">
        <f t="shared" si="73"/>
        <v>7</v>
      </c>
      <c r="X491" s="515" t="str">
        <f t="shared" si="72"/>
        <v>ALTA</v>
      </c>
      <c r="Y491" s="517" t="s">
        <v>2842</v>
      </c>
      <c r="Z491" s="514" t="s">
        <v>2811</v>
      </c>
      <c r="AA491" s="514" t="s">
        <v>2817</v>
      </c>
      <c r="AB491" s="514" t="s">
        <v>2817</v>
      </c>
      <c r="AC491" s="517" t="s">
        <v>2818</v>
      </c>
      <c r="AD491" s="574">
        <v>43966</v>
      </c>
      <c r="AE491" s="521" t="s">
        <v>82</v>
      </c>
      <c r="AF491" s="522" t="s">
        <v>69</v>
      </c>
      <c r="AG491" s="522" t="s">
        <v>69</v>
      </c>
      <c r="AH491" s="522" t="s">
        <v>69</v>
      </c>
      <c r="AI491" s="522" t="s">
        <v>114</v>
      </c>
      <c r="AJ491" s="576">
        <v>43966</v>
      </c>
      <c r="AK491" s="522" t="s">
        <v>391</v>
      </c>
      <c r="AL491" s="522" t="s">
        <v>457</v>
      </c>
      <c r="AM491" s="522" t="s">
        <v>69</v>
      </c>
      <c r="AN491" s="522" t="s">
        <v>457</v>
      </c>
      <c r="AO491" s="522" t="s">
        <v>69</v>
      </c>
      <c r="AP491" s="522" t="s">
        <v>457</v>
      </c>
      <c r="AQ491" s="522" t="s">
        <v>69</v>
      </c>
      <c r="AR491" s="521" t="s">
        <v>87</v>
      </c>
      <c r="AS491" s="521" t="s">
        <v>87</v>
      </c>
      <c r="AT491" s="522" t="s">
        <v>69</v>
      </c>
      <c r="AU491" s="522" t="s">
        <v>89</v>
      </c>
      <c r="AV491" s="522" t="s">
        <v>69</v>
      </c>
      <c r="AW491" s="523" t="s">
        <v>69</v>
      </c>
      <c r="AX491" s="522" t="s">
        <v>90</v>
      </c>
    </row>
    <row r="492" spans="1:50" ht="38.25">
      <c r="A492" s="120" t="s">
        <v>1781</v>
      </c>
      <c r="B492" s="514" t="s">
        <v>316</v>
      </c>
      <c r="C492" s="514" t="s">
        <v>242</v>
      </c>
      <c r="D492" s="514" t="s">
        <v>106</v>
      </c>
      <c r="E492" s="514" t="s">
        <v>2811</v>
      </c>
      <c r="F492" s="515">
        <f>IFERROR(VLOOKUP(E492,[14]TablaRetencion!A$1:B$22,2,FALSE),"")</f>
        <v>280</v>
      </c>
      <c r="G492" s="515" t="s">
        <v>607</v>
      </c>
      <c r="H492" s="515">
        <f>IFERROR(VLOOKUP(G492,[14]TablaRetencion!C$1:D$159,2,FALSE),"")</f>
        <v>22</v>
      </c>
      <c r="I492" s="573" t="s">
        <v>2843</v>
      </c>
      <c r="J492" s="517" t="s">
        <v>607</v>
      </c>
      <c r="K492" s="517" t="s">
        <v>2844</v>
      </c>
      <c r="L492" s="514" t="s">
        <v>70</v>
      </c>
      <c r="M492" s="514" t="s">
        <v>2839</v>
      </c>
      <c r="N492" s="514" t="s">
        <v>108</v>
      </c>
      <c r="O492" s="514" t="s">
        <v>185</v>
      </c>
      <c r="P492" s="514" t="s">
        <v>111</v>
      </c>
      <c r="Q492" s="514" t="s">
        <v>75</v>
      </c>
      <c r="R492" s="515" t="s">
        <v>89</v>
      </c>
      <c r="S492" s="514" t="s">
        <v>140</v>
      </c>
      <c r="T492" s="514" t="s">
        <v>2828</v>
      </c>
      <c r="U492" s="514" t="s">
        <v>141</v>
      </c>
      <c r="V492" s="514" t="s">
        <v>2845</v>
      </c>
      <c r="W492" s="515">
        <f t="shared" si="73"/>
        <v>3</v>
      </c>
      <c r="X492" s="515" t="str">
        <f t="shared" si="72"/>
        <v>BAJA</v>
      </c>
      <c r="Y492" s="517" t="s">
        <v>2842</v>
      </c>
      <c r="Z492" s="514" t="s">
        <v>2811</v>
      </c>
      <c r="AA492" s="514" t="s">
        <v>2817</v>
      </c>
      <c r="AB492" s="514" t="s">
        <v>2817</v>
      </c>
      <c r="AC492" s="517" t="s">
        <v>2818</v>
      </c>
      <c r="AD492" s="574">
        <v>43966</v>
      </c>
      <c r="AE492" s="521" t="s">
        <v>82</v>
      </c>
      <c r="AF492" s="522" t="s">
        <v>69</v>
      </c>
      <c r="AG492" s="522" t="s">
        <v>69</v>
      </c>
      <c r="AH492" s="522" t="s">
        <v>69</v>
      </c>
      <c r="AI492" s="522" t="s">
        <v>114</v>
      </c>
      <c r="AJ492" s="576">
        <v>43966</v>
      </c>
      <c r="AK492" s="522" t="s">
        <v>391</v>
      </c>
      <c r="AL492" s="522" t="s">
        <v>457</v>
      </c>
      <c r="AM492" s="522" t="s">
        <v>69</v>
      </c>
      <c r="AN492" s="522" t="s">
        <v>457</v>
      </c>
      <c r="AO492" s="522" t="s">
        <v>69</v>
      </c>
      <c r="AP492" s="522" t="s">
        <v>457</v>
      </c>
      <c r="AQ492" s="522" t="s">
        <v>69</v>
      </c>
      <c r="AR492" s="521" t="s">
        <v>87</v>
      </c>
      <c r="AS492" s="521" t="s">
        <v>87</v>
      </c>
      <c r="AT492" s="522" t="s">
        <v>69</v>
      </c>
      <c r="AU492" s="522" t="s">
        <v>89</v>
      </c>
      <c r="AV492" s="522" t="s">
        <v>69</v>
      </c>
      <c r="AW492" s="523" t="s">
        <v>69</v>
      </c>
      <c r="AX492" s="522" t="s">
        <v>90</v>
      </c>
    </row>
    <row r="493" spans="1:50" ht="38.25">
      <c r="A493" s="120" t="s">
        <v>1781</v>
      </c>
      <c r="B493" s="514" t="s">
        <v>316</v>
      </c>
      <c r="C493" s="514" t="s">
        <v>242</v>
      </c>
      <c r="D493" s="514" t="s">
        <v>106</v>
      </c>
      <c r="E493" s="514" t="s">
        <v>2811</v>
      </c>
      <c r="F493" s="515">
        <f>IFERROR(VLOOKUP(E493,[14]TablaRetencion!A$1:B$22,2,FALSE),"")</f>
        <v>280</v>
      </c>
      <c r="G493" s="515" t="s">
        <v>607</v>
      </c>
      <c r="H493" s="515">
        <f>IFERROR(VLOOKUP(G493,[14]TablaRetencion!C$1:D$159,2,FALSE),"")</f>
        <v>22</v>
      </c>
      <c r="I493" s="573" t="s">
        <v>2846</v>
      </c>
      <c r="J493" s="517" t="s">
        <v>607</v>
      </c>
      <c r="K493" s="517" t="s">
        <v>2847</v>
      </c>
      <c r="L493" s="514" t="s">
        <v>70</v>
      </c>
      <c r="M493" s="514" t="s">
        <v>2848</v>
      </c>
      <c r="N493" s="514" t="s">
        <v>2849</v>
      </c>
      <c r="O493" s="514" t="s">
        <v>2850</v>
      </c>
      <c r="P493" s="514" t="s">
        <v>111</v>
      </c>
      <c r="Q493" s="514" t="s">
        <v>75</v>
      </c>
      <c r="R493" s="515" t="s">
        <v>89</v>
      </c>
      <c r="S493" s="514" t="s">
        <v>140</v>
      </c>
      <c r="T493" s="514" t="s">
        <v>2828</v>
      </c>
      <c r="U493" s="514" t="s">
        <v>141</v>
      </c>
      <c r="V493" s="514" t="s">
        <v>2851</v>
      </c>
      <c r="W493" s="515">
        <f t="shared" si="73"/>
        <v>3</v>
      </c>
      <c r="X493" s="515" t="str">
        <f t="shared" si="72"/>
        <v>BAJA</v>
      </c>
      <c r="Y493" s="517" t="s">
        <v>2842</v>
      </c>
      <c r="Z493" s="514" t="s">
        <v>2811</v>
      </c>
      <c r="AA493" s="514" t="s">
        <v>2817</v>
      </c>
      <c r="AB493" s="514" t="s">
        <v>2817</v>
      </c>
      <c r="AC493" s="517" t="s">
        <v>2818</v>
      </c>
      <c r="AD493" s="574">
        <v>43966</v>
      </c>
      <c r="AE493" s="521" t="s">
        <v>82</v>
      </c>
      <c r="AF493" s="522" t="s">
        <v>69</v>
      </c>
      <c r="AG493" s="522" t="s">
        <v>69</v>
      </c>
      <c r="AH493" s="522" t="s">
        <v>69</v>
      </c>
      <c r="AI493" s="522" t="s">
        <v>114</v>
      </c>
      <c r="AJ493" s="576">
        <v>43966</v>
      </c>
      <c r="AK493" s="522" t="s">
        <v>391</v>
      </c>
      <c r="AL493" s="522" t="s">
        <v>457</v>
      </c>
      <c r="AM493" s="522" t="s">
        <v>69</v>
      </c>
      <c r="AN493" s="522" t="s">
        <v>457</v>
      </c>
      <c r="AO493" s="522" t="s">
        <v>69</v>
      </c>
      <c r="AP493" s="522" t="s">
        <v>457</v>
      </c>
      <c r="AQ493" s="522" t="s">
        <v>69</v>
      </c>
      <c r="AR493" s="521" t="s">
        <v>87</v>
      </c>
      <c r="AS493" s="521" t="s">
        <v>87</v>
      </c>
      <c r="AT493" s="522" t="s">
        <v>69</v>
      </c>
      <c r="AU493" s="522" t="s">
        <v>89</v>
      </c>
      <c r="AV493" s="522" t="s">
        <v>69</v>
      </c>
      <c r="AW493" s="523" t="s">
        <v>69</v>
      </c>
      <c r="AX493" s="522" t="s">
        <v>90</v>
      </c>
    </row>
    <row r="494" spans="1:50" ht="38.25">
      <c r="A494" s="120" t="s">
        <v>1781</v>
      </c>
      <c r="B494" s="514" t="s">
        <v>316</v>
      </c>
      <c r="C494" s="514" t="s">
        <v>242</v>
      </c>
      <c r="D494" s="514" t="s">
        <v>106</v>
      </c>
      <c r="E494" s="514" t="s">
        <v>2811</v>
      </c>
      <c r="F494" s="515">
        <f>IFERROR(VLOOKUP(E494,[14]TablaRetencion!A$1:B$22,2,FALSE),"")</f>
        <v>280</v>
      </c>
      <c r="G494" s="515" t="s">
        <v>607</v>
      </c>
      <c r="H494" s="515">
        <f>IFERROR(VLOOKUP(G494,[14]TablaRetencion!C$1:D$159,2,FALSE),"")</f>
        <v>22</v>
      </c>
      <c r="I494" s="573" t="s">
        <v>2852</v>
      </c>
      <c r="J494" s="517" t="s">
        <v>607</v>
      </c>
      <c r="K494" s="517" t="s">
        <v>2853</v>
      </c>
      <c r="L494" s="514" t="s">
        <v>70</v>
      </c>
      <c r="M494" s="514" t="s">
        <v>151</v>
      </c>
      <c r="N494" s="514" t="s">
        <v>124</v>
      </c>
      <c r="O494" s="514" t="s">
        <v>205</v>
      </c>
      <c r="P494" s="514" t="s">
        <v>111</v>
      </c>
      <c r="Q494" s="514" t="s">
        <v>75</v>
      </c>
      <c r="R494" s="515" t="s">
        <v>89</v>
      </c>
      <c r="S494" s="514" t="s">
        <v>140</v>
      </c>
      <c r="T494" s="514" t="s">
        <v>2828</v>
      </c>
      <c r="U494" s="514" t="s">
        <v>141</v>
      </c>
      <c r="V494" s="514" t="s">
        <v>2854</v>
      </c>
      <c r="W494" s="515">
        <f t="shared" si="73"/>
        <v>3</v>
      </c>
      <c r="X494" s="515" t="str">
        <f t="shared" si="72"/>
        <v>BAJA</v>
      </c>
      <c r="Y494" s="517" t="s">
        <v>2842</v>
      </c>
      <c r="Z494" s="514" t="s">
        <v>2811</v>
      </c>
      <c r="AA494" s="514" t="s">
        <v>2817</v>
      </c>
      <c r="AB494" s="514" t="s">
        <v>2817</v>
      </c>
      <c r="AC494" s="517" t="s">
        <v>2818</v>
      </c>
      <c r="AD494" s="574">
        <v>43966</v>
      </c>
      <c r="AE494" s="521" t="s">
        <v>82</v>
      </c>
      <c r="AF494" s="522" t="s">
        <v>69</v>
      </c>
      <c r="AG494" s="522" t="s">
        <v>69</v>
      </c>
      <c r="AH494" s="522" t="s">
        <v>69</v>
      </c>
      <c r="AI494" s="522" t="s">
        <v>114</v>
      </c>
      <c r="AJ494" s="576">
        <v>43966</v>
      </c>
      <c r="AK494" s="522" t="s">
        <v>391</v>
      </c>
      <c r="AL494" s="522" t="s">
        <v>457</v>
      </c>
      <c r="AM494" s="522" t="s">
        <v>69</v>
      </c>
      <c r="AN494" s="522" t="s">
        <v>457</v>
      </c>
      <c r="AO494" s="522" t="s">
        <v>69</v>
      </c>
      <c r="AP494" s="522" t="s">
        <v>457</v>
      </c>
      <c r="AQ494" s="522" t="s">
        <v>69</v>
      </c>
      <c r="AR494" s="521" t="s">
        <v>87</v>
      </c>
      <c r="AS494" s="521" t="s">
        <v>87</v>
      </c>
      <c r="AT494" s="522" t="s">
        <v>69</v>
      </c>
      <c r="AU494" s="522" t="s">
        <v>89</v>
      </c>
      <c r="AV494" s="522" t="s">
        <v>69</v>
      </c>
      <c r="AW494" s="523" t="s">
        <v>69</v>
      </c>
      <c r="AX494" s="522" t="s">
        <v>90</v>
      </c>
    </row>
    <row r="495" spans="1:50" ht="89.25">
      <c r="A495" s="120" t="s">
        <v>1781</v>
      </c>
      <c r="B495" s="514" t="s">
        <v>316</v>
      </c>
      <c r="C495" s="514" t="s">
        <v>238</v>
      </c>
      <c r="D495" s="514" t="s">
        <v>106</v>
      </c>
      <c r="E495" s="514" t="s">
        <v>2811</v>
      </c>
      <c r="F495" s="515">
        <f>IFERROR(VLOOKUP(E495,[14]TablaRetencion!A$1:B$22,2,FALSE),"")</f>
        <v>280</v>
      </c>
      <c r="G495" s="515" t="s">
        <v>608</v>
      </c>
      <c r="H495" s="515">
        <f>IFERROR(VLOOKUP(G495,[14]TablaRetencion!C$1:D$159,2,FALSE),"")</f>
        <v>31</v>
      </c>
      <c r="I495" s="573" t="s">
        <v>2855</v>
      </c>
      <c r="J495" s="517" t="s">
        <v>608</v>
      </c>
      <c r="K495" s="517" t="s">
        <v>2856</v>
      </c>
      <c r="L495" s="514" t="s">
        <v>70</v>
      </c>
      <c r="M495" s="514" t="s">
        <v>151</v>
      </c>
      <c r="N495" s="514" t="s">
        <v>124</v>
      </c>
      <c r="O495" s="514" t="s">
        <v>194</v>
      </c>
      <c r="P495" s="514" t="s">
        <v>111</v>
      </c>
      <c r="Q495" s="514" t="s">
        <v>2814</v>
      </c>
      <c r="R495" s="515" t="s">
        <v>89</v>
      </c>
      <c r="S495" s="514" t="s">
        <v>140</v>
      </c>
      <c r="T495" s="514" t="s">
        <v>2824</v>
      </c>
      <c r="U495" s="514" t="s">
        <v>141</v>
      </c>
      <c r="V495" s="514" t="s">
        <v>2857</v>
      </c>
      <c r="W495" s="515">
        <f t="shared" si="73"/>
        <v>4</v>
      </c>
      <c r="X495" s="515" t="str">
        <f t="shared" si="72"/>
        <v>MEDIO</v>
      </c>
      <c r="Y495" s="517" t="s">
        <v>2254</v>
      </c>
      <c r="Z495" s="514" t="s">
        <v>2811</v>
      </c>
      <c r="AA495" s="514" t="s">
        <v>2817</v>
      </c>
      <c r="AB495" s="514" t="s">
        <v>2817</v>
      </c>
      <c r="AC495" s="517" t="s">
        <v>2818</v>
      </c>
      <c r="AD495" s="574">
        <v>43966</v>
      </c>
      <c r="AE495" s="521" t="s">
        <v>82</v>
      </c>
      <c r="AF495" s="522" t="s">
        <v>69</v>
      </c>
      <c r="AG495" s="522" t="s">
        <v>69</v>
      </c>
      <c r="AH495" s="522" t="s">
        <v>69</v>
      </c>
      <c r="AI495" s="522" t="s">
        <v>114</v>
      </c>
      <c r="AJ495" s="576">
        <v>43966</v>
      </c>
      <c r="AK495" s="522" t="s">
        <v>391</v>
      </c>
      <c r="AL495" s="522" t="s">
        <v>457</v>
      </c>
      <c r="AM495" s="522" t="s">
        <v>69</v>
      </c>
      <c r="AN495" s="522" t="s">
        <v>457</v>
      </c>
      <c r="AO495" s="522" t="s">
        <v>69</v>
      </c>
      <c r="AP495" s="522" t="s">
        <v>457</v>
      </c>
      <c r="AQ495" s="522" t="s">
        <v>69</v>
      </c>
      <c r="AR495" s="521" t="s">
        <v>87</v>
      </c>
      <c r="AS495" s="521" t="s">
        <v>87</v>
      </c>
      <c r="AT495" s="522" t="s">
        <v>69</v>
      </c>
      <c r="AU495" s="522" t="s">
        <v>89</v>
      </c>
      <c r="AV495" s="522" t="s">
        <v>69</v>
      </c>
      <c r="AW495" s="523" t="s">
        <v>69</v>
      </c>
      <c r="AX495" s="522" t="s">
        <v>90</v>
      </c>
    </row>
    <row r="496" spans="1:50" ht="51">
      <c r="A496" s="120" t="s">
        <v>1781</v>
      </c>
      <c r="B496" s="514" t="s">
        <v>316</v>
      </c>
      <c r="C496" s="514" t="s">
        <v>238</v>
      </c>
      <c r="D496" s="514" t="s">
        <v>106</v>
      </c>
      <c r="E496" s="514" t="s">
        <v>2811</v>
      </c>
      <c r="F496" s="515">
        <f>IFERROR(VLOOKUP(E496,[14]TablaRetencion!A$1:B$22,2,FALSE),"")</f>
        <v>280</v>
      </c>
      <c r="G496" s="515" t="s">
        <v>608</v>
      </c>
      <c r="H496" s="515">
        <f>IFERROR(VLOOKUP(G496,[14]TablaRetencion!C$1:D$159,2,FALSE),"")</f>
        <v>31</v>
      </c>
      <c r="I496" s="573" t="s">
        <v>2858</v>
      </c>
      <c r="J496" s="517" t="s">
        <v>608</v>
      </c>
      <c r="K496" s="517" t="s">
        <v>2859</v>
      </c>
      <c r="L496" s="514" t="s">
        <v>70</v>
      </c>
      <c r="M496" s="514" t="s">
        <v>151</v>
      </c>
      <c r="N496" s="514" t="s">
        <v>124</v>
      </c>
      <c r="O496" s="514" t="s">
        <v>194</v>
      </c>
      <c r="P496" s="514" t="s">
        <v>111</v>
      </c>
      <c r="Q496" s="514" t="s">
        <v>2814</v>
      </c>
      <c r="R496" s="515" t="s">
        <v>89</v>
      </c>
      <c r="S496" s="514" t="s">
        <v>140</v>
      </c>
      <c r="T496" s="514" t="s">
        <v>2828</v>
      </c>
      <c r="U496" s="514" t="s">
        <v>141</v>
      </c>
      <c r="V496" s="514" t="s">
        <v>2860</v>
      </c>
      <c r="W496" s="515">
        <f t="shared" si="73"/>
        <v>3</v>
      </c>
      <c r="X496" s="515" t="str">
        <f t="shared" si="72"/>
        <v>BAJA</v>
      </c>
      <c r="Y496" s="517" t="s">
        <v>2254</v>
      </c>
      <c r="Z496" s="514" t="s">
        <v>2811</v>
      </c>
      <c r="AA496" s="514" t="s">
        <v>2817</v>
      </c>
      <c r="AB496" s="514" t="s">
        <v>2817</v>
      </c>
      <c r="AC496" s="517" t="s">
        <v>2818</v>
      </c>
      <c r="AD496" s="574">
        <v>43966</v>
      </c>
      <c r="AE496" s="521" t="s">
        <v>82</v>
      </c>
      <c r="AF496" s="522" t="s">
        <v>69</v>
      </c>
      <c r="AG496" s="522" t="s">
        <v>69</v>
      </c>
      <c r="AH496" s="522" t="s">
        <v>69</v>
      </c>
      <c r="AI496" s="522" t="s">
        <v>114</v>
      </c>
      <c r="AJ496" s="576">
        <v>43966</v>
      </c>
      <c r="AK496" s="522" t="s">
        <v>391</v>
      </c>
      <c r="AL496" s="522" t="s">
        <v>457</v>
      </c>
      <c r="AM496" s="522" t="s">
        <v>69</v>
      </c>
      <c r="AN496" s="522" t="s">
        <v>457</v>
      </c>
      <c r="AO496" s="522" t="s">
        <v>69</v>
      </c>
      <c r="AP496" s="522" t="s">
        <v>457</v>
      </c>
      <c r="AQ496" s="522" t="s">
        <v>69</v>
      </c>
      <c r="AR496" s="521" t="s">
        <v>87</v>
      </c>
      <c r="AS496" s="521" t="s">
        <v>87</v>
      </c>
      <c r="AT496" s="522" t="s">
        <v>69</v>
      </c>
      <c r="AU496" s="522" t="s">
        <v>89</v>
      </c>
      <c r="AV496" s="522" t="s">
        <v>69</v>
      </c>
      <c r="AW496" s="523" t="s">
        <v>69</v>
      </c>
      <c r="AX496" s="522" t="s">
        <v>90</v>
      </c>
    </row>
    <row r="497" spans="1:50" ht="51">
      <c r="A497" s="120" t="s">
        <v>1781</v>
      </c>
      <c r="B497" s="514" t="s">
        <v>316</v>
      </c>
      <c r="C497" s="514" t="s">
        <v>240</v>
      </c>
      <c r="D497" s="514" t="s">
        <v>106</v>
      </c>
      <c r="E497" s="514" t="s">
        <v>2811</v>
      </c>
      <c r="F497" s="515">
        <f>IFERROR(VLOOKUP(E497,[14]TablaRetencion!A$1:B$22,2,FALSE),"")</f>
        <v>280</v>
      </c>
      <c r="G497" s="515" t="s">
        <v>608</v>
      </c>
      <c r="H497" s="515">
        <f>IFERROR(VLOOKUP(G497,[14]TablaRetencion!C$1:D$159,2,FALSE),"")</f>
        <v>31</v>
      </c>
      <c r="I497" s="573" t="s">
        <v>2861</v>
      </c>
      <c r="J497" s="517" t="s">
        <v>608</v>
      </c>
      <c r="K497" s="517" t="s">
        <v>2862</v>
      </c>
      <c r="L497" s="514" t="s">
        <v>70</v>
      </c>
      <c r="M497" s="514" t="s">
        <v>151</v>
      </c>
      <c r="N497" s="514" t="s">
        <v>124</v>
      </c>
      <c r="O497" s="514" t="s">
        <v>2863</v>
      </c>
      <c r="P497" s="514" t="s">
        <v>111</v>
      </c>
      <c r="Q497" s="514" t="s">
        <v>2814</v>
      </c>
      <c r="R497" s="515" t="s">
        <v>89</v>
      </c>
      <c r="S497" s="514" t="s">
        <v>140</v>
      </c>
      <c r="T497" s="514" t="s">
        <v>2824</v>
      </c>
      <c r="U497" s="514" t="s">
        <v>141</v>
      </c>
      <c r="V497" s="514" t="s">
        <v>2860</v>
      </c>
      <c r="W497" s="515">
        <f t="shared" si="73"/>
        <v>4</v>
      </c>
      <c r="X497" s="515" t="str">
        <f t="shared" si="72"/>
        <v>MEDIO</v>
      </c>
      <c r="Y497" s="517" t="s">
        <v>2254</v>
      </c>
      <c r="Z497" s="514" t="s">
        <v>2811</v>
      </c>
      <c r="AA497" s="514" t="s">
        <v>2817</v>
      </c>
      <c r="AB497" s="514" t="s">
        <v>2817</v>
      </c>
      <c r="AC497" s="517" t="s">
        <v>2818</v>
      </c>
      <c r="AD497" s="574">
        <v>43966</v>
      </c>
      <c r="AE497" s="521" t="s">
        <v>82</v>
      </c>
      <c r="AF497" s="522" t="s">
        <v>69</v>
      </c>
      <c r="AG497" s="522" t="s">
        <v>69</v>
      </c>
      <c r="AH497" s="522" t="s">
        <v>69</v>
      </c>
      <c r="AI497" s="522" t="s">
        <v>114</v>
      </c>
      <c r="AJ497" s="576">
        <v>43966</v>
      </c>
      <c r="AK497" s="522" t="s">
        <v>391</v>
      </c>
      <c r="AL497" s="522" t="s">
        <v>457</v>
      </c>
      <c r="AM497" s="522" t="s">
        <v>69</v>
      </c>
      <c r="AN497" s="522" t="s">
        <v>457</v>
      </c>
      <c r="AO497" s="522" t="s">
        <v>69</v>
      </c>
      <c r="AP497" s="522" t="s">
        <v>457</v>
      </c>
      <c r="AQ497" s="522" t="s">
        <v>69</v>
      </c>
      <c r="AR497" s="521" t="s">
        <v>87</v>
      </c>
      <c r="AS497" s="521" t="s">
        <v>87</v>
      </c>
      <c r="AT497" s="522" t="s">
        <v>69</v>
      </c>
      <c r="AU497" s="522" t="s">
        <v>89</v>
      </c>
      <c r="AV497" s="522" t="s">
        <v>69</v>
      </c>
      <c r="AW497" s="523" t="s">
        <v>69</v>
      </c>
      <c r="AX497" s="522" t="s">
        <v>90</v>
      </c>
    </row>
    <row r="498" spans="1:50" ht="51">
      <c r="A498" s="120" t="s">
        <v>1781</v>
      </c>
      <c r="B498" s="514" t="s">
        <v>316</v>
      </c>
      <c r="C498" s="514" t="s">
        <v>240</v>
      </c>
      <c r="D498" s="514" t="s">
        <v>106</v>
      </c>
      <c r="E498" s="514" t="s">
        <v>2811</v>
      </c>
      <c r="F498" s="515">
        <f>IFERROR(VLOOKUP(E498,[14]TablaRetencion!A$1:B$22,2,FALSE),"")</f>
        <v>280</v>
      </c>
      <c r="G498" s="515" t="s">
        <v>608</v>
      </c>
      <c r="H498" s="515">
        <f>IFERROR(VLOOKUP(G498,[14]TablaRetencion!C$1:D$159,2,FALSE),"")</f>
        <v>31</v>
      </c>
      <c r="I498" s="573" t="s">
        <v>2861</v>
      </c>
      <c r="J498" s="517" t="s">
        <v>608</v>
      </c>
      <c r="K498" s="517" t="s">
        <v>2862</v>
      </c>
      <c r="L498" s="514" t="s">
        <v>70</v>
      </c>
      <c r="M498" s="514" t="s">
        <v>151</v>
      </c>
      <c r="N498" s="514" t="s">
        <v>124</v>
      </c>
      <c r="O498" s="514" t="s">
        <v>2863</v>
      </c>
      <c r="P498" s="514" t="s">
        <v>111</v>
      </c>
      <c r="Q498" s="514" t="s">
        <v>2814</v>
      </c>
      <c r="R498" s="515" t="s">
        <v>89</v>
      </c>
      <c r="S498" s="514" t="s">
        <v>140</v>
      </c>
      <c r="T498" s="514" t="s">
        <v>2824</v>
      </c>
      <c r="U498" s="514" t="s">
        <v>141</v>
      </c>
      <c r="V498" s="514" t="s">
        <v>2860</v>
      </c>
      <c r="W498" s="515">
        <f t="shared" si="73"/>
        <v>4</v>
      </c>
      <c r="X498" s="515" t="str">
        <f t="shared" si="72"/>
        <v>MEDIO</v>
      </c>
      <c r="Y498" s="517" t="s">
        <v>2254</v>
      </c>
      <c r="Z498" s="514" t="s">
        <v>2811</v>
      </c>
      <c r="AA498" s="514" t="s">
        <v>2817</v>
      </c>
      <c r="AB498" s="514" t="s">
        <v>2817</v>
      </c>
      <c r="AC498" s="517" t="s">
        <v>2818</v>
      </c>
      <c r="AD498" s="574">
        <v>43966</v>
      </c>
      <c r="AE498" s="521" t="s">
        <v>82</v>
      </c>
      <c r="AF498" s="522" t="s">
        <v>69</v>
      </c>
      <c r="AG498" s="522" t="s">
        <v>69</v>
      </c>
      <c r="AH498" s="522" t="s">
        <v>69</v>
      </c>
      <c r="AI498" s="522" t="s">
        <v>114</v>
      </c>
      <c r="AJ498" s="576">
        <v>43966</v>
      </c>
      <c r="AK498" s="522" t="s">
        <v>391</v>
      </c>
      <c r="AL498" s="522" t="s">
        <v>457</v>
      </c>
      <c r="AM498" s="522" t="s">
        <v>69</v>
      </c>
      <c r="AN498" s="522" t="s">
        <v>457</v>
      </c>
      <c r="AO498" s="522" t="s">
        <v>69</v>
      </c>
      <c r="AP498" s="522" t="s">
        <v>457</v>
      </c>
      <c r="AQ498" s="522" t="s">
        <v>69</v>
      </c>
      <c r="AR498" s="521" t="s">
        <v>87</v>
      </c>
      <c r="AS498" s="521" t="s">
        <v>87</v>
      </c>
      <c r="AT498" s="522" t="s">
        <v>69</v>
      </c>
      <c r="AU498" s="522" t="s">
        <v>89</v>
      </c>
      <c r="AV498" s="522" t="s">
        <v>69</v>
      </c>
      <c r="AW498" s="523" t="s">
        <v>69</v>
      </c>
      <c r="AX498" s="522" t="s">
        <v>90</v>
      </c>
    </row>
    <row r="499" spans="1:50" ht="51">
      <c r="A499" s="120" t="s">
        <v>1781</v>
      </c>
      <c r="B499" s="514" t="s">
        <v>316</v>
      </c>
      <c r="C499" s="514" t="s">
        <v>238</v>
      </c>
      <c r="D499" s="514" t="s">
        <v>106</v>
      </c>
      <c r="E499" s="514" t="s">
        <v>2811</v>
      </c>
      <c r="F499" s="515">
        <f>IFERROR(VLOOKUP(E499,[14]TablaRetencion!A$1:B$22,2,FALSE),"")</f>
        <v>280</v>
      </c>
      <c r="G499" s="515" t="s">
        <v>608</v>
      </c>
      <c r="H499" s="515">
        <f>IFERROR(VLOOKUP(G499,[14]TablaRetencion!C$1:D$159,2,FALSE),"")</f>
        <v>31</v>
      </c>
      <c r="I499" s="573" t="s">
        <v>2864</v>
      </c>
      <c r="J499" s="517" t="s">
        <v>608</v>
      </c>
      <c r="K499" s="517" t="s">
        <v>2865</v>
      </c>
      <c r="L499" s="514" t="s">
        <v>70</v>
      </c>
      <c r="M499" s="514" t="s">
        <v>151</v>
      </c>
      <c r="N499" s="514" t="s">
        <v>124</v>
      </c>
      <c r="O499" s="514" t="s">
        <v>2863</v>
      </c>
      <c r="P499" s="514" t="s">
        <v>111</v>
      </c>
      <c r="Q499" s="514" t="s">
        <v>2814</v>
      </c>
      <c r="R499" s="515" t="s">
        <v>89</v>
      </c>
      <c r="S499" s="514" t="s">
        <v>140</v>
      </c>
      <c r="T499" s="514" t="s">
        <v>2824</v>
      </c>
      <c r="U499" s="514" t="s">
        <v>141</v>
      </c>
      <c r="V499" s="514" t="s">
        <v>2860</v>
      </c>
      <c r="W499" s="515">
        <f t="shared" si="73"/>
        <v>4</v>
      </c>
      <c r="X499" s="515" t="str">
        <f t="shared" si="72"/>
        <v>MEDIO</v>
      </c>
      <c r="Y499" s="517" t="s">
        <v>2254</v>
      </c>
      <c r="Z499" s="514" t="s">
        <v>2811</v>
      </c>
      <c r="AA499" s="514" t="s">
        <v>2817</v>
      </c>
      <c r="AB499" s="514" t="s">
        <v>2817</v>
      </c>
      <c r="AC499" s="517" t="s">
        <v>2818</v>
      </c>
      <c r="AD499" s="574">
        <v>43966</v>
      </c>
      <c r="AE499" s="521" t="s">
        <v>82</v>
      </c>
      <c r="AF499" s="522" t="s">
        <v>69</v>
      </c>
      <c r="AG499" s="522" t="s">
        <v>69</v>
      </c>
      <c r="AH499" s="522" t="s">
        <v>69</v>
      </c>
      <c r="AI499" s="522" t="s">
        <v>114</v>
      </c>
      <c r="AJ499" s="576">
        <v>43966</v>
      </c>
      <c r="AK499" s="522" t="s">
        <v>391</v>
      </c>
      <c r="AL499" s="522" t="s">
        <v>457</v>
      </c>
      <c r="AM499" s="522" t="s">
        <v>69</v>
      </c>
      <c r="AN499" s="522" t="s">
        <v>457</v>
      </c>
      <c r="AO499" s="522" t="s">
        <v>69</v>
      </c>
      <c r="AP499" s="522" t="s">
        <v>457</v>
      </c>
      <c r="AQ499" s="522" t="s">
        <v>69</v>
      </c>
      <c r="AR499" s="521" t="s">
        <v>87</v>
      </c>
      <c r="AS499" s="521" t="s">
        <v>87</v>
      </c>
      <c r="AT499" s="522" t="s">
        <v>69</v>
      </c>
      <c r="AU499" s="522" t="s">
        <v>89</v>
      </c>
      <c r="AV499" s="522" t="s">
        <v>69</v>
      </c>
      <c r="AW499" s="523" t="s">
        <v>69</v>
      </c>
      <c r="AX499" s="522" t="s">
        <v>90</v>
      </c>
    </row>
    <row r="500" spans="1:50" ht="51">
      <c r="A500" s="120" t="s">
        <v>1781</v>
      </c>
      <c r="B500" s="514" t="s">
        <v>316</v>
      </c>
      <c r="C500" s="514" t="s">
        <v>238</v>
      </c>
      <c r="D500" s="514" t="s">
        <v>106</v>
      </c>
      <c r="E500" s="514" t="s">
        <v>2811</v>
      </c>
      <c r="F500" s="515">
        <f>IFERROR(VLOOKUP(E500,[14]TablaRetencion!A$1:B$22,2,FALSE),"")</f>
        <v>280</v>
      </c>
      <c r="G500" s="515" t="s">
        <v>608</v>
      </c>
      <c r="H500" s="515">
        <f>IFERROR(VLOOKUP(G500,[14]TablaRetencion!C$1:D$159,2,FALSE),"")</f>
        <v>31</v>
      </c>
      <c r="I500" s="573" t="s">
        <v>2864</v>
      </c>
      <c r="J500" s="517" t="s">
        <v>608</v>
      </c>
      <c r="K500" s="517" t="s">
        <v>2865</v>
      </c>
      <c r="L500" s="514" t="s">
        <v>70</v>
      </c>
      <c r="M500" s="514" t="s">
        <v>151</v>
      </c>
      <c r="N500" s="514" t="s">
        <v>124</v>
      </c>
      <c r="O500" s="514" t="s">
        <v>2863</v>
      </c>
      <c r="P500" s="514" t="s">
        <v>111</v>
      </c>
      <c r="Q500" s="514" t="s">
        <v>2814</v>
      </c>
      <c r="R500" s="515" t="s">
        <v>89</v>
      </c>
      <c r="S500" s="514" t="s">
        <v>140</v>
      </c>
      <c r="T500" s="514" t="s">
        <v>2824</v>
      </c>
      <c r="U500" s="514" t="s">
        <v>141</v>
      </c>
      <c r="V500" s="514" t="s">
        <v>2860</v>
      </c>
      <c r="W500" s="515">
        <f t="shared" si="73"/>
        <v>4</v>
      </c>
      <c r="X500" s="515" t="str">
        <f t="shared" si="72"/>
        <v>MEDIO</v>
      </c>
      <c r="Y500" s="517" t="s">
        <v>2254</v>
      </c>
      <c r="Z500" s="514" t="s">
        <v>2811</v>
      </c>
      <c r="AA500" s="514" t="s">
        <v>2817</v>
      </c>
      <c r="AB500" s="514" t="s">
        <v>2817</v>
      </c>
      <c r="AC500" s="517" t="s">
        <v>2818</v>
      </c>
      <c r="AD500" s="574">
        <v>43966</v>
      </c>
      <c r="AE500" s="521" t="s">
        <v>82</v>
      </c>
      <c r="AF500" s="522" t="s">
        <v>69</v>
      </c>
      <c r="AG500" s="522" t="s">
        <v>69</v>
      </c>
      <c r="AH500" s="522" t="s">
        <v>69</v>
      </c>
      <c r="AI500" s="522" t="s">
        <v>114</v>
      </c>
      <c r="AJ500" s="576">
        <v>43966</v>
      </c>
      <c r="AK500" s="522" t="s">
        <v>391</v>
      </c>
      <c r="AL500" s="522" t="s">
        <v>457</v>
      </c>
      <c r="AM500" s="522" t="s">
        <v>69</v>
      </c>
      <c r="AN500" s="522" t="s">
        <v>457</v>
      </c>
      <c r="AO500" s="522" t="s">
        <v>69</v>
      </c>
      <c r="AP500" s="522" t="s">
        <v>457</v>
      </c>
      <c r="AQ500" s="522" t="s">
        <v>69</v>
      </c>
      <c r="AR500" s="521" t="s">
        <v>87</v>
      </c>
      <c r="AS500" s="521" t="s">
        <v>87</v>
      </c>
      <c r="AT500" s="522" t="s">
        <v>69</v>
      </c>
      <c r="AU500" s="522" t="s">
        <v>89</v>
      </c>
      <c r="AV500" s="522" t="s">
        <v>69</v>
      </c>
      <c r="AW500" s="523" t="s">
        <v>69</v>
      </c>
      <c r="AX500" s="522" t="s">
        <v>90</v>
      </c>
    </row>
    <row r="501" spans="1:50" ht="51">
      <c r="A501" s="120" t="s">
        <v>1781</v>
      </c>
      <c r="B501" s="514" t="s">
        <v>316</v>
      </c>
      <c r="C501" s="514" t="s">
        <v>239</v>
      </c>
      <c r="D501" s="514" t="s">
        <v>106</v>
      </c>
      <c r="E501" s="514" t="s">
        <v>2811</v>
      </c>
      <c r="F501" s="515">
        <f>IFERROR(VLOOKUP(E501,[14]TablaRetencion!A$1:B$22,2,FALSE),"")</f>
        <v>280</v>
      </c>
      <c r="G501" s="515" t="s">
        <v>608</v>
      </c>
      <c r="H501" s="515">
        <f>IFERROR(VLOOKUP(G501,[14]TablaRetencion!C$1:D$159,2,FALSE),"")</f>
        <v>31</v>
      </c>
      <c r="I501" s="573" t="s">
        <v>2866</v>
      </c>
      <c r="J501" s="517" t="s">
        <v>608</v>
      </c>
      <c r="K501" s="517" t="s">
        <v>2867</v>
      </c>
      <c r="L501" s="514" t="s">
        <v>70</v>
      </c>
      <c r="M501" s="514" t="s">
        <v>151</v>
      </c>
      <c r="N501" s="514" t="s">
        <v>124</v>
      </c>
      <c r="O501" s="514" t="s">
        <v>2863</v>
      </c>
      <c r="P501" s="514" t="s">
        <v>111</v>
      </c>
      <c r="Q501" s="514" t="s">
        <v>2814</v>
      </c>
      <c r="R501" s="515" t="s">
        <v>89</v>
      </c>
      <c r="S501" s="514" t="s">
        <v>140</v>
      </c>
      <c r="T501" s="514" t="s">
        <v>2824</v>
      </c>
      <c r="U501" s="514" t="s">
        <v>141</v>
      </c>
      <c r="V501" s="514" t="s">
        <v>2868</v>
      </c>
      <c r="W501" s="515">
        <f t="shared" si="73"/>
        <v>4</v>
      </c>
      <c r="X501" s="515" t="str">
        <f t="shared" si="72"/>
        <v>MEDIO</v>
      </c>
      <c r="Y501" s="517" t="s">
        <v>2254</v>
      </c>
      <c r="Z501" s="514" t="s">
        <v>2811</v>
      </c>
      <c r="AA501" s="514" t="s">
        <v>2817</v>
      </c>
      <c r="AB501" s="514" t="s">
        <v>2817</v>
      </c>
      <c r="AC501" s="517" t="s">
        <v>2818</v>
      </c>
      <c r="AD501" s="574">
        <v>43966</v>
      </c>
      <c r="AE501" s="521" t="s">
        <v>82</v>
      </c>
      <c r="AF501" s="522" t="s">
        <v>69</v>
      </c>
      <c r="AG501" s="522" t="s">
        <v>69</v>
      </c>
      <c r="AH501" s="522" t="s">
        <v>69</v>
      </c>
      <c r="AI501" s="522" t="s">
        <v>114</v>
      </c>
      <c r="AJ501" s="576">
        <v>43966</v>
      </c>
      <c r="AK501" s="522" t="s">
        <v>391</v>
      </c>
      <c r="AL501" s="522" t="s">
        <v>457</v>
      </c>
      <c r="AM501" s="522" t="s">
        <v>69</v>
      </c>
      <c r="AN501" s="522" t="s">
        <v>457</v>
      </c>
      <c r="AO501" s="522" t="s">
        <v>69</v>
      </c>
      <c r="AP501" s="522" t="s">
        <v>457</v>
      </c>
      <c r="AQ501" s="522" t="s">
        <v>69</v>
      </c>
      <c r="AR501" s="521" t="s">
        <v>87</v>
      </c>
      <c r="AS501" s="521" t="s">
        <v>87</v>
      </c>
      <c r="AT501" s="522" t="s">
        <v>69</v>
      </c>
      <c r="AU501" s="522" t="s">
        <v>89</v>
      </c>
      <c r="AV501" s="522" t="s">
        <v>69</v>
      </c>
      <c r="AW501" s="523" t="s">
        <v>69</v>
      </c>
      <c r="AX501" s="522" t="s">
        <v>90</v>
      </c>
    </row>
    <row r="502" spans="1:50" ht="51">
      <c r="A502" s="120" t="s">
        <v>1781</v>
      </c>
      <c r="B502" s="514" t="s">
        <v>316</v>
      </c>
      <c r="C502" s="514" t="s">
        <v>239</v>
      </c>
      <c r="D502" s="514" t="s">
        <v>106</v>
      </c>
      <c r="E502" s="514" t="s">
        <v>2811</v>
      </c>
      <c r="F502" s="515">
        <f>IFERROR(VLOOKUP(E502,[14]TablaRetencion!A$1:B$22,2,FALSE),"")</f>
        <v>280</v>
      </c>
      <c r="G502" s="515" t="s">
        <v>608</v>
      </c>
      <c r="H502" s="515">
        <f>IFERROR(VLOOKUP(G502,[14]TablaRetencion!C$1:D$159,2,FALSE),"")</f>
        <v>31</v>
      </c>
      <c r="I502" s="573" t="s">
        <v>2869</v>
      </c>
      <c r="J502" s="517" t="s">
        <v>608</v>
      </c>
      <c r="K502" s="517" t="s">
        <v>2870</v>
      </c>
      <c r="L502" s="514" t="s">
        <v>70</v>
      </c>
      <c r="M502" s="514" t="s">
        <v>151</v>
      </c>
      <c r="N502" s="514" t="s">
        <v>124</v>
      </c>
      <c r="O502" s="514" t="s">
        <v>2863</v>
      </c>
      <c r="P502" s="514" t="s">
        <v>111</v>
      </c>
      <c r="Q502" s="514" t="s">
        <v>2814</v>
      </c>
      <c r="R502" s="515" t="s">
        <v>89</v>
      </c>
      <c r="S502" s="514" t="s">
        <v>140</v>
      </c>
      <c r="T502" s="514" t="s">
        <v>2824</v>
      </c>
      <c r="U502" s="514" t="s">
        <v>141</v>
      </c>
      <c r="V502" s="514" t="s">
        <v>2871</v>
      </c>
      <c r="W502" s="515">
        <f t="shared" si="73"/>
        <v>4</v>
      </c>
      <c r="X502" s="515" t="str">
        <f t="shared" si="72"/>
        <v>MEDIO</v>
      </c>
      <c r="Y502" s="517" t="s">
        <v>2254</v>
      </c>
      <c r="Z502" s="514" t="s">
        <v>2811</v>
      </c>
      <c r="AA502" s="514" t="s">
        <v>2817</v>
      </c>
      <c r="AB502" s="514" t="s">
        <v>2817</v>
      </c>
      <c r="AC502" s="517" t="s">
        <v>2818</v>
      </c>
      <c r="AD502" s="574">
        <v>43966</v>
      </c>
      <c r="AE502" s="521" t="s">
        <v>82</v>
      </c>
      <c r="AF502" s="522" t="s">
        <v>69</v>
      </c>
      <c r="AG502" s="522" t="s">
        <v>69</v>
      </c>
      <c r="AH502" s="522" t="s">
        <v>69</v>
      </c>
      <c r="AI502" s="522" t="s">
        <v>114</v>
      </c>
      <c r="AJ502" s="576">
        <v>43966</v>
      </c>
      <c r="AK502" s="522" t="s">
        <v>391</v>
      </c>
      <c r="AL502" s="522" t="s">
        <v>457</v>
      </c>
      <c r="AM502" s="522" t="s">
        <v>69</v>
      </c>
      <c r="AN502" s="522" t="s">
        <v>457</v>
      </c>
      <c r="AO502" s="522" t="s">
        <v>69</v>
      </c>
      <c r="AP502" s="522" t="s">
        <v>457</v>
      </c>
      <c r="AQ502" s="522" t="s">
        <v>69</v>
      </c>
      <c r="AR502" s="521" t="s">
        <v>87</v>
      </c>
      <c r="AS502" s="521" t="s">
        <v>87</v>
      </c>
      <c r="AT502" s="522" t="s">
        <v>69</v>
      </c>
      <c r="AU502" s="522" t="s">
        <v>89</v>
      </c>
      <c r="AV502" s="522" t="s">
        <v>69</v>
      </c>
      <c r="AW502" s="523" t="s">
        <v>69</v>
      </c>
      <c r="AX502" s="522" t="s">
        <v>90</v>
      </c>
    </row>
    <row r="503" spans="1:50" ht="51">
      <c r="A503" s="120" t="s">
        <v>1781</v>
      </c>
      <c r="B503" s="514" t="s">
        <v>316</v>
      </c>
      <c r="C503" s="514" t="s">
        <v>243</v>
      </c>
      <c r="D503" s="514" t="s">
        <v>106</v>
      </c>
      <c r="E503" s="514" t="s">
        <v>2811</v>
      </c>
      <c r="F503" s="515">
        <f>IFERROR(VLOOKUP(E503,[14]TablaRetencion!A$1:B$22,2,FALSE),"")</f>
        <v>280</v>
      </c>
      <c r="G503" s="515" t="s">
        <v>608</v>
      </c>
      <c r="H503" s="515">
        <f>IFERROR(VLOOKUP(G503,[14]TablaRetencion!C$1:D$159,2,FALSE),"")</f>
        <v>31</v>
      </c>
      <c r="I503" s="573" t="s">
        <v>2872</v>
      </c>
      <c r="J503" s="517" t="s">
        <v>608</v>
      </c>
      <c r="K503" s="517" t="s">
        <v>2873</v>
      </c>
      <c r="L503" s="514" t="s">
        <v>70</v>
      </c>
      <c r="M503" s="514" t="s">
        <v>151</v>
      </c>
      <c r="N503" s="514" t="s">
        <v>124</v>
      </c>
      <c r="O503" s="514" t="s">
        <v>2863</v>
      </c>
      <c r="P503" s="514" t="s">
        <v>111</v>
      </c>
      <c r="Q503" s="514" t="s">
        <v>2814</v>
      </c>
      <c r="R503" s="515" t="s">
        <v>89</v>
      </c>
      <c r="S503" s="514" t="s">
        <v>140</v>
      </c>
      <c r="T503" s="514" t="s">
        <v>2824</v>
      </c>
      <c r="U503" s="514" t="s">
        <v>141</v>
      </c>
      <c r="V503" s="514" t="s">
        <v>2874</v>
      </c>
      <c r="W503" s="515">
        <f t="shared" si="73"/>
        <v>4</v>
      </c>
      <c r="X503" s="515" t="str">
        <f t="shared" si="72"/>
        <v>MEDIO</v>
      </c>
      <c r="Y503" s="517" t="s">
        <v>2254</v>
      </c>
      <c r="Z503" s="514" t="s">
        <v>2811</v>
      </c>
      <c r="AA503" s="514" t="s">
        <v>2817</v>
      </c>
      <c r="AB503" s="514" t="s">
        <v>2817</v>
      </c>
      <c r="AC503" s="517" t="s">
        <v>2818</v>
      </c>
      <c r="AD503" s="574">
        <v>43966</v>
      </c>
      <c r="AE503" s="521" t="s">
        <v>82</v>
      </c>
      <c r="AF503" s="522" t="s">
        <v>69</v>
      </c>
      <c r="AG503" s="522" t="s">
        <v>69</v>
      </c>
      <c r="AH503" s="522" t="s">
        <v>69</v>
      </c>
      <c r="AI503" s="522" t="s">
        <v>114</v>
      </c>
      <c r="AJ503" s="576">
        <v>43966</v>
      </c>
      <c r="AK503" s="522" t="s">
        <v>391</v>
      </c>
      <c r="AL503" s="522" t="s">
        <v>457</v>
      </c>
      <c r="AM503" s="522" t="s">
        <v>69</v>
      </c>
      <c r="AN503" s="522" t="s">
        <v>457</v>
      </c>
      <c r="AO503" s="522" t="s">
        <v>69</v>
      </c>
      <c r="AP503" s="522" t="s">
        <v>457</v>
      </c>
      <c r="AQ503" s="522" t="s">
        <v>69</v>
      </c>
      <c r="AR503" s="521" t="s">
        <v>87</v>
      </c>
      <c r="AS503" s="521" t="s">
        <v>87</v>
      </c>
      <c r="AT503" s="522" t="s">
        <v>69</v>
      </c>
      <c r="AU503" s="522" t="s">
        <v>89</v>
      </c>
      <c r="AV503" s="522" t="s">
        <v>69</v>
      </c>
      <c r="AW503" s="523" t="s">
        <v>69</v>
      </c>
      <c r="AX503" s="522" t="s">
        <v>90</v>
      </c>
    </row>
    <row r="504" spans="1:50" ht="51">
      <c r="A504" s="120" t="s">
        <v>1781</v>
      </c>
      <c r="B504" s="514" t="s">
        <v>316</v>
      </c>
      <c r="C504" s="514" t="s">
        <v>238</v>
      </c>
      <c r="D504" s="514" t="s">
        <v>106</v>
      </c>
      <c r="E504" s="514" t="s">
        <v>2811</v>
      </c>
      <c r="F504" s="515">
        <f>IFERROR(VLOOKUP(E504,[14]TablaRetencion!A$1:B$22,2,FALSE),"")</f>
        <v>280</v>
      </c>
      <c r="G504" s="515" t="s">
        <v>608</v>
      </c>
      <c r="H504" s="515">
        <f>IFERROR(VLOOKUP(G504,[14]TablaRetencion!C$1:D$159,2,FALSE),"")</f>
        <v>31</v>
      </c>
      <c r="I504" s="573" t="s">
        <v>2875</v>
      </c>
      <c r="J504" s="517" t="s">
        <v>608</v>
      </c>
      <c r="K504" s="517" t="s">
        <v>2876</v>
      </c>
      <c r="L504" s="514" t="s">
        <v>70</v>
      </c>
      <c r="M504" s="514" t="s">
        <v>151</v>
      </c>
      <c r="N504" s="514" t="s">
        <v>124</v>
      </c>
      <c r="O504" s="514" t="s">
        <v>2863</v>
      </c>
      <c r="P504" s="514" t="s">
        <v>111</v>
      </c>
      <c r="Q504" s="514" t="s">
        <v>2814</v>
      </c>
      <c r="R504" s="515" t="s">
        <v>89</v>
      </c>
      <c r="S504" s="514" t="s">
        <v>140</v>
      </c>
      <c r="T504" s="514" t="s">
        <v>2824</v>
      </c>
      <c r="U504" s="514" t="s">
        <v>141</v>
      </c>
      <c r="V504" s="514" t="s">
        <v>2877</v>
      </c>
      <c r="W504" s="515">
        <f t="shared" si="73"/>
        <v>4</v>
      </c>
      <c r="X504" s="515" t="str">
        <f t="shared" si="72"/>
        <v>MEDIO</v>
      </c>
      <c r="Y504" s="517" t="s">
        <v>2254</v>
      </c>
      <c r="Z504" s="514" t="s">
        <v>2811</v>
      </c>
      <c r="AA504" s="514" t="s">
        <v>2817</v>
      </c>
      <c r="AB504" s="514" t="s">
        <v>2817</v>
      </c>
      <c r="AC504" s="517" t="s">
        <v>2818</v>
      </c>
      <c r="AD504" s="574">
        <v>43966</v>
      </c>
      <c r="AE504" s="521" t="s">
        <v>82</v>
      </c>
      <c r="AF504" s="522" t="s">
        <v>69</v>
      </c>
      <c r="AG504" s="522" t="s">
        <v>69</v>
      </c>
      <c r="AH504" s="522" t="s">
        <v>69</v>
      </c>
      <c r="AI504" s="522" t="s">
        <v>114</v>
      </c>
      <c r="AJ504" s="576">
        <v>43966</v>
      </c>
      <c r="AK504" s="522" t="s">
        <v>391</v>
      </c>
      <c r="AL504" s="522" t="s">
        <v>457</v>
      </c>
      <c r="AM504" s="522" t="s">
        <v>69</v>
      </c>
      <c r="AN504" s="522" t="s">
        <v>457</v>
      </c>
      <c r="AO504" s="522" t="s">
        <v>69</v>
      </c>
      <c r="AP504" s="522" t="s">
        <v>457</v>
      </c>
      <c r="AQ504" s="522" t="s">
        <v>69</v>
      </c>
      <c r="AR504" s="521" t="s">
        <v>87</v>
      </c>
      <c r="AS504" s="521" t="s">
        <v>87</v>
      </c>
      <c r="AT504" s="522" t="s">
        <v>69</v>
      </c>
      <c r="AU504" s="522" t="s">
        <v>89</v>
      </c>
      <c r="AV504" s="522" t="s">
        <v>69</v>
      </c>
      <c r="AW504" s="523" t="s">
        <v>69</v>
      </c>
      <c r="AX504" s="522" t="s">
        <v>90</v>
      </c>
    </row>
    <row r="505" spans="1:50" ht="63.75">
      <c r="A505" s="120" t="s">
        <v>1781</v>
      </c>
      <c r="B505" s="514" t="s">
        <v>316</v>
      </c>
      <c r="C505" s="514" t="s">
        <v>243</v>
      </c>
      <c r="D505" s="514" t="s">
        <v>106</v>
      </c>
      <c r="E505" s="514" t="s">
        <v>2811</v>
      </c>
      <c r="F505" s="515">
        <f>IFERROR(VLOOKUP(E505,[14]TablaRetencion!A$1:B$22,2,FALSE),"")</f>
        <v>280</v>
      </c>
      <c r="G505" s="515" t="s">
        <v>416</v>
      </c>
      <c r="H505" s="515">
        <f>IFERROR(VLOOKUP(G505,[14]TablaRetencion!C$1:D$159,2,FALSE),"")</f>
        <v>52</v>
      </c>
      <c r="I505" s="573" t="s">
        <v>2878</v>
      </c>
      <c r="J505" s="517" t="s">
        <v>416</v>
      </c>
      <c r="K505" s="517" t="s">
        <v>2879</v>
      </c>
      <c r="L505" s="514" t="s">
        <v>70</v>
      </c>
      <c r="M505" s="514" t="s">
        <v>151</v>
      </c>
      <c r="N505" s="514" t="s">
        <v>124</v>
      </c>
      <c r="O505" s="514" t="s">
        <v>2863</v>
      </c>
      <c r="P505" s="514" t="s">
        <v>111</v>
      </c>
      <c r="Q505" s="514" t="s">
        <v>2814</v>
      </c>
      <c r="R505" s="515" t="s">
        <v>89</v>
      </c>
      <c r="S505" s="514" t="s">
        <v>140</v>
      </c>
      <c r="T505" s="514" t="s">
        <v>2824</v>
      </c>
      <c r="U505" s="514" t="s">
        <v>141</v>
      </c>
      <c r="V505" s="514" t="s">
        <v>2880</v>
      </c>
      <c r="W505" s="515">
        <f t="shared" si="73"/>
        <v>4</v>
      </c>
      <c r="X505" s="515" t="str">
        <f t="shared" si="72"/>
        <v>MEDIO</v>
      </c>
      <c r="Y505" s="517" t="s">
        <v>2254</v>
      </c>
      <c r="Z505" s="514" t="s">
        <v>2811</v>
      </c>
      <c r="AA505" s="514" t="s">
        <v>2817</v>
      </c>
      <c r="AB505" s="514" t="s">
        <v>2817</v>
      </c>
      <c r="AC505" s="517" t="s">
        <v>2818</v>
      </c>
      <c r="AD505" s="574">
        <v>43966</v>
      </c>
      <c r="AE505" s="521" t="s">
        <v>82</v>
      </c>
      <c r="AF505" s="522" t="s">
        <v>69</v>
      </c>
      <c r="AG505" s="522" t="s">
        <v>69</v>
      </c>
      <c r="AH505" s="522" t="s">
        <v>69</v>
      </c>
      <c r="AI505" s="522" t="s">
        <v>114</v>
      </c>
      <c r="AJ505" s="576">
        <v>43966</v>
      </c>
      <c r="AK505" s="522" t="s">
        <v>391</v>
      </c>
      <c r="AL505" s="522" t="s">
        <v>457</v>
      </c>
      <c r="AM505" s="522" t="s">
        <v>69</v>
      </c>
      <c r="AN505" s="522" t="s">
        <v>457</v>
      </c>
      <c r="AO505" s="522" t="s">
        <v>69</v>
      </c>
      <c r="AP505" s="522" t="s">
        <v>457</v>
      </c>
      <c r="AQ505" s="522" t="s">
        <v>69</v>
      </c>
      <c r="AR505" s="521" t="s">
        <v>87</v>
      </c>
      <c r="AS505" s="521" t="s">
        <v>87</v>
      </c>
      <c r="AT505" s="522" t="s">
        <v>69</v>
      </c>
      <c r="AU505" s="522" t="s">
        <v>89</v>
      </c>
      <c r="AV505" s="522" t="s">
        <v>69</v>
      </c>
      <c r="AW505" s="523" t="s">
        <v>69</v>
      </c>
      <c r="AX505" s="522" t="s">
        <v>90</v>
      </c>
    </row>
    <row r="506" spans="1:50" ht="63.75">
      <c r="A506" s="120" t="s">
        <v>1781</v>
      </c>
      <c r="B506" s="514" t="s">
        <v>316</v>
      </c>
      <c r="C506" s="514" t="s">
        <v>240</v>
      </c>
      <c r="D506" s="514" t="s">
        <v>106</v>
      </c>
      <c r="E506" s="514" t="s">
        <v>2811</v>
      </c>
      <c r="F506" s="515">
        <f>IFERROR(VLOOKUP(E506,[14]TablaRetencion!A$1:B$22,2,FALSE),"")</f>
        <v>280</v>
      </c>
      <c r="G506" s="515" t="s">
        <v>416</v>
      </c>
      <c r="H506" s="515">
        <f>IFERROR(VLOOKUP(G506,[14]TablaRetencion!C$1:D$159,2,FALSE),"")</f>
        <v>52</v>
      </c>
      <c r="I506" s="573" t="s">
        <v>2881</v>
      </c>
      <c r="J506" s="517" t="s">
        <v>416</v>
      </c>
      <c r="K506" s="517" t="s">
        <v>2882</v>
      </c>
      <c r="L506" s="514" t="s">
        <v>70</v>
      </c>
      <c r="M506" s="514" t="s">
        <v>151</v>
      </c>
      <c r="N506" s="514" t="s">
        <v>124</v>
      </c>
      <c r="O506" s="514" t="s">
        <v>205</v>
      </c>
      <c r="P506" s="514" t="s">
        <v>111</v>
      </c>
      <c r="Q506" s="514" t="s">
        <v>2814</v>
      </c>
      <c r="R506" s="515" t="s">
        <v>89</v>
      </c>
      <c r="S506" s="514" t="s">
        <v>140</v>
      </c>
      <c r="T506" s="514" t="s">
        <v>2824</v>
      </c>
      <c r="U506" s="514" t="s">
        <v>141</v>
      </c>
      <c r="V506" s="514" t="s">
        <v>2883</v>
      </c>
      <c r="W506" s="515">
        <f t="shared" si="73"/>
        <v>4</v>
      </c>
      <c r="X506" s="515" t="str">
        <f t="shared" si="72"/>
        <v>MEDIO</v>
      </c>
      <c r="Y506" s="517" t="s">
        <v>2254</v>
      </c>
      <c r="Z506" s="514" t="s">
        <v>2811</v>
      </c>
      <c r="AA506" s="514" t="s">
        <v>2817</v>
      </c>
      <c r="AB506" s="514" t="s">
        <v>2817</v>
      </c>
      <c r="AC506" s="517" t="s">
        <v>2818</v>
      </c>
      <c r="AD506" s="574">
        <v>43966</v>
      </c>
      <c r="AE506" s="521" t="s">
        <v>82</v>
      </c>
      <c r="AF506" s="522" t="s">
        <v>69</v>
      </c>
      <c r="AG506" s="522" t="s">
        <v>69</v>
      </c>
      <c r="AH506" s="522" t="s">
        <v>69</v>
      </c>
      <c r="AI506" s="522" t="s">
        <v>114</v>
      </c>
      <c r="AJ506" s="576">
        <v>43966</v>
      </c>
      <c r="AK506" s="522" t="s">
        <v>391</v>
      </c>
      <c r="AL506" s="522" t="s">
        <v>457</v>
      </c>
      <c r="AM506" s="522" t="s">
        <v>69</v>
      </c>
      <c r="AN506" s="522" t="s">
        <v>457</v>
      </c>
      <c r="AO506" s="522" t="s">
        <v>69</v>
      </c>
      <c r="AP506" s="522" t="s">
        <v>457</v>
      </c>
      <c r="AQ506" s="522" t="s">
        <v>69</v>
      </c>
      <c r="AR506" s="521" t="s">
        <v>87</v>
      </c>
      <c r="AS506" s="521" t="s">
        <v>87</v>
      </c>
      <c r="AT506" s="522" t="s">
        <v>69</v>
      </c>
      <c r="AU506" s="522" t="s">
        <v>89</v>
      </c>
      <c r="AV506" s="522" t="s">
        <v>69</v>
      </c>
      <c r="AW506" s="523" t="s">
        <v>69</v>
      </c>
      <c r="AX506" s="522" t="s">
        <v>90</v>
      </c>
    </row>
    <row r="507" spans="1:50" ht="51">
      <c r="A507" s="120" t="s">
        <v>1781</v>
      </c>
      <c r="B507" s="514" t="s">
        <v>316</v>
      </c>
      <c r="C507" s="514" t="s">
        <v>239</v>
      </c>
      <c r="D507" s="514" t="s">
        <v>106</v>
      </c>
      <c r="E507" s="514" t="s">
        <v>2811</v>
      </c>
      <c r="F507" s="515">
        <f>IFERROR(VLOOKUP(E507,[14]TablaRetencion!A$1:B$22,2,FALSE),"")</f>
        <v>280</v>
      </c>
      <c r="G507" s="515" t="s">
        <v>416</v>
      </c>
      <c r="H507" s="515">
        <f>IFERROR(VLOOKUP(G507,[14]TablaRetencion!C$1:D$159,2,FALSE),"")</f>
        <v>52</v>
      </c>
      <c r="I507" s="573" t="s">
        <v>2884</v>
      </c>
      <c r="J507" s="517" t="s">
        <v>416</v>
      </c>
      <c r="K507" s="517" t="s">
        <v>2885</v>
      </c>
      <c r="L507" s="514" t="s">
        <v>70</v>
      </c>
      <c r="M507" s="514" t="s">
        <v>151</v>
      </c>
      <c r="N507" s="514" t="s">
        <v>124</v>
      </c>
      <c r="O507" s="514" t="s">
        <v>205</v>
      </c>
      <c r="P507" s="514" t="s">
        <v>111</v>
      </c>
      <c r="Q507" s="514" t="s">
        <v>2814</v>
      </c>
      <c r="R507" s="515" t="s">
        <v>89</v>
      </c>
      <c r="S507" s="514" t="s">
        <v>140</v>
      </c>
      <c r="T507" s="514" t="s">
        <v>2824</v>
      </c>
      <c r="U507" s="514" t="s">
        <v>141</v>
      </c>
      <c r="V507" s="514" t="s">
        <v>2886</v>
      </c>
      <c r="W507" s="515">
        <f t="shared" si="73"/>
        <v>4</v>
      </c>
      <c r="X507" s="515" t="str">
        <f t="shared" si="72"/>
        <v>MEDIO</v>
      </c>
      <c r="Y507" s="517" t="s">
        <v>2254</v>
      </c>
      <c r="Z507" s="514" t="s">
        <v>2811</v>
      </c>
      <c r="AA507" s="514" t="s">
        <v>2817</v>
      </c>
      <c r="AB507" s="514" t="s">
        <v>2817</v>
      </c>
      <c r="AC507" s="517" t="s">
        <v>2818</v>
      </c>
      <c r="AD507" s="574">
        <v>43966</v>
      </c>
      <c r="AE507" s="521" t="s">
        <v>82</v>
      </c>
      <c r="AF507" s="522" t="s">
        <v>69</v>
      </c>
      <c r="AG507" s="522" t="s">
        <v>69</v>
      </c>
      <c r="AH507" s="522" t="s">
        <v>69</v>
      </c>
      <c r="AI507" s="522" t="s">
        <v>114</v>
      </c>
      <c r="AJ507" s="576">
        <v>43966</v>
      </c>
      <c r="AK507" s="522" t="s">
        <v>391</v>
      </c>
      <c r="AL507" s="522" t="s">
        <v>457</v>
      </c>
      <c r="AM507" s="522" t="s">
        <v>69</v>
      </c>
      <c r="AN507" s="522" t="s">
        <v>457</v>
      </c>
      <c r="AO507" s="522" t="s">
        <v>69</v>
      </c>
      <c r="AP507" s="522" t="s">
        <v>457</v>
      </c>
      <c r="AQ507" s="522" t="s">
        <v>69</v>
      </c>
      <c r="AR507" s="521" t="s">
        <v>87</v>
      </c>
      <c r="AS507" s="521" t="s">
        <v>87</v>
      </c>
      <c r="AT507" s="522" t="s">
        <v>69</v>
      </c>
      <c r="AU507" s="522" t="s">
        <v>89</v>
      </c>
      <c r="AV507" s="522" t="s">
        <v>69</v>
      </c>
      <c r="AW507" s="523" t="s">
        <v>69</v>
      </c>
      <c r="AX507" s="522" t="s">
        <v>90</v>
      </c>
    </row>
    <row r="508" spans="1:50" ht="75">
      <c r="A508" s="563" t="s">
        <v>2887</v>
      </c>
      <c r="B508" s="514" t="s">
        <v>318</v>
      </c>
      <c r="C508" s="615" t="s">
        <v>248</v>
      </c>
      <c r="D508" s="508" t="s">
        <v>106</v>
      </c>
      <c r="E508" s="498" t="s">
        <v>1099</v>
      </c>
      <c r="F508" s="515">
        <f>IFERROR(VLOOKUP(E508,[1]TablaRetencion!A$1:B$22,2,FALSE),"")</f>
        <v>350</v>
      </c>
      <c r="G508" s="515" t="s">
        <v>402</v>
      </c>
      <c r="H508" s="515">
        <f>IFERROR(VLOOKUP(G508,[1]TablaRetencion!C$1:D$159,2,FALSE),"")</f>
        <v>28</v>
      </c>
      <c r="I508" s="573" t="s">
        <v>1021</v>
      </c>
      <c r="J508" s="543" t="s">
        <v>2888</v>
      </c>
      <c r="K508" s="543" t="s">
        <v>2889</v>
      </c>
      <c r="L508" s="615" t="s">
        <v>70</v>
      </c>
      <c r="M508" s="615" t="s">
        <v>2890</v>
      </c>
      <c r="N508" s="615" t="s">
        <v>2891</v>
      </c>
      <c r="O508" s="615" t="s">
        <v>2891</v>
      </c>
      <c r="P508" s="615" t="s">
        <v>111</v>
      </c>
      <c r="Q508" s="616" t="s">
        <v>75</v>
      </c>
      <c r="R508" s="617" t="s">
        <v>89</v>
      </c>
      <c r="S508" s="615" t="s">
        <v>2892</v>
      </c>
      <c r="T508" s="615" t="s">
        <v>2824</v>
      </c>
      <c r="U508" s="615" t="s">
        <v>2828</v>
      </c>
      <c r="V508" s="615" t="s">
        <v>2893</v>
      </c>
      <c r="W508" s="617">
        <v>4</v>
      </c>
      <c r="X508" s="617" t="s">
        <v>1822</v>
      </c>
      <c r="Y508" s="543" t="s">
        <v>2894</v>
      </c>
      <c r="Z508" s="615" t="s">
        <v>2895</v>
      </c>
      <c r="AA508" s="615" t="s">
        <v>2896</v>
      </c>
      <c r="AB508" s="615" t="s">
        <v>2897</v>
      </c>
      <c r="AC508" s="543" t="s">
        <v>2898</v>
      </c>
      <c r="AD508" s="574">
        <v>43434</v>
      </c>
      <c r="AE508" s="619" t="s">
        <v>82</v>
      </c>
      <c r="AF508" s="620" t="s">
        <v>69</v>
      </c>
      <c r="AG508" s="620" t="s">
        <v>69</v>
      </c>
      <c r="AH508" s="620" t="s">
        <v>69</v>
      </c>
      <c r="AI508" s="620" t="s">
        <v>114</v>
      </c>
      <c r="AJ508" s="618">
        <v>43434</v>
      </c>
      <c r="AK508" s="620" t="s">
        <v>2897</v>
      </c>
      <c r="AL508" s="620" t="s">
        <v>2899</v>
      </c>
      <c r="AM508" s="620" t="s">
        <v>2900</v>
      </c>
      <c r="AN508" s="620" t="s">
        <v>457</v>
      </c>
      <c r="AO508" s="620" t="s">
        <v>69</v>
      </c>
      <c r="AP508" s="620" t="s">
        <v>457</v>
      </c>
      <c r="AQ508" s="620" t="s">
        <v>69</v>
      </c>
      <c r="AR508" s="619" t="s">
        <v>89</v>
      </c>
      <c r="AS508" s="619" t="s">
        <v>87</v>
      </c>
      <c r="AT508" s="620" t="s">
        <v>69</v>
      </c>
      <c r="AU508" s="620" t="s">
        <v>89</v>
      </c>
      <c r="AV508" s="620" t="s">
        <v>69</v>
      </c>
      <c r="AW508" s="620" t="s">
        <v>69</v>
      </c>
      <c r="AX508" s="620" t="s">
        <v>90</v>
      </c>
    </row>
    <row r="509" spans="1:50" ht="75">
      <c r="A509" s="563" t="s">
        <v>2887</v>
      </c>
      <c r="B509" s="514" t="s">
        <v>318</v>
      </c>
      <c r="C509" s="615" t="s">
        <v>248</v>
      </c>
      <c r="D509" s="508" t="s">
        <v>106</v>
      </c>
      <c r="E509" s="498" t="s">
        <v>1099</v>
      </c>
      <c r="F509" s="515">
        <f>IFERROR(VLOOKUP(E509,[1]TablaRetencion!A$1:B$22,2,FALSE),"")</f>
        <v>350</v>
      </c>
      <c r="G509" s="198" t="s">
        <v>402</v>
      </c>
      <c r="H509" s="198">
        <f>IFERROR(VLOOKUP(G509,[15]TablaRetencion!C$1:D$159,2,FALSE),"")</f>
        <v>28</v>
      </c>
      <c r="I509" s="573" t="s">
        <v>1021</v>
      </c>
      <c r="J509" s="543" t="s">
        <v>2888</v>
      </c>
      <c r="K509" s="543" t="s">
        <v>2889</v>
      </c>
      <c r="L509" s="615" t="s">
        <v>70</v>
      </c>
      <c r="M509" s="615" t="s">
        <v>2890</v>
      </c>
      <c r="N509" s="615" t="s">
        <v>2891</v>
      </c>
      <c r="O509" s="615" t="s">
        <v>2891</v>
      </c>
      <c r="P509" s="615" t="s">
        <v>111</v>
      </c>
      <c r="Q509" s="616" t="s">
        <v>75</v>
      </c>
      <c r="R509" s="617" t="s">
        <v>89</v>
      </c>
      <c r="S509" s="615" t="s">
        <v>2892</v>
      </c>
      <c r="T509" s="615" t="s">
        <v>2824</v>
      </c>
      <c r="U509" s="615" t="s">
        <v>2828</v>
      </c>
      <c r="V509" s="615" t="s">
        <v>2893</v>
      </c>
      <c r="W509" s="617">
        <v>4</v>
      </c>
      <c r="X509" s="617" t="s">
        <v>1822</v>
      </c>
      <c r="Y509" s="543" t="s">
        <v>2894</v>
      </c>
      <c r="Z509" s="615" t="s">
        <v>2895</v>
      </c>
      <c r="AA509" s="615" t="s">
        <v>2896</v>
      </c>
      <c r="AB509" s="615" t="s">
        <v>2897</v>
      </c>
      <c r="AC509" s="543" t="s">
        <v>2898</v>
      </c>
      <c r="AD509" s="574">
        <v>43434</v>
      </c>
      <c r="AE509" s="619" t="s">
        <v>82</v>
      </c>
      <c r="AF509" s="620" t="s">
        <v>69</v>
      </c>
      <c r="AG509" s="620" t="s">
        <v>69</v>
      </c>
      <c r="AH509" s="620" t="s">
        <v>69</v>
      </c>
      <c r="AI509" s="620" t="s">
        <v>114</v>
      </c>
      <c r="AJ509" s="618">
        <v>43434</v>
      </c>
      <c r="AK509" s="620" t="s">
        <v>2897</v>
      </c>
      <c r="AL509" s="620" t="s">
        <v>2899</v>
      </c>
      <c r="AM509" s="620" t="s">
        <v>2900</v>
      </c>
      <c r="AN509" s="620" t="s">
        <v>457</v>
      </c>
      <c r="AO509" s="620" t="s">
        <v>69</v>
      </c>
      <c r="AP509" s="620" t="s">
        <v>457</v>
      </c>
      <c r="AQ509" s="620" t="s">
        <v>69</v>
      </c>
      <c r="AR509" s="619" t="s">
        <v>89</v>
      </c>
      <c r="AS509" s="619" t="s">
        <v>87</v>
      </c>
      <c r="AT509" s="620" t="s">
        <v>69</v>
      </c>
      <c r="AU509" s="620" t="s">
        <v>89</v>
      </c>
      <c r="AV509" s="620" t="s">
        <v>69</v>
      </c>
      <c r="AW509" s="620" t="s">
        <v>69</v>
      </c>
      <c r="AX509" s="620" t="s">
        <v>90</v>
      </c>
    </row>
    <row r="510" spans="1:50" ht="75">
      <c r="A510" s="563" t="s">
        <v>2887</v>
      </c>
      <c r="B510" s="514" t="s">
        <v>318</v>
      </c>
      <c r="C510" s="615" t="s">
        <v>248</v>
      </c>
      <c r="D510" s="508" t="s">
        <v>106</v>
      </c>
      <c r="E510" s="498" t="s">
        <v>1099</v>
      </c>
      <c r="F510" s="198">
        <f>IFERROR(VLOOKUP(E510,[15]TablaRetencion!A$1:B$22,2,FALSE),"")</f>
        <v>350</v>
      </c>
      <c r="G510" s="198" t="s">
        <v>402</v>
      </c>
      <c r="H510" s="198">
        <f>IFERROR(VLOOKUP(G510,[15]TablaRetencion!C$1:D$159,2,FALSE),"")</f>
        <v>28</v>
      </c>
      <c r="I510" s="573" t="s">
        <v>1021</v>
      </c>
      <c r="J510" s="543" t="s">
        <v>2888</v>
      </c>
      <c r="K510" s="543" t="s">
        <v>2889</v>
      </c>
      <c r="L510" s="615" t="s">
        <v>70</v>
      </c>
      <c r="M510" s="615" t="s">
        <v>2890</v>
      </c>
      <c r="N510" s="615" t="s">
        <v>2891</v>
      </c>
      <c r="O510" s="615" t="s">
        <v>2891</v>
      </c>
      <c r="P510" s="615" t="s">
        <v>111</v>
      </c>
      <c r="Q510" s="616" t="s">
        <v>75</v>
      </c>
      <c r="R510" s="617" t="s">
        <v>89</v>
      </c>
      <c r="S510" s="615" t="s">
        <v>2892</v>
      </c>
      <c r="T510" s="615" t="s">
        <v>2824</v>
      </c>
      <c r="U510" s="615" t="s">
        <v>2828</v>
      </c>
      <c r="V510" s="615" t="s">
        <v>2893</v>
      </c>
      <c r="W510" s="617">
        <v>4</v>
      </c>
      <c r="X510" s="617" t="s">
        <v>1822</v>
      </c>
      <c r="Y510" s="543" t="s">
        <v>2894</v>
      </c>
      <c r="Z510" s="615" t="s">
        <v>2895</v>
      </c>
      <c r="AA510" s="615" t="s">
        <v>2896</v>
      </c>
      <c r="AB510" s="615" t="s">
        <v>2897</v>
      </c>
      <c r="AC510" s="543" t="s">
        <v>2898</v>
      </c>
      <c r="AD510" s="574">
        <v>43434</v>
      </c>
      <c r="AE510" s="619" t="s">
        <v>82</v>
      </c>
      <c r="AF510" s="620" t="s">
        <v>69</v>
      </c>
      <c r="AG510" s="620" t="s">
        <v>69</v>
      </c>
      <c r="AH510" s="620" t="s">
        <v>69</v>
      </c>
      <c r="AI510" s="620" t="s">
        <v>114</v>
      </c>
      <c r="AJ510" s="618">
        <v>43434</v>
      </c>
      <c r="AK510" s="620" t="s">
        <v>2897</v>
      </c>
      <c r="AL510" s="620" t="s">
        <v>2899</v>
      </c>
      <c r="AM510" s="620" t="s">
        <v>2900</v>
      </c>
      <c r="AN510" s="620" t="s">
        <v>457</v>
      </c>
      <c r="AO510" s="620" t="s">
        <v>69</v>
      </c>
      <c r="AP510" s="620" t="s">
        <v>457</v>
      </c>
      <c r="AQ510" s="620" t="s">
        <v>69</v>
      </c>
      <c r="AR510" s="619" t="s">
        <v>89</v>
      </c>
      <c r="AS510" s="619" t="s">
        <v>87</v>
      </c>
      <c r="AT510" s="620" t="s">
        <v>69</v>
      </c>
      <c r="AU510" s="620" t="s">
        <v>89</v>
      </c>
      <c r="AV510" s="620" t="s">
        <v>69</v>
      </c>
      <c r="AW510" s="620" t="s">
        <v>69</v>
      </c>
      <c r="AX510" s="620" t="s">
        <v>90</v>
      </c>
    </row>
    <row r="511" spans="1:50" ht="75">
      <c r="A511" s="563" t="s">
        <v>2887</v>
      </c>
      <c r="B511" s="514" t="s">
        <v>318</v>
      </c>
      <c r="C511" s="615" t="s">
        <v>248</v>
      </c>
      <c r="D511" s="508" t="s">
        <v>106</v>
      </c>
      <c r="E511" s="498" t="s">
        <v>1099</v>
      </c>
      <c r="F511" s="198">
        <f>IFERROR(VLOOKUP(E511,[15]TablaRetencion!A$1:B$22,2,FALSE),"")</f>
        <v>350</v>
      </c>
      <c r="G511" s="198" t="s">
        <v>402</v>
      </c>
      <c r="H511" s="198">
        <f>IFERROR(VLOOKUP(G511,[15]TablaRetencion!C$1:D$159,2,FALSE),"")</f>
        <v>28</v>
      </c>
      <c r="I511" s="573" t="s">
        <v>1021</v>
      </c>
      <c r="J511" s="543" t="s">
        <v>2888</v>
      </c>
      <c r="K511" s="543" t="s">
        <v>2889</v>
      </c>
      <c r="L511" s="615" t="s">
        <v>70</v>
      </c>
      <c r="M511" s="615" t="s">
        <v>2890</v>
      </c>
      <c r="N511" s="615" t="s">
        <v>2891</v>
      </c>
      <c r="O511" s="615" t="s">
        <v>2891</v>
      </c>
      <c r="P511" s="615" t="s">
        <v>111</v>
      </c>
      <c r="Q511" s="616" t="s">
        <v>75</v>
      </c>
      <c r="R511" s="617" t="s">
        <v>89</v>
      </c>
      <c r="S511" s="615" t="s">
        <v>2892</v>
      </c>
      <c r="T511" s="615" t="s">
        <v>2824</v>
      </c>
      <c r="U511" s="615" t="s">
        <v>2828</v>
      </c>
      <c r="V511" s="615" t="s">
        <v>2893</v>
      </c>
      <c r="W511" s="617">
        <v>4</v>
      </c>
      <c r="X511" s="617" t="s">
        <v>1822</v>
      </c>
      <c r="Y511" s="543" t="s">
        <v>2894</v>
      </c>
      <c r="Z511" s="615" t="s">
        <v>2895</v>
      </c>
      <c r="AA511" s="615" t="s">
        <v>2896</v>
      </c>
      <c r="AB511" s="615" t="s">
        <v>2897</v>
      </c>
      <c r="AC511" s="543" t="s">
        <v>2898</v>
      </c>
      <c r="AD511" s="574">
        <v>43434</v>
      </c>
      <c r="AE511" s="619" t="s">
        <v>82</v>
      </c>
      <c r="AF511" s="620" t="s">
        <v>69</v>
      </c>
      <c r="AG511" s="620" t="s">
        <v>69</v>
      </c>
      <c r="AH511" s="620" t="s">
        <v>69</v>
      </c>
      <c r="AI511" s="620" t="s">
        <v>114</v>
      </c>
      <c r="AJ511" s="618">
        <v>43434</v>
      </c>
      <c r="AK511" s="620" t="s">
        <v>2897</v>
      </c>
      <c r="AL511" s="620" t="s">
        <v>2899</v>
      </c>
      <c r="AM511" s="620" t="s">
        <v>2900</v>
      </c>
      <c r="AN511" s="620" t="s">
        <v>457</v>
      </c>
      <c r="AO511" s="620" t="s">
        <v>69</v>
      </c>
      <c r="AP511" s="620" t="s">
        <v>457</v>
      </c>
      <c r="AQ511" s="620" t="s">
        <v>69</v>
      </c>
      <c r="AR511" s="619" t="s">
        <v>89</v>
      </c>
      <c r="AS511" s="619" t="s">
        <v>87</v>
      </c>
      <c r="AT511" s="620" t="s">
        <v>69</v>
      </c>
      <c r="AU511" s="620" t="s">
        <v>89</v>
      </c>
      <c r="AV511" s="620" t="s">
        <v>69</v>
      </c>
      <c r="AW511" s="620" t="s">
        <v>69</v>
      </c>
      <c r="AX511" s="620" t="s">
        <v>90</v>
      </c>
    </row>
    <row r="512" spans="1:50" ht="75">
      <c r="A512" s="563" t="s">
        <v>2887</v>
      </c>
      <c r="B512" s="514" t="s">
        <v>318</v>
      </c>
      <c r="C512" s="615" t="s">
        <v>248</v>
      </c>
      <c r="D512" s="508" t="s">
        <v>106</v>
      </c>
      <c r="E512" s="498" t="s">
        <v>1099</v>
      </c>
      <c r="F512" s="198">
        <f>IFERROR(VLOOKUP(E512,[15]TablaRetencion!A$1:B$22,2,FALSE),"")</f>
        <v>350</v>
      </c>
      <c r="G512" s="198" t="s">
        <v>402</v>
      </c>
      <c r="H512" s="198">
        <f>IFERROR(VLOOKUP(G512,[15]TablaRetencion!C$1:D$159,2,FALSE),"")</f>
        <v>28</v>
      </c>
      <c r="I512" s="573" t="s">
        <v>1021</v>
      </c>
      <c r="J512" s="543" t="s">
        <v>2888</v>
      </c>
      <c r="K512" s="543" t="s">
        <v>2889</v>
      </c>
      <c r="L512" s="615" t="s">
        <v>70</v>
      </c>
      <c r="M512" s="615" t="s">
        <v>2890</v>
      </c>
      <c r="N512" s="615" t="s">
        <v>2891</v>
      </c>
      <c r="O512" s="615" t="s">
        <v>2891</v>
      </c>
      <c r="P512" s="615" t="s">
        <v>111</v>
      </c>
      <c r="Q512" s="616" t="s">
        <v>75</v>
      </c>
      <c r="R512" s="617" t="s">
        <v>89</v>
      </c>
      <c r="S512" s="615" t="s">
        <v>2892</v>
      </c>
      <c r="T512" s="615" t="s">
        <v>2824</v>
      </c>
      <c r="U512" s="615" t="s">
        <v>2828</v>
      </c>
      <c r="V512" s="615" t="s">
        <v>2893</v>
      </c>
      <c r="W512" s="617">
        <v>4</v>
      </c>
      <c r="X512" s="617" t="s">
        <v>1822</v>
      </c>
      <c r="Y512" s="543" t="s">
        <v>2894</v>
      </c>
      <c r="Z512" s="615" t="s">
        <v>2895</v>
      </c>
      <c r="AA512" s="615" t="s">
        <v>2896</v>
      </c>
      <c r="AB512" s="615" t="s">
        <v>2897</v>
      </c>
      <c r="AC512" s="543" t="s">
        <v>2898</v>
      </c>
      <c r="AD512" s="574">
        <v>43434</v>
      </c>
      <c r="AE512" s="619" t="s">
        <v>82</v>
      </c>
      <c r="AF512" s="620" t="s">
        <v>69</v>
      </c>
      <c r="AG512" s="620" t="s">
        <v>69</v>
      </c>
      <c r="AH512" s="620" t="s">
        <v>69</v>
      </c>
      <c r="AI512" s="620" t="s">
        <v>114</v>
      </c>
      <c r="AJ512" s="618">
        <v>43434</v>
      </c>
      <c r="AK512" s="620" t="s">
        <v>2897</v>
      </c>
      <c r="AL512" s="620" t="s">
        <v>2899</v>
      </c>
      <c r="AM512" s="620" t="s">
        <v>2900</v>
      </c>
      <c r="AN512" s="620" t="s">
        <v>457</v>
      </c>
      <c r="AO512" s="620" t="s">
        <v>69</v>
      </c>
      <c r="AP512" s="620" t="s">
        <v>457</v>
      </c>
      <c r="AQ512" s="620" t="s">
        <v>69</v>
      </c>
      <c r="AR512" s="619" t="s">
        <v>89</v>
      </c>
      <c r="AS512" s="619" t="s">
        <v>87</v>
      </c>
      <c r="AT512" s="620" t="s">
        <v>69</v>
      </c>
      <c r="AU512" s="620" t="s">
        <v>89</v>
      </c>
      <c r="AV512" s="620" t="s">
        <v>69</v>
      </c>
      <c r="AW512" s="620" t="s">
        <v>69</v>
      </c>
      <c r="AX512" s="620" t="s">
        <v>90</v>
      </c>
    </row>
    <row r="513" spans="1:50" ht="75">
      <c r="A513" s="563" t="s">
        <v>2887</v>
      </c>
      <c r="B513" s="514" t="s">
        <v>318</v>
      </c>
      <c r="C513" s="615" t="s">
        <v>248</v>
      </c>
      <c r="D513" s="508" t="s">
        <v>106</v>
      </c>
      <c r="E513" s="498" t="s">
        <v>1099</v>
      </c>
      <c r="F513" s="198">
        <f>IFERROR(VLOOKUP(E513,[15]TablaRetencion!A$1:B$22,2,FALSE),"")</f>
        <v>350</v>
      </c>
      <c r="G513" s="198" t="s">
        <v>402</v>
      </c>
      <c r="H513" s="198">
        <f>IFERROR(VLOOKUP(G513,[15]TablaRetencion!C$1:D$159,2,FALSE),"")</f>
        <v>28</v>
      </c>
      <c r="I513" s="573" t="s">
        <v>1021</v>
      </c>
      <c r="J513" s="543" t="s">
        <v>2888</v>
      </c>
      <c r="K513" s="543" t="s">
        <v>2889</v>
      </c>
      <c r="L513" s="615" t="s">
        <v>70</v>
      </c>
      <c r="M513" s="615" t="s">
        <v>2890</v>
      </c>
      <c r="N513" s="615" t="s">
        <v>2891</v>
      </c>
      <c r="O513" s="615" t="s">
        <v>2891</v>
      </c>
      <c r="P513" s="615" t="s">
        <v>111</v>
      </c>
      <c r="Q513" s="616" t="s">
        <v>75</v>
      </c>
      <c r="R513" s="617" t="s">
        <v>89</v>
      </c>
      <c r="S513" s="615" t="s">
        <v>2892</v>
      </c>
      <c r="T513" s="615" t="s">
        <v>2824</v>
      </c>
      <c r="U513" s="615" t="s">
        <v>2828</v>
      </c>
      <c r="V513" s="615" t="s">
        <v>2893</v>
      </c>
      <c r="W513" s="617">
        <v>4</v>
      </c>
      <c r="X513" s="617" t="s">
        <v>1822</v>
      </c>
      <c r="Y513" s="543" t="s">
        <v>2894</v>
      </c>
      <c r="Z513" s="615" t="s">
        <v>2895</v>
      </c>
      <c r="AA513" s="615" t="s">
        <v>2896</v>
      </c>
      <c r="AB513" s="615" t="s">
        <v>2897</v>
      </c>
      <c r="AC513" s="543" t="s">
        <v>2898</v>
      </c>
      <c r="AD513" s="574">
        <v>43434</v>
      </c>
      <c r="AE513" s="619" t="s">
        <v>82</v>
      </c>
      <c r="AF513" s="620" t="s">
        <v>69</v>
      </c>
      <c r="AG513" s="620" t="s">
        <v>69</v>
      </c>
      <c r="AH513" s="620" t="s">
        <v>69</v>
      </c>
      <c r="AI513" s="620" t="s">
        <v>114</v>
      </c>
      <c r="AJ513" s="618">
        <v>43434</v>
      </c>
      <c r="AK513" s="620" t="s">
        <v>2897</v>
      </c>
      <c r="AL513" s="620" t="s">
        <v>2899</v>
      </c>
      <c r="AM513" s="620" t="s">
        <v>2900</v>
      </c>
      <c r="AN513" s="620" t="s">
        <v>457</v>
      </c>
      <c r="AO513" s="620" t="s">
        <v>69</v>
      </c>
      <c r="AP513" s="620" t="s">
        <v>457</v>
      </c>
      <c r="AQ513" s="620" t="s">
        <v>69</v>
      </c>
      <c r="AR513" s="619" t="s">
        <v>89</v>
      </c>
      <c r="AS513" s="619" t="s">
        <v>87</v>
      </c>
      <c r="AT513" s="620" t="s">
        <v>69</v>
      </c>
      <c r="AU513" s="620" t="s">
        <v>89</v>
      </c>
      <c r="AV513" s="620" t="s">
        <v>69</v>
      </c>
      <c r="AW513" s="620" t="s">
        <v>69</v>
      </c>
      <c r="AX513" s="620" t="s">
        <v>90</v>
      </c>
    </row>
    <row r="514" spans="1:50" ht="75">
      <c r="A514" s="563" t="s">
        <v>2887</v>
      </c>
      <c r="B514" s="514" t="s">
        <v>318</v>
      </c>
      <c r="C514" s="615" t="s">
        <v>248</v>
      </c>
      <c r="D514" s="508" t="s">
        <v>106</v>
      </c>
      <c r="E514" s="498" t="s">
        <v>1099</v>
      </c>
      <c r="F514" s="198">
        <f>IFERROR(VLOOKUP(E514,[15]TablaRetencion!A$1:B$22,2,FALSE),"")</f>
        <v>350</v>
      </c>
      <c r="G514" s="198" t="s">
        <v>402</v>
      </c>
      <c r="H514" s="198">
        <f>IFERROR(VLOOKUP(G514,[15]TablaRetencion!C$1:D$159,2,FALSE),"")</f>
        <v>28</v>
      </c>
      <c r="I514" s="510" t="s">
        <v>2901</v>
      </c>
      <c r="J514" s="543" t="s">
        <v>2888</v>
      </c>
      <c r="K514" s="543" t="s">
        <v>2889</v>
      </c>
      <c r="L514" s="615" t="s">
        <v>70</v>
      </c>
      <c r="M514" s="615" t="s">
        <v>2890</v>
      </c>
      <c r="N514" s="615" t="s">
        <v>2891</v>
      </c>
      <c r="O514" s="615" t="s">
        <v>2891</v>
      </c>
      <c r="P514" s="615" t="s">
        <v>111</v>
      </c>
      <c r="Q514" s="616" t="s">
        <v>75</v>
      </c>
      <c r="R514" s="617" t="s">
        <v>89</v>
      </c>
      <c r="S514" s="615" t="s">
        <v>2892</v>
      </c>
      <c r="T514" s="615" t="s">
        <v>2824</v>
      </c>
      <c r="U514" s="615" t="s">
        <v>2828</v>
      </c>
      <c r="V514" s="615" t="s">
        <v>2893</v>
      </c>
      <c r="W514" s="617">
        <v>4</v>
      </c>
      <c r="X514" s="617" t="s">
        <v>1822</v>
      </c>
      <c r="Y514" s="543" t="s">
        <v>2894</v>
      </c>
      <c r="Z514" s="615" t="s">
        <v>2895</v>
      </c>
      <c r="AA514" s="615" t="s">
        <v>2896</v>
      </c>
      <c r="AB514" s="615" t="s">
        <v>2897</v>
      </c>
      <c r="AC514" s="543" t="s">
        <v>2898</v>
      </c>
      <c r="AD514" s="574">
        <v>43434</v>
      </c>
      <c r="AE514" s="619" t="s">
        <v>82</v>
      </c>
      <c r="AF514" s="620" t="s">
        <v>69</v>
      </c>
      <c r="AG514" s="620" t="s">
        <v>69</v>
      </c>
      <c r="AH514" s="620" t="s">
        <v>69</v>
      </c>
      <c r="AI514" s="620" t="s">
        <v>114</v>
      </c>
      <c r="AJ514" s="618">
        <v>43434</v>
      </c>
      <c r="AK514" s="620" t="s">
        <v>2897</v>
      </c>
      <c r="AL514" s="620" t="s">
        <v>2899</v>
      </c>
      <c r="AM514" s="620" t="s">
        <v>2900</v>
      </c>
      <c r="AN514" s="620" t="s">
        <v>457</v>
      </c>
      <c r="AO514" s="620" t="s">
        <v>69</v>
      </c>
      <c r="AP514" s="620" t="s">
        <v>457</v>
      </c>
      <c r="AQ514" s="620" t="s">
        <v>69</v>
      </c>
      <c r="AR514" s="619" t="s">
        <v>89</v>
      </c>
      <c r="AS514" s="619" t="s">
        <v>87</v>
      </c>
      <c r="AT514" s="620" t="s">
        <v>69</v>
      </c>
      <c r="AU514" s="620" t="s">
        <v>89</v>
      </c>
      <c r="AV514" s="620" t="s">
        <v>69</v>
      </c>
      <c r="AW514" s="620" t="s">
        <v>69</v>
      </c>
      <c r="AX514" s="620" t="s">
        <v>90</v>
      </c>
    </row>
    <row r="515" spans="1:50" ht="75">
      <c r="A515" s="563" t="s">
        <v>2887</v>
      </c>
      <c r="B515" s="514" t="s">
        <v>318</v>
      </c>
      <c r="C515" s="615" t="s">
        <v>248</v>
      </c>
      <c r="D515" s="508" t="s">
        <v>106</v>
      </c>
      <c r="E515" s="498" t="s">
        <v>1099</v>
      </c>
      <c r="F515" s="198">
        <f>IFERROR(VLOOKUP(E515,[15]TablaRetencion!A$1:B$22,2,FALSE),"")</f>
        <v>350</v>
      </c>
      <c r="G515" s="198" t="s">
        <v>402</v>
      </c>
      <c r="H515" s="198">
        <f>IFERROR(VLOOKUP(G515,[15]TablaRetencion!C$1:D$159,2,FALSE),"")</f>
        <v>28</v>
      </c>
      <c r="I515" s="510" t="s">
        <v>2902</v>
      </c>
      <c r="J515" s="543" t="s">
        <v>2888</v>
      </c>
      <c r="K515" s="543" t="s">
        <v>2889</v>
      </c>
      <c r="L515" s="615" t="s">
        <v>70</v>
      </c>
      <c r="M515" s="615" t="s">
        <v>2890</v>
      </c>
      <c r="N515" s="615" t="s">
        <v>2891</v>
      </c>
      <c r="O515" s="615" t="s">
        <v>2891</v>
      </c>
      <c r="P515" s="615" t="s">
        <v>111</v>
      </c>
      <c r="Q515" s="616" t="s">
        <v>75</v>
      </c>
      <c r="R515" s="617" t="s">
        <v>89</v>
      </c>
      <c r="S515" s="615" t="s">
        <v>2892</v>
      </c>
      <c r="T515" s="615" t="s">
        <v>2824</v>
      </c>
      <c r="U515" s="615" t="s">
        <v>2828</v>
      </c>
      <c r="V515" s="615" t="s">
        <v>2893</v>
      </c>
      <c r="W515" s="617">
        <v>4</v>
      </c>
      <c r="X515" s="617" t="s">
        <v>1822</v>
      </c>
      <c r="Y515" s="543" t="s">
        <v>2894</v>
      </c>
      <c r="Z515" s="615" t="s">
        <v>2895</v>
      </c>
      <c r="AA515" s="615" t="s">
        <v>2896</v>
      </c>
      <c r="AB515" s="615" t="s">
        <v>2897</v>
      </c>
      <c r="AC515" s="543" t="s">
        <v>2898</v>
      </c>
      <c r="AD515" s="574">
        <v>43434</v>
      </c>
      <c r="AE515" s="619" t="s">
        <v>82</v>
      </c>
      <c r="AF515" s="620" t="s">
        <v>69</v>
      </c>
      <c r="AG515" s="620" t="s">
        <v>69</v>
      </c>
      <c r="AH515" s="620" t="s">
        <v>69</v>
      </c>
      <c r="AI515" s="620" t="s">
        <v>114</v>
      </c>
      <c r="AJ515" s="618">
        <v>43434</v>
      </c>
      <c r="AK515" s="620" t="s">
        <v>2897</v>
      </c>
      <c r="AL515" s="620" t="s">
        <v>2899</v>
      </c>
      <c r="AM515" s="620" t="s">
        <v>2900</v>
      </c>
      <c r="AN515" s="620" t="s">
        <v>457</v>
      </c>
      <c r="AO515" s="620" t="s">
        <v>69</v>
      </c>
      <c r="AP515" s="620" t="s">
        <v>457</v>
      </c>
      <c r="AQ515" s="620" t="s">
        <v>69</v>
      </c>
      <c r="AR515" s="619" t="s">
        <v>89</v>
      </c>
      <c r="AS515" s="619" t="s">
        <v>87</v>
      </c>
      <c r="AT515" s="620" t="s">
        <v>69</v>
      </c>
      <c r="AU515" s="620" t="s">
        <v>89</v>
      </c>
      <c r="AV515" s="620" t="s">
        <v>69</v>
      </c>
      <c r="AW515" s="620" t="s">
        <v>69</v>
      </c>
      <c r="AX515" s="620" t="s">
        <v>90</v>
      </c>
    </row>
    <row r="516" spans="1:50" ht="90">
      <c r="A516" s="563" t="s">
        <v>2887</v>
      </c>
      <c r="B516" s="514" t="s">
        <v>318</v>
      </c>
      <c r="C516" s="615" t="s">
        <v>248</v>
      </c>
      <c r="D516" s="508" t="s">
        <v>106</v>
      </c>
      <c r="E516" s="498" t="s">
        <v>1099</v>
      </c>
      <c r="F516" s="198">
        <f>IFERROR(VLOOKUP(E516,[15]TablaRetencion!A$1:B$22,2,FALSE),"")</f>
        <v>350</v>
      </c>
      <c r="G516" s="198" t="s">
        <v>402</v>
      </c>
      <c r="H516" s="198">
        <f>IFERROR(VLOOKUP(G516,[15]TablaRetencion!C$1:D$159,2,FALSE),"")</f>
        <v>28</v>
      </c>
      <c r="I516" s="510" t="s">
        <v>2903</v>
      </c>
      <c r="J516" s="543" t="s">
        <v>2888</v>
      </c>
      <c r="K516" s="543" t="s">
        <v>2889</v>
      </c>
      <c r="L516" s="615" t="s">
        <v>70</v>
      </c>
      <c r="M516" s="615" t="s">
        <v>2890</v>
      </c>
      <c r="N516" s="615" t="s">
        <v>2891</v>
      </c>
      <c r="O516" s="615" t="s">
        <v>2891</v>
      </c>
      <c r="P516" s="615" t="s">
        <v>111</v>
      </c>
      <c r="Q516" s="616" t="s">
        <v>75</v>
      </c>
      <c r="R516" s="617" t="s">
        <v>89</v>
      </c>
      <c r="S516" s="615" t="s">
        <v>2892</v>
      </c>
      <c r="T516" s="615" t="s">
        <v>2824</v>
      </c>
      <c r="U516" s="615" t="s">
        <v>2828</v>
      </c>
      <c r="V516" s="615" t="s">
        <v>2893</v>
      </c>
      <c r="W516" s="617">
        <v>4</v>
      </c>
      <c r="X516" s="617" t="s">
        <v>1822</v>
      </c>
      <c r="Y516" s="543" t="s">
        <v>2894</v>
      </c>
      <c r="Z516" s="615" t="s">
        <v>2895</v>
      </c>
      <c r="AA516" s="615" t="s">
        <v>2896</v>
      </c>
      <c r="AB516" s="615" t="s">
        <v>2897</v>
      </c>
      <c r="AC516" s="543" t="s">
        <v>2898</v>
      </c>
      <c r="AD516" s="574">
        <v>43434</v>
      </c>
      <c r="AE516" s="619" t="s">
        <v>82</v>
      </c>
      <c r="AF516" s="620" t="s">
        <v>69</v>
      </c>
      <c r="AG516" s="620" t="s">
        <v>69</v>
      </c>
      <c r="AH516" s="620" t="s">
        <v>69</v>
      </c>
      <c r="AI516" s="620" t="s">
        <v>114</v>
      </c>
      <c r="AJ516" s="618">
        <v>43434</v>
      </c>
      <c r="AK516" s="620" t="s">
        <v>2897</v>
      </c>
      <c r="AL516" s="620" t="s">
        <v>2899</v>
      </c>
      <c r="AM516" s="620" t="s">
        <v>2900</v>
      </c>
      <c r="AN516" s="620" t="s">
        <v>457</v>
      </c>
      <c r="AO516" s="620" t="s">
        <v>69</v>
      </c>
      <c r="AP516" s="620" t="s">
        <v>457</v>
      </c>
      <c r="AQ516" s="620" t="s">
        <v>69</v>
      </c>
      <c r="AR516" s="619" t="s">
        <v>89</v>
      </c>
      <c r="AS516" s="619" t="s">
        <v>87</v>
      </c>
      <c r="AT516" s="620" t="s">
        <v>69</v>
      </c>
      <c r="AU516" s="620" t="s">
        <v>89</v>
      </c>
      <c r="AV516" s="620" t="s">
        <v>69</v>
      </c>
      <c r="AW516" s="620" t="s">
        <v>69</v>
      </c>
      <c r="AX516" s="620" t="s">
        <v>90</v>
      </c>
    </row>
    <row r="517" spans="1:50" ht="75">
      <c r="A517" s="563" t="s">
        <v>2887</v>
      </c>
      <c r="B517" s="514" t="s">
        <v>318</v>
      </c>
      <c r="C517" s="615" t="s">
        <v>248</v>
      </c>
      <c r="D517" s="508" t="s">
        <v>106</v>
      </c>
      <c r="E517" s="498" t="s">
        <v>1099</v>
      </c>
      <c r="F517" s="198">
        <f>IFERROR(VLOOKUP(E517,[15]TablaRetencion!A$1:B$22,2,FALSE),"")</f>
        <v>350</v>
      </c>
      <c r="G517" s="198" t="s">
        <v>402</v>
      </c>
      <c r="H517" s="198">
        <f>IFERROR(VLOOKUP(G517,[15]TablaRetencion!C$1:D$159,2,FALSE),"")</f>
        <v>28</v>
      </c>
      <c r="I517" s="510" t="s">
        <v>2904</v>
      </c>
      <c r="J517" s="543" t="s">
        <v>2888</v>
      </c>
      <c r="K517" s="543" t="s">
        <v>2889</v>
      </c>
      <c r="L517" s="615" t="s">
        <v>70</v>
      </c>
      <c r="M517" s="615" t="s">
        <v>2890</v>
      </c>
      <c r="N517" s="615" t="s">
        <v>2891</v>
      </c>
      <c r="O517" s="615" t="s">
        <v>2891</v>
      </c>
      <c r="P517" s="615" t="s">
        <v>111</v>
      </c>
      <c r="Q517" s="616" t="s">
        <v>75</v>
      </c>
      <c r="R517" s="617" t="s">
        <v>89</v>
      </c>
      <c r="S517" s="615" t="s">
        <v>2892</v>
      </c>
      <c r="T517" s="615" t="s">
        <v>2824</v>
      </c>
      <c r="U517" s="615" t="s">
        <v>2828</v>
      </c>
      <c r="V517" s="615" t="s">
        <v>2893</v>
      </c>
      <c r="W517" s="617">
        <v>4</v>
      </c>
      <c r="X517" s="617" t="s">
        <v>1822</v>
      </c>
      <c r="Y517" s="543" t="s">
        <v>2894</v>
      </c>
      <c r="Z517" s="615" t="s">
        <v>2895</v>
      </c>
      <c r="AA517" s="615" t="s">
        <v>2896</v>
      </c>
      <c r="AB517" s="615" t="s">
        <v>2897</v>
      </c>
      <c r="AC517" s="543" t="s">
        <v>2898</v>
      </c>
      <c r="AD517" s="574">
        <v>43434</v>
      </c>
      <c r="AE517" s="619" t="s">
        <v>82</v>
      </c>
      <c r="AF517" s="620" t="s">
        <v>69</v>
      </c>
      <c r="AG517" s="620" t="s">
        <v>69</v>
      </c>
      <c r="AH517" s="620" t="s">
        <v>69</v>
      </c>
      <c r="AI517" s="620" t="s">
        <v>114</v>
      </c>
      <c r="AJ517" s="618">
        <v>43434</v>
      </c>
      <c r="AK517" s="620" t="s">
        <v>2897</v>
      </c>
      <c r="AL517" s="620" t="s">
        <v>2899</v>
      </c>
      <c r="AM517" s="620" t="s">
        <v>2900</v>
      </c>
      <c r="AN517" s="620" t="s">
        <v>457</v>
      </c>
      <c r="AO517" s="620" t="s">
        <v>69</v>
      </c>
      <c r="AP517" s="620" t="s">
        <v>457</v>
      </c>
      <c r="AQ517" s="620" t="s">
        <v>69</v>
      </c>
      <c r="AR517" s="619" t="s">
        <v>89</v>
      </c>
      <c r="AS517" s="619" t="s">
        <v>87</v>
      </c>
      <c r="AT517" s="620" t="s">
        <v>69</v>
      </c>
      <c r="AU517" s="620" t="s">
        <v>89</v>
      </c>
      <c r="AV517" s="620" t="s">
        <v>69</v>
      </c>
      <c r="AW517" s="620" t="s">
        <v>69</v>
      </c>
      <c r="AX517" s="620" t="s">
        <v>90</v>
      </c>
    </row>
    <row r="518" spans="1:50" ht="75">
      <c r="A518" s="563" t="s">
        <v>2887</v>
      </c>
      <c r="B518" s="514" t="s">
        <v>318</v>
      </c>
      <c r="C518" s="615" t="s">
        <v>248</v>
      </c>
      <c r="D518" s="508" t="s">
        <v>106</v>
      </c>
      <c r="E518" s="498" t="s">
        <v>1099</v>
      </c>
      <c r="F518" s="198">
        <f>IFERROR(VLOOKUP(E518,[15]TablaRetencion!A$1:B$22,2,FALSE),"")</f>
        <v>350</v>
      </c>
      <c r="G518" s="198" t="s">
        <v>402</v>
      </c>
      <c r="H518" s="198">
        <f>IFERROR(VLOOKUP(G518,[15]TablaRetencion!C$1:D$159,2,FALSE),"")</f>
        <v>28</v>
      </c>
      <c r="I518" s="510" t="s">
        <v>2905</v>
      </c>
      <c r="J518" s="543" t="s">
        <v>2888</v>
      </c>
      <c r="K518" s="543" t="s">
        <v>2889</v>
      </c>
      <c r="L518" s="615" t="s">
        <v>70</v>
      </c>
      <c r="M518" s="615" t="s">
        <v>2890</v>
      </c>
      <c r="N518" s="615" t="s">
        <v>2891</v>
      </c>
      <c r="O518" s="615" t="s">
        <v>2891</v>
      </c>
      <c r="P518" s="615" t="s">
        <v>111</v>
      </c>
      <c r="Q518" s="616" t="s">
        <v>75</v>
      </c>
      <c r="R518" s="617" t="s">
        <v>89</v>
      </c>
      <c r="S518" s="615" t="s">
        <v>2892</v>
      </c>
      <c r="T518" s="615" t="s">
        <v>2824</v>
      </c>
      <c r="U518" s="615" t="s">
        <v>2828</v>
      </c>
      <c r="V518" s="615" t="s">
        <v>2893</v>
      </c>
      <c r="W518" s="617">
        <v>4</v>
      </c>
      <c r="X518" s="617" t="s">
        <v>1822</v>
      </c>
      <c r="Y518" s="543" t="s">
        <v>2894</v>
      </c>
      <c r="Z518" s="615" t="s">
        <v>2895</v>
      </c>
      <c r="AA518" s="615" t="s">
        <v>2896</v>
      </c>
      <c r="AB518" s="615" t="s">
        <v>2897</v>
      </c>
      <c r="AC518" s="543" t="s">
        <v>2898</v>
      </c>
      <c r="AD518" s="574">
        <v>43434</v>
      </c>
      <c r="AE518" s="619" t="s">
        <v>82</v>
      </c>
      <c r="AF518" s="620" t="s">
        <v>69</v>
      </c>
      <c r="AG518" s="620" t="s">
        <v>69</v>
      </c>
      <c r="AH518" s="620" t="s">
        <v>69</v>
      </c>
      <c r="AI518" s="620" t="s">
        <v>114</v>
      </c>
      <c r="AJ518" s="618">
        <v>43434</v>
      </c>
      <c r="AK518" s="620" t="s">
        <v>2897</v>
      </c>
      <c r="AL518" s="620" t="s">
        <v>2899</v>
      </c>
      <c r="AM518" s="620" t="s">
        <v>2900</v>
      </c>
      <c r="AN518" s="620" t="s">
        <v>457</v>
      </c>
      <c r="AO518" s="620" t="s">
        <v>69</v>
      </c>
      <c r="AP518" s="620" t="s">
        <v>457</v>
      </c>
      <c r="AQ518" s="620" t="s">
        <v>69</v>
      </c>
      <c r="AR518" s="619" t="s">
        <v>89</v>
      </c>
      <c r="AS518" s="619" t="s">
        <v>87</v>
      </c>
      <c r="AT518" s="620" t="s">
        <v>69</v>
      </c>
      <c r="AU518" s="620" t="s">
        <v>89</v>
      </c>
      <c r="AV518" s="620" t="s">
        <v>69</v>
      </c>
      <c r="AW518" s="620" t="s">
        <v>69</v>
      </c>
      <c r="AX518" s="620" t="s">
        <v>90</v>
      </c>
    </row>
    <row r="519" spans="1:50" ht="75">
      <c r="A519" s="497" t="s">
        <v>2887</v>
      </c>
      <c r="B519" s="514" t="s">
        <v>318</v>
      </c>
      <c r="C519" s="615" t="s">
        <v>248</v>
      </c>
      <c r="D519" s="508" t="s">
        <v>106</v>
      </c>
      <c r="E519" s="498" t="s">
        <v>1099</v>
      </c>
      <c r="F519" s="198">
        <f>IFERROR(VLOOKUP(E519,[15]TablaRetencion!A$1:B$22,2,FALSE),"")</f>
        <v>350</v>
      </c>
      <c r="G519" s="198" t="s">
        <v>402</v>
      </c>
      <c r="H519" s="198">
        <f>IFERROR(VLOOKUP(G519,[15]TablaRetencion!C$1:D$159,2,FALSE),"")</f>
        <v>28</v>
      </c>
      <c r="I519" s="510" t="s">
        <v>2906</v>
      </c>
      <c r="J519" s="543" t="s">
        <v>2888</v>
      </c>
      <c r="K519" s="543" t="s">
        <v>2889</v>
      </c>
      <c r="L519" s="615" t="s">
        <v>70</v>
      </c>
      <c r="M519" s="615" t="s">
        <v>2890</v>
      </c>
      <c r="N519" s="615" t="s">
        <v>2891</v>
      </c>
      <c r="O519" s="615" t="s">
        <v>2891</v>
      </c>
      <c r="P519" s="615" t="s">
        <v>111</v>
      </c>
      <c r="Q519" s="616" t="s">
        <v>75</v>
      </c>
      <c r="R519" s="617" t="s">
        <v>89</v>
      </c>
      <c r="S519" s="615" t="s">
        <v>2892</v>
      </c>
      <c r="T519" s="615" t="s">
        <v>2824</v>
      </c>
      <c r="U519" s="615" t="s">
        <v>2828</v>
      </c>
      <c r="V519" s="615" t="s">
        <v>2893</v>
      </c>
      <c r="W519" s="617">
        <v>4</v>
      </c>
      <c r="X519" s="617" t="s">
        <v>1822</v>
      </c>
      <c r="Y519" s="543" t="s">
        <v>2894</v>
      </c>
      <c r="Z519" s="615" t="s">
        <v>2895</v>
      </c>
      <c r="AA519" s="615" t="s">
        <v>2896</v>
      </c>
      <c r="AB519" s="615" t="s">
        <v>2897</v>
      </c>
      <c r="AC519" s="543" t="s">
        <v>2898</v>
      </c>
      <c r="AD519" s="574">
        <v>43434</v>
      </c>
      <c r="AE519" s="619" t="s">
        <v>82</v>
      </c>
      <c r="AF519" s="620" t="s">
        <v>69</v>
      </c>
      <c r="AG519" s="620" t="s">
        <v>69</v>
      </c>
      <c r="AH519" s="620" t="s">
        <v>69</v>
      </c>
      <c r="AI519" s="620" t="s">
        <v>114</v>
      </c>
      <c r="AJ519" s="618">
        <v>43434</v>
      </c>
      <c r="AK519" s="620" t="s">
        <v>2897</v>
      </c>
      <c r="AL519" s="620" t="s">
        <v>2899</v>
      </c>
      <c r="AM519" s="620" t="s">
        <v>2900</v>
      </c>
      <c r="AN519" s="620" t="s">
        <v>457</v>
      </c>
      <c r="AO519" s="620" t="s">
        <v>69</v>
      </c>
      <c r="AP519" s="620" t="s">
        <v>457</v>
      </c>
      <c r="AQ519" s="620" t="s">
        <v>69</v>
      </c>
      <c r="AR519" s="619" t="s">
        <v>89</v>
      </c>
      <c r="AS519" s="619" t="s">
        <v>87</v>
      </c>
      <c r="AT519" s="620" t="s">
        <v>69</v>
      </c>
      <c r="AU519" s="620" t="s">
        <v>89</v>
      </c>
      <c r="AV519" s="620" t="s">
        <v>69</v>
      </c>
      <c r="AW519" s="620" t="s">
        <v>69</v>
      </c>
      <c r="AX519" s="620" t="s">
        <v>90</v>
      </c>
    </row>
    <row r="520" spans="1:50" ht="75">
      <c r="A520" s="497" t="s">
        <v>2887</v>
      </c>
      <c r="B520" s="514" t="s">
        <v>318</v>
      </c>
      <c r="C520" s="615" t="s">
        <v>248</v>
      </c>
      <c r="D520" s="508" t="s">
        <v>106</v>
      </c>
      <c r="E520" s="498" t="s">
        <v>1099</v>
      </c>
      <c r="F520" s="198">
        <f>IFERROR(VLOOKUP(E520,[15]TablaRetencion!A$1:B$22,2,FALSE),"")</f>
        <v>350</v>
      </c>
      <c r="G520" s="198" t="s">
        <v>402</v>
      </c>
      <c r="H520" s="198">
        <f>IFERROR(VLOOKUP(G520,[15]TablaRetencion!C$1:D$159,2,FALSE),"")</f>
        <v>28</v>
      </c>
      <c r="I520" s="510" t="s">
        <v>2907</v>
      </c>
      <c r="J520" s="543" t="s">
        <v>2888</v>
      </c>
      <c r="K520" s="543" t="s">
        <v>2889</v>
      </c>
      <c r="L520" s="615" t="s">
        <v>70</v>
      </c>
      <c r="M520" s="615" t="s">
        <v>2890</v>
      </c>
      <c r="N520" s="615" t="s">
        <v>2891</v>
      </c>
      <c r="O520" s="615" t="s">
        <v>2891</v>
      </c>
      <c r="P520" s="615" t="s">
        <v>111</v>
      </c>
      <c r="Q520" s="616" t="s">
        <v>75</v>
      </c>
      <c r="R520" s="617" t="s">
        <v>89</v>
      </c>
      <c r="S520" s="615" t="s">
        <v>2892</v>
      </c>
      <c r="T520" s="615" t="s">
        <v>2824</v>
      </c>
      <c r="U520" s="615" t="s">
        <v>2828</v>
      </c>
      <c r="V520" s="615" t="s">
        <v>2893</v>
      </c>
      <c r="W520" s="617">
        <v>4</v>
      </c>
      <c r="X520" s="617" t="s">
        <v>1822</v>
      </c>
      <c r="Y520" s="543" t="s">
        <v>2894</v>
      </c>
      <c r="Z520" s="615" t="s">
        <v>2895</v>
      </c>
      <c r="AA520" s="615" t="s">
        <v>2896</v>
      </c>
      <c r="AB520" s="615" t="s">
        <v>2897</v>
      </c>
      <c r="AC520" s="543" t="s">
        <v>2898</v>
      </c>
      <c r="AD520" s="574">
        <v>43434</v>
      </c>
      <c r="AE520" s="619" t="s">
        <v>82</v>
      </c>
      <c r="AF520" s="620" t="s">
        <v>69</v>
      </c>
      <c r="AG520" s="620" t="s">
        <v>69</v>
      </c>
      <c r="AH520" s="620" t="s">
        <v>69</v>
      </c>
      <c r="AI520" s="620" t="s">
        <v>114</v>
      </c>
      <c r="AJ520" s="618">
        <v>43434</v>
      </c>
      <c r="AK520" s="620" t="s">
        <v>2897</v>
      </c>
      <c r="AL520" s="620" t="s">
        <v>2899</v>
      </c>
      <c r="AM520" s="620" t="s">
        <v>2900</v>
      </c>
      <c r="AN520" s="620" t="s">
        <v>457</v>
      </c>
      <c r="AO520" s="620" t="s">
        <v>69</v>
      </c>
      <c r="AP520" s="620" t="s">
        <v>457</v>
      </c>
      <c r="AQ520" s="620" t="s">
        <v>69</v>
      </c>
      <c r="AR520" s="619" t="s">
        <v>89</v>
      </c>
      <c r="AS520" s="619" t="s">
        <v>87</v>
      </c>
      <c r="AT520" s="620" t="s">
        <v>69</v>
      </c>
      <c r="AU520" s="620" t="s">
        <v>89</v>
      </c>
      <c r="AV520" s="620" t="s">
        <v>69</v>
      </c>
      <c r="AW520" s="620" t="s">
        <v>69</v>
      </c>
      <c r="AX520" s="620" t="s">
        <v>90</v>
      </c>
    </row>
    <row r="521" spans="1:50" ht="75">
      <c r="A521" s="497" t="s">
        <v>2887</v>
      </c>
      <c r="B521" s="514" t="s">
        <v>318</v>
      </c>
      <c r="C521" s="615" t="s">
        <v>248</v>
      </c>
      <c r="D521" s="508" t="s">
        <v>106</v>
      </c>
      <c r="E521" s="498" t="s">
        <v>1099</v>
      </c>
      <c r="F521" s="198">
        <f>IFERROR(VLOOKUP(E521,[15]TablaRetencion!A$1:B$22,2,FALSE),"")</f>
        <v>350</v>
      </c>
      <c r="G521" s="198" t="s">
        <v>402</v>
      </c>
      <c r="H521" s="198">
        <f>IFERROR(VLOOKUP(G521,[15]TablaRetencion!C$1:D$159,2,FALSE),"")</f>
        <v>28</v>
      </c>
      <c r="I521" s="510" t="s">
        <v>2908</v>
      </c>
      <c r="J521" s="543" t="s">
        <v>2888</v>
      </c>
      <c r="K521" s="543" t="s">
        <v>2889</v>
      </c>
      <c r="L521" s="615" t="s">
        <v>70</v>
      </c>
      <c r="M521" s="615" t="s">
        <v>2890</v>
      </c>
      <c r="N521" s="615" t="s">
        <v>2891</v>
      </c>
      <c r="O521" s="615" t="s">
        <v>2891</v>
      </c>
      <c r="P521" s="615" t="s">
        <v>111</v>
      </c>
      <c r="Q521" s="616" t="s">
        <v>75</v>
      </c>
      <c r="R521" s="617" t="s">
        <v>89</v>
      </c>
      <c r="S521" s="615" t="s">
        <v>2892</v>
      </c>
      <c r="T521" s="615" t="s">
        <v>2824</v>
      </c>
      <c r="U521" s="615" t="s">
        <v>2828</v>
      </c>
      <c r="V521" s="615" t="s">
        <v>2893</v>
      </c>
      <c r="W521" s="617">
        <v>4</v>
      </c>
      <c r="X521" s="617" t="s">
        <v>1822</v>
      </c>
      <c r="Y521" s="543" t="s">
        <v>2894</v>
      </c>
      <c r="Z521" s="615" t="s">
        <v>2895</v>
      </c>
      <c r="AA521" s="615" t="s">
        <v>2896</v>
      </c>
      <c r="AB521" s="615" t="s">
        <v>2897</v>
      </c>
      <c r="AC521" s="543" t="s">
        <v>2898</v>
      </c>
      <c r="AD521" s="574">
        <v>43434</v>
      </c>
      <c r="AE521" s="619" t="s">
        <v>82</v>
      </c>
      <c r="AF521" s="620" t="s">
        <v>69</v>
      </c>
      <c r="AG521" s="620" t="s">
        <v>69</v>
      </c>
      <c r="AH521" s="620" t="s">
        <v>69</v>
      </c>
      <c r="AI521" s="620" t="s">
        <v>114</v>
      </c>
      <c r="AJ521" s="618">
        <v>43434</v>
      </c>
      <c r="AK521" s="620" t="s">
        <v>2897</v>
      </c>
      <c r="AL521" s="620" t="s">
        <v>2899</v>
      </c>
      <c r="AM521" s="620" t="s">
        <v>2900</v>
      </c>
      <c r="AN521" s="620" t="s">
        <v>457</v>
      </c>
      <c r="AO521" s="620" t="s">
        <v>69</v>
      </c>
      <c r="AP521" s="620" t="s">
        <v>457</v>
      </c>
      <c r="AQ521" s="620" t="s">
        <v>69</v>
      </c>
      <c r="AR521" s="619" t="s">
        <v>89</v>
      </c>
      <c r="AS521" s="619" t="s">
        <v>87</v>
      </c>
      <c r="AT521" s="620" t="s">
        <v>69</v>
      </c>
      <c r="AU521" s="620" t="s">
        <v>89</v>
      </c>
      <c r="AV521" s="620" t="s">
        <v>69</v>
      </c>
      <c r="AW521" s="620" t="s">
        <v>69</v>
      </c>
      <c r="AX521" s="620" t="s">
        <v>90</v>
      </c>
    </row>
    <row r="522" spans="1:50" ht="75">
      <c r="A522" s="497" t="s">
        <v>2887</v>
      </c>
      <c r="B522" s="514" t="s">
        <v>318</v>
      </c>
      <c r="C522" s="615" t="s">
        <v>248</v>
      </c>
      <c r="D522" s="508" t="s">
        <v>106</v>
      </c>
      <c r="E522" s="498" t="s">
        <v>1099</v>
      </c>
      <c r="F522" s="198">
        <f>IFERROR(VLOOKUP(E522,[15]TablaRetencion!A$1:B$22,2,FALSE),"")</f>
        <v>350</v>
      </c>
      <c r="G522" s="198" t="s">
        <v>402</v>
      </c>
      <c r="H522" s="198">
        <f>IFERROR(VLOOKUP(G522,[15]TablaRetencion!C$1:D$159,2,FALSE),"")</f>
        <v>28</v>
      </c>
      <c r="I522" s="510" t="s">
        <v>2909</v>
      </c>
      <c r="J522" s="543" t="s">
        <v>2888</v>
      </c>
      <c r="K522" s="543" t="s">
        <v>2889</v>
      </c>
      <c r="L522" s="615" t="s">
        <v>70</v>
      </c>
      <c r="M522" s="615" t="s">
        <v>2890</v>
      </c>
      <c r="N522" s="615" t="s">
        <v>2891</v>
      </c>
      <c r="O522" s="615" t="s">
        <v>2891</v>
      </c>
      <c r="P522" s="615" t="s">
        <v>111</v>
      </c>
      <c r="Q522" s="616" t="s">
        <v>75</v>
      </c>
      <c r="R522" s="617" t="s">
        <v>89</v>
      </c>
      <c r="S522" s="615" t="s">
        <v>2892</v>
      </c>
      <c r="T522" s="615" t="s">
        <v>2824</v>
      </c>
      <c r="U522" s="615" t="s">
        <v>2828</v>
      </c>
      <c r="V522" s="615" t="s">
        <v>2893</v>
      </c>
      <c r="W522" s="617">
        <v>4</v>
      </c>
      <c r="X522" s="617" t="s">
        <v>1822</v>
      </c>
      <c r="Y522" s="543" t="s">
        <v>2894</v>
      </c>
      <c r="Z522" s="615" t="s">
        <v>2895</v>
      </c>
      <c r="AA522" s="615" t="s">
        <v>2896</v>
      </c>
      <c r="AB522" s="615" t="s">
        <v>2897</v>
      </c>
      <c r="AC522" s="543" t="s">
        <v>2898</v>
      </c>
      <c r="AD522" s="574">
        <v>43434</v>
      </c>
      <c r="AE522" s="619" t="s">
        <v>82</v>
      </c>
      <c r="AF522" s="620" t="s">
        <v>69</v>
      </c>
      <c r="AG522" s="620" t="s">
        <v>69</v>
      </c>
      <c r="AH522" s="620" t="s">
        <v>69</v>
      </c>
      <c r="AI522" s="620" t="s">
        <v>114</v>
      </c>
      <c r="AJ522" s="618">
        <v>43434</v>
      </c>
      <c r="AK522" s="620" t="s">
        <v>2897</v>
      </c>
      <c r="AL522" s="620" t="s">
        <v>2899</v>
      </c>
      <c r="AM522" s="620" t="s">
        <v>2900</v>
      </c>
      <c r="AN522" s="620" t="s">
        <v>457</v>
      </c>
      <c r="AO522" s="620" t="s">
        <v>69</v>
      </c>
      <c r="AP522" s="620" t="s">
        <v>457</v>
      </c>
      <c r="AQ522" s="620" t="s">
        <v>69</v>
      </c>
      <c r="AR522" s="619" t="s">
        <v>89</v>
      </c>
      <c r="AS522" s="619" t="s">
        <v>87</v>
      </c>
      <c r="AT522" s="620" t="s">
        <v>69</v>
      </c>
      <c r="AU522" s="620" t="s">
        <v>89</v>
      </c>
      <c r="AV522" s="620" t="s">
        <v>69</v>
      </c>
      <c r="AW522" s="620" t="s">
        <v>69</v>
      </c>
      <c r="AX522" s="620" t="s">
        <v>90</v>
      </c>
    </row>
    <row r="523" spans="1:50" ht="75">
      <c r="A523" s="497" t="s">
        <v>2887</v>
      </c>
      <c r="B523" s="514" t="s">
        <v>318</v>
      </c>
      <c r="C523" s="615" t="s">
        <v>248</v>
      </c>
      <c r="D523" s="508" t="s">
        <v>106</v>
      </c>
      <c r="E523" s="498" t="s">
        <v>1099</v>
      </c>
      <c r="F523" s="198">
        <f>IFERROR(VLOOKUP(E523,[15]TablaRetencion!A$1:B$22,2,FALSE),"")</f>
        <v>350</v>
      </c>
      <c r="G523" s="198" t="s">
        <v>402</v>
      </c>
      <c r="H523" s="198">
        <f>IFERROR(VLOOKUP(G523,[15]TablaRetencion!C$1:D$159,2,FALSE),"")</f>
        <v>28</v>
      </c>
      <c r="I523" s="510" t="s">
        <v>2910</v>
      </c>
      <c r="J523" s="543" t="s">
        <v>2888</v>
      </c>
      <c r="K523" s="543" t="s">
        <v>2889</v>
      </c>
      <c r="L523" s="615" t="s">
        <v>70</v>
      </c>
      <c r="M523" s="615" t="s">
        <v>2890</v>
      </c>
      <c r="N523" s="615" t="s">
        <v>2891</v>
      </c>
      <c r="O523" s="615" t="s">
        <v>2891</v>
      </c>
      <c r="P523" s="615" t="s">
        <v>111</v>
      </c>
      <c r="Q523" s="616" t="s">
        <v>75</v>
      </c>
      <c r="R523" s="617" t="s">
        <v>89</v>
      </c>
      <c r="S523" s="615" t="s">
        <v>2892</v>
      </c>
      <c r="T523" s="615" t="s">
        <v>2824</v>
      </c>
      <c r="U523" s="615" t="s">
        <v>2828</v>
      </c>
      <c r="V523" s="615" t="s">
        <v>2893</v>
      </c>
      <c r="W523" s="617">
        <v>4</v>
      </c>
      <c r="X523" s="617" t="s">
        <v>1822</v>
      </c>
      <c r="Y523" s="543" t="s">
        <v>2894</v>
      </c>
      <c r="Z523" s="615" t="s">
        <v>2895</v>
      </c>
      <c r="AA523" s="615" t="s">
        <v>2896</v>
      </c>
      <c r="AB523" s="615" t="s">
        <v>2897</v>
      </c>
      <c r="AC523" s="543" t="s">
        <v>2898</v>
      </c>
      <c r="AD523" s="574">
        <v>43434</v>
      </c>
      <c r="AE523" s="619" t="s">
        <v>82</v>
      </c>
      <c r="AF523" s="620" t="s">
        <v>69</v>
      </c>
      <c r="AG523" s="620" t="s">
        <v>69</v>
      </c>
      <c r="AH523" s="620" t="s">
        <v>69</v>
      </c>
      <c r="AI523" s="620" t="s">
        <v>114</v>
      </c>
      <c r="AJ523" s="618">
        <v>43434</v>
      </c>
      <c r="AK523" s="620" t="s">
        <v>2897</v>
      </c>
      <c r="AL523" s="620" t="s">
        <v>2899</v>
      </c>
      <c r="AM523" s="620" t="s">
        <v>2900</v>
      </c>
      <c r="AN523" s="620" t="s">
        <v>457</v>
      </c>
      <c r="AO523" s="620" t="s">
        <v>69</v>
      </c>
      <c r="AP523" s="620" t="s">
        <v>457</v>
      </c>
      <c r="AQ523" s="620" t="s">
        <v>69</v>
      </c>
      <c r="AR523" s="619" t="s">
        <v>89</v>
      </c>
      <c r="AS523" s="619" t="s">
        <v>87</v>
      </c>
      <c r="AT523" s="620" t="s">
        <v>69</v>
      </c>
      <c r="AU523" s="620" t="s">
        <v>89</v>
      </c>
      <c r="AV523" s="620" t="s">
        <v>69</v>
      </c>
      <c r="AW523" s="620" t="s">
        <v>69</v>
      </c>
      <c r="AX523" s="620" t="s">
        <v>90</v>
      </c>
    </row>
    <row r="524" spans="1:50" ht="75">
      <c r="A524" s="497" t="s">
        <v>2887</v>
      </c>
      <c r="B524" s="514" t="s">
        <v>318</v>
      </c>
      <c r="C524" s="615" t="s">
        <v>248</v>
      </c>
      <c r="D524" s="508" t="s">
        <v>106</v>
      </c>
      <c r="E524" s="498" t="s">
        <v>1099</v>
      </c>
      <c r="F524" s="198">
        <f>IFERROR(VLOOKUP(E524,[15]TablaRetencion!A$1:B$22,2,FALSE),"")</f>
        <v>350</v>
      </c>
      <c r="G524" s="198" t="s">
        <v>402</v>
      </c>
      <c r="H524" s="198">
        <f>IFERROR(VLOOKUP(G524,[15]TablaRetencion!C$1:D$159,2,FALSE),"")</f>
        <v>28</v>
      </c>
      <c r="I524" s="510" t="s">
        <v>2911</v>
      </c>
      <c r="J524" s="543" t="s">
        <v>2888</v>
      </c>
      <c r="K524" s="543" t="s">
        <v>2889</v>
      </c>
      <c r="L524" s="615" t="s">
        <v>70</v>
      </c>
      <c r="M524" s="615" t="s">
        <v>2890</v>
      </c>
      <c r="N524" s="615" t="s">
        <v>2891</v>
      </c>
      <c r="O524" s="615" t="s">
        <v>2891</v>
      </c>
      <c r="P524" s="615" t="s">
        <v>111</v>
      </c>
      <c r="Q524" s="616" t="s">
        <v>75</v>
      </c>
      <c r="R524" s="617" t="s">
        <v>89</v>
      </c>
      <c r="S524" s="615" t="s">
        <v>2892</v>
      </c>
      <c r="T524" s="615" t="s">
        <v>2824</v>
      </c>
      <c r="U524" s="615" t="s">
        <v>2828</v>
      </c>
      <c r="V524" s="615" t="s">
        <v>2893</v>
      </c>
      <c r="W524" s="617">
        <v>4</v>
      </c>
      <c r="X524" s="617" t="s">
        <v>1822</v>
      </c>
      <c r="Y524" s="543" t="s">
        <v>2894</v>
      </c>
      <c r="Z524" s="615" t="s">
        <v>2895</v>
      </c>
      <c r="AA524" s="615" t="s">
        <v>2896</v>
      </c>
      <c r="AB524" s="615" t="s">
        <v>2897</v>
      </c>
      <c r="AC524" s="543" t="s">
        <v>2898</v>
      </c>
      <c r="AD524" s="574">
        <v>43434</v>
      </c>
      <c r="AE524" s="619" t="s">
        <v>82</v>
      </c>
      <c r="AF524" s="620" t="s">
        <v>69</v>
      </c>
      <c r="AG524" s="620" t="s">
        <v>69</v>
      </c>
      <c r="AH524" s="620" t="s">
        <v>69</v>
      </c>
      <c r="AI524" s="620" t="s">
        <v>114</v>
      </c>
      <c r="AJ524" s="618">
        <v>43434</v>
      </c>
      <c r="AK524" s="620" t="s">
        <v>2897</v>
      </c>
      <c r="AL524" s="620" t="s">
        <v>2899</v>
      </c>
      <c r="AM524" s="620" t="s">
        <v>2900</v>
      </c>
      <c r="AN524" s="620" t="s">
        <v>457</v>
      </c>
      <c r="AO524" s="620" t="s">
        <v>69</v>
      </c>
      <c r="AP524" s="620" t="s">
        <v>457</v>
      </c>
      <c r="AQ524" s="620" t="s">
        <v>69</v>
      </c>
      <c r="AR524" s="619" t="s">
        <v>89</v>
      </c>
      <c r="AS524" s="619" t="s">
        <v>87</v>
      </c>
      <c r="AT524" s="620" t="s">
        <v>69</v>
      </c>
      <c r="AU524" s="620" t="s">
        <v>89</v>
      </c>
      <c r="AV524" s="620" t="s">
        <v>69</v>
      </c>
      <c r="AW524" s="620" t="s">
        <v>69</v>
      </c>
      <c r="AX524" s="620" t="s">
        <v>90</v>
      </c>
    </row>
    <row r="525" spans="1:50" ht="75">
      <c r="A525" s="497" t="s">
        <v>2887</v>
      </c>
      <c r="B525" s="514" t="s">
        <v>318</v>
      </c>
      <c r="C525" s="615" t="s">
        <v>248</v>
      </c>
      <c r="D525" s="508" t="s">
        <v>106</v>
      </c>
      <c r="E525" s="498" t="s">
        <v>1099</v>
      </c>
      <c r="F525" s="198">
        <f>IFERROR(VLOOKUP(E525,[15]TablaRetencion!A$1:B$22,2,FALSE),"")</f>
        <v>350</v>
      </c>
      <c r="G525" s="198" t="s">
        <v>402</v>
      </c>
      <c r="H525" s="198">
        <f>IFERROR(VLOOKUP(G525,[15]TablaRetencion!C$1:D$159,2,FALSE),"")</f>
        <v>28</v>
      </c>
      <c r="I525" s="510" t="s">
        <v>2912</v>
      </c>
      <c r="J525" s="543" t="s">
        <v>2888</v>
      </c>
      <c r="K525" s="543" t="s">
        <v>2889</v>
      </c>
      <c r="L525" s="615" t="s">
        <v>70</v>
      </c>
      <c r="M525" s="615" t="s">
        <v>2890</v>
      </c>
      <c r="N525" s="615" t="s">
        <v>2891</v>
      </c>
      <c r="O525" s="615" t="s">
        <v>2891</v>
      </c>
      <c r="P525" s="615" t="s">
        <v>111</v>
      </c>
      <c r="Q525" s="616" t="s">
        <v>75</v>
      </c>
      <c r="R525" s="617" t="s">
        <v>89</v>
      </c>
      <c r="S525" s="615" t="s">
        <v>2892</v>
      </c>
      <c r="T525" s="615" t="s">
        <v>2824</v>
      </c>
      <c r="U525" s="615" t="s">
        <v>2828</v>
      </c>
      <c r="V525" s="615" t="s">
        <v>2893</v>
      </c>
      <c r="W525" s="617">
        <v>4</v>
      </c>
      <c r="X525" s="617" t="s">
        <v>1822</v>
      </c>
      <c r="Y525" s="543" t="s">
        <v>2894</v>
      </c>
      <c r="Z525" s="615" t="s">
        <v>2895</v>
      </c>
      <c r="AA525" s="615" t="s">
        <v>2896</v>
      </c>
      <c r="AB525" s="615" t="s">
        <v>2897</v>
      </c>
      <c r="AC525" s="543" t="s">
        <v>2898</v>
      </c>
      <c r="AD525" s="574">
        <v>43434</v>
      </c>
      <c r="AE525" s="619" t="s">
        <v>82</v>
      </c>
      <c r="AF525" s="620" t="s">
        <v>69</v>
      </c>
      <c r="AG525" s="620" t="s">
        <v>69</v>
      </c>
      <c r="AH525" s="620" t="s">
        <v>69</v>
      </c>
      <c r="AI525" s="620" t="s">
        <v>114</v>
      </c>
      <c r="AJ525" s="618">
        <v>43434</v>
      </c>
      <c r="AK525" s="620" t="s">
        <v>2897</v>
      </c>
      <c r="AL525" s="620" t="s">
        <v>2899</v>
      </c>
      <c r="AM525" s="620" t="s">
        <v>2900</v>
      </c>
      <c r="AN525" s="620" t="s">
        <v>457</v>
      </c>
      <c r="AO525" s="620" t="s">
        <v>69</v>
      </c>
      <c r="AP525" s="620" t="s">
        <v>457</v>
      </c>
      <c r="AQ525" s="620" t="s">
        <v>69</v>
      </c>
      <c r="AR525" s="619" t="s">
        <v>89</v>
      </c>
      <c r="AS525" s="619" t="s">
        <v>87</v>
      </c>
      <c r="AT525" s="620" t="s">
        <v>69</v>
      </c>
      <c r="AU525" s="620" t="s">
        <v>89</v>
      </c>
      <c r="AV525" s="620" t="s">
        <v>69</v>
      </c>
      <c r="AW525" s="620" t="s">
        <v>69</v>
      </c>
      <c r="AX525" s="620" t="s">
        <v>90</v>
      </c>
    </row>
    <row r="526" spans="1:50" ht="105">
      <c r="A526" s="497" t="s">
        <v>2887</v>
      </c>
      <c r="B526" s="514" t="s">
        <v>318</v>
      </c>
      <c r="C526" s="615" t="s">
        <v>248</v>
      </c>
      <c r="D526" s="508" t="s">
        <v>106</v>
      </c>
      <c r="E526" s="498" t="s">
        <v>1099</v>
      </c>
      <c r="F526" s="198">
        <f>IFERROR(VLOOKUP(E526,[15]TablaRetencion!A$1:B$22,2,FALSE),"")</f>
        <v>350</v>
      </c>
      <c r="G526" s="198" t="s">
        <v>402</v>
      </c>
      <c r="H526" s="198">
        <f>IFERROR(VLOOKUP(G526,[15]TablaRetencion!C$1:D$159,2,FALSE),"")</f>
        <v>28</v>
      </c>
      <c r="I526" s="510" t="s">
        <v>2913</v>
      </c>
      <c r="J526" s="543" t="s">
        <v>2914</v>
      </c>
      <c r="K526" s="543" t="s">
        <v>2915</v>
      </c>
      <c r="L526" s="616" t="s">
        <v>70</v>
      </c>
      <c r="M526" s="616" t="s">
        <v>2890</v>
      </c>
      <c r="N526" s="616" t="s">
        <v>2891</v>
      </c>
      <c r="O526" s="616" t="s">
        <v>2891</v>
      </c>
      <c r="P526" s="616" t="s">
        <v>111</v>
      </c>
      <c r="Q526" s="616" t="s">
        <v>75</v>
      </c>
      <c r="R526" s="621" t="s">
        <v>89</v>
      </c>
      <c r="S526" s="616" t="s">
        <v>2892</v>
      </c>
      <c r="T526" s="616" t="s">
        <v>2824</v>
      </c>
      <c r="U526" s="616" t="s">
        <v>2828</v>
      </c>
      <c r="V526" s="615" t="s">
        <v>2916</v>
      </c>
      <c r="W526" s="617">
        <v>4</v>
      </c>
      <c r="X526" s="617" t="s">
        <v>1822</v>
      </c>
      <c r="Y526" s="543" t="s">
        <v>2894</v>
      </c>
      <c r="Z526" s="615" t="s">
        <v>2895</v>
      </c>
      <c r="AA526" s="616" t="s">
        <v>2896</v>
      </c>
      <c r="AB526" s="616" t="s">
        <v>2897</v>
      </c>
      <c r="AC526" s="543" t="s">
        <v>2898</v>
      </c>
      <c r="AD526" s="574">
        <v>43434</v>
      </c>
      <c r="AE526" s="619" t="s">
        <v>82</v>
      </c>
      <c r="AF526" s="620" t="s">
        <v>69</v>
      </c>
      <c r="AG526" s="620" t="s">
        <v>69</v>
      </c>
      <c r="AH526" s="620" t="s">
        <v>69</v>
      </c>
      <c r="AI526" s="620" t="s">
        <v>114</v>
      </c>
      <c r="AJ526" s="618">
        <v>43434</v>
      </c>
      <c r="AK526" s="620" t="s">
        <v>2897</v>
      </c>
      <c r="AL526" s="620" t="s">
        <v>2899</v>
      </c>
      <c r="AM526" s="620" t="s">
        <v>2917</v>
      </c>
      <c r="AN526" s="620" t="s">
        <v>457</v>
      </c>
      <c r="AO526" s="620" t="s">
        <v>69</v>
      </c>
      <c r="AP526" s="620" t="s">
        <v>457</v>
      </c>
      <c r="AQ526" s="620" t="s">
        <v>69</v>
      </c>
      <c r="AR526" s="619" t="s">
        <v>89</v>
      </c>
      <c r="AS526" s="619" t="s">
        <v>87</v>
      </c>
      <c r="AT526" s="620" t="s">
        <v>69</v>
      </c>
      <c r="AU526" s="620" t="s">
        <v>89</v>
      </c>
      <c r="AV526" s="620" t="s">
        <v>69</v>
      </c>
      <c r="AW526" s="620" t="s">
        <v>69</v>
      </c>
      <c r="AX526" s="620" t="s">
        <v>90</v>
      </c>
    </row>
    <row r="527" spans="1:50" ht="105">
      <c r="A527" s="497" t="s">
        <v>2887</v>
      </c>
      <c r="B527" s="514" t="s">
        <v>318</v>
      </c>
      <c r="C527" s="615" t="s">
        <v>248</v>
      </c>
      <c r="D527" s="508" t="s">
        <v>106</v>
      </c>
      <c r="E527" s="498" t="s">
        <v>1099</v>
      </c>
      <c r="F527" s="198">
        <f>IFERROR(VLOOKUP(E527,[15]TablaRetencion!A$1:B$22,2,FALSE),"")</f>
        <v>350</v>
      </c>
      <c r="G527" s="198" t="s">
        <v>402</v>
      </c>
      <c r="H527" s="198">
        <f>IFERROR(VLOOKUP(G527,[15]TablaRetencion!C$1:D$159,2,FALSE),"")</f>
        <v>28</v>
      </c>
      <c r="I527" s="622" t="s">
        <v>2918</v>
      </c>
      <c r="J527" s="543" t="s">
        <v>2914</v>
      </c>
      <c r="K527" s="543" t="s">
        <v>2915</v>
      </c>
      <c r="L527" s="616" t="s">
        <v>70</v>
      </c>
      <c r="M527" s="616" t="s">
        <v>2890</v>
      </c>
      <c r="N527" s="616" t="s">
        <v>2891</v>
      </c>
      <c r="O527" s="616" t="s">
        <v>2891</v>
      </c>
      <c r="P527" s="616" t="s">
        <v>111</v>
      </c>
      <c r="Q527" s="616" t="s">
        <v>75</v>
      </c>
      <c r="R527" s="621" t="s">
        <v>89</v>
      </c>
      <c r="S527" s="616" t="s">
        <v>2892</v>
      </c>
      <c r="T527" s="616" t="s">
        <v>2824</v>
      </c>
      <c r="U527" s="616" t="s">
        <v>2828</v>
      </c>
      <c r="V527" s="615" t="s">
        <v>2916</v>
      </c>
      <c r="W527" s="617">
        <v>4</v>
      </c>
      <c r="X527" s="617" t="s">
        <v>1822</v>
      </c>
      <c r="Y527" s="543" t="s">
        <v>2894</v>
      </c>
      <c r="Z527" s="615" t="s">
        <v>2895</v>
      </c>
      <c r="AA527" s="616" t="s">
        <v>2896</v>
      </c>
      <c r="AB527" s="616" t="s">
        <v>2897</v>
      </c>
      <c r="AC527" s="543" t="s">
        <v>2898</v>
      </c>
      <c r="AD527" s="574">
        <v>43434</v>
      </c>
      <c r="AE527" s="619" t="s">
        <v>82</v>
      </c>
      <c r="AF527" s="620" t="s">
        <v>69</v>
      </c>
      <c r="AG527" s="620" t="s">
        <v>69</v>
      </c>
      <c r="AH527" s="620" t="s">
        <v>69</v>
      </c>
      <c r="AI527" s="620" t="s">
        <v>114</v>
      </c>
      <c r="AJ527" s="618">
        <v>43434</v>
      </c>
      <c r="AK527" s="620" t="s">
        <v>2897</v>
      </c>
      <c r="AL527" s="620" t="s">
        <v>2899</v>
      </c>
      <c r="AM527" s="620" t="s">
        <v>2917</v>
      </c>
      <c r="AN527" s="620" t="s">
        <v>457</v>
      </c>
      <c r="AO527" s="620" t="s">
        <v>69</v>
      </c>
      <c r="AP527" s="620" t="s">
        <v>457</v>
      </c>
      <c r="AQ527" s="620" t="s">
        <v>69</v>
      </c>
      <c r="AR527" s="619" t="s">
        <v>89</v>
      </c>
      <c r="AS527" s="619" t="s">
        <v>87</v>
      </c>
      <c r="AT527" s="620" t="s">
        <v>69</v>
      </c>
      <c r="AU527" s="620" t="s">
        <v>89</v>
      </c>
      <c r="AV527" s="620" t="s">
        <v>69</v>
      </c>
      <c r="AW527" s="620" t="s">
        <v>69</v>
      </c>
      <c r="AX527" s="620" t="s">
        <v>90</v>
      </c>
    </row>
    <row r="528" spans="1:50" ht="105">
      <c r="A528" s="497" t="s">
        <v>2887</v>
      </c>
      <c r="B528" s="514" t="s">
        <v>318</v>
      </c>
      <c r="C528" s="615" t="s">
        <v>248</v>
      </c>
      <c r="D528" s="508" t="s">
        <v>106</v>
      </c>
      <c r="E528" s="498" t="s">
        <v>1099</v>
      </c>
      <c r="F528" s="198">
        <f>IFERROR(VLOOKUP(E528,[15]TablaRetencion!A$1:B$22,2,FALSE),"")</f>
        <v>350</v>
      </c>
      <c r="G528" s="198" t="s">
        <v>402</v>
      </c>
      <c r="H528" s="198">
        <f>IFERROR(VLOOKUP(G528,[15]TablaRetencion!C$1:D$159,2,FALSE),"")</f>
        <v>28</v>
      </c>
      <c r="I528" s="510" t="s">
        <v>2919</v>
      </c>
      <c r="J528" s="543" t="s">
        <v>2914</v>
      </c>
      <c r="K528" s="543" t="s">
        <v>2915</v>
      </c>
      <c r="L528" s="616" t="s">
        <v>70</v>
      </c>
      <c r="M528" s="616" t="s">
        <v>2890</v>
      </c>
      <c r="N528" s="616" t="s">
        <v>2891</v>
      </c>
      <c r="O528" s="616" t="s">
        <v>2891</v>
      </c>
      <c r="P528" s="616" t="s">
        <v>111</v>
      </c>
      <c r="Q528" s="616" t="s">
        <v>75</v>
      </c>
      <c r="R528" s="621" t="s">
        <v>89</v>
      </c>
      <c r="S528" s="616" t="s">
        <v>2892</v>
      </c>
      <c r="T528" s="616" t="s">
        <v>2824</v>
      </c>
      <c r="U528" s="616" t="s">
        <v>2828</v>
      </c>
      <c r="V528" s="615" t="s">
        <v>2916</v>
      </c>
      <c r="W528" s="617">
        <v>4</v>
      </c>
      <c r="X528" s="617" t="s">
        <v>1822</v>
      </c>
      <c r="Y528" s="543" t="s">
        <v>2894</v>
      </c>
      <c r="Z528" s="615" t="s">
        <v>2895</v>
      </c>
      <c r="AA528" s="616" t="s">
        <v>2896</v>
      </c>
      <c r="AB528" s="616" t="s">
        <v>2897</v>
      </c>
      <c r="AC528" s="543" t="s">
        <v>2898</v>
      </c>
      <c r="AD528" s="574">
        <v>43434</v>
      </c>
      <c r="AE528" s="619" t="s">
        <v>82</v>
      </c>
      <c r="AF528" s="620" t="s">
        <v>69</v>
      </c>
      <c r="AG528" s="620" t="s">
        <v>69</v>
      </c>
      <c r="AH528" s="620" t="s">
        <v>69</v>
      </c>
      <c r="AI528" s="620" t="s">
        <v>114</v>
      </c>
      <c r="AJ528" s="618">
        <v>43434</v>
      </c>
      <c r="AK528" s="620" t="s">
        <v>2897</v>
      </c>
      <c r="AL528" s="620" t="s">
        <v>2899</v>
      </c>
      <c r="AM528" s="620" t="s">
        <v>2917</v>
      </c>
      <c r="AN528" s="620" t="s">
        <v>457</v>
      </c>
      <c r="AO528" s="620" t="s">
        <v>69</v>
      </c>
      <c r="AP528" s="620" t="s">
        <v>457</v>
      </c>
      <c r="AQ528" s="620" t="s">
        <v>69</v>
      </c>
      <c r="AR528" s="619" t="s">
        <v>89</v>
      </c>
      <c r="AS528" s="619" t="s">
        <v>87</v>
      </c>
      <c r="AT528" s="620" t="s">
        <v>69</v>
      </c>
      <c r="AU528" s="620" t="s">
        <v>89</v>
      </c>
      <c r="AV528" s="620" t="s">
        <v>69</v>
      </c>
      <c r="AW528" s="620" t="s">
        <v>69</v>
      </c>
      <c r="AX528" s="620" t="s">
        <v>90</v>
      </c>
    </row>
    <row r="529" spans="1:50" ht="105">
      <c r="A529" s="497" t="s">
        <v>2887</v>
      </c>
      <c r="B529" s="514" t="s">
        <v>318</v>
      </c>
      <c r="C529" s="615" t="s">
        <v>248</v>
      </c>
      <c r="D529" s="508" t="s">
        <v>106</v>
      </c>
      <c r="E529" s="498" t="s">
        <v>1099</v>
      </c>
      <c r="F529" s="198">
        <f>IFERROR(VLOOKUP(E529,[15]TablaRetencion!A$1:B$22,2,FALSE),"")</f>
        <v>350</v>
      </c>
      <c r="G529" s="198" t="s">
        <v>402</v>
      </c>
      <c r="H529" s="198">
        <f>IFERROR(VLOOKUP(G529,[15]TablaRetencion!C$1:D$159,2,FALSE),"")</f>
        <v>28</v>
      </c>
      <c r="I529" s="510" t="s">
        <v>2920</v>
      </c>
      <c r="J529" s="543" t="s">
        <v>2914</v>
      </c>
      <c r="K529" s="543" t="s">
        <v>2915</v>
      </c>
      <c r="L529" s="616" t="s">
        <v>70</v>
      </c>
      <c r="M529" s="616" t="s">
        <v>2890</v>
      </c>
      <c r="N529" s="616" t="s">
        <v>2891</v>
      </c>
      <c r="O529" s="616" t="s">
        <v>2891</v>
      </c>
      <c r="P529" s="616" t="s">
        <v>111</v>
      </c>
      <c r="Q529" s="616" t="s">
        <v>75</v>
      </c>
      <c r="R529" s="621" t="s">
        <v>89</v>
      </c>
      <c r="S529" s="616" t="s">
        <v>2892</v>
      </c>
      <c r="T529" s="616" t="s">
        <v>2824</v>
      </c>
      <c r="U529" s="616" t="s">
        <v>2828</v>
      </c>
      <c r="V529" s="615" t="s">
        <v>2916</v>
      </c>
      <c r="W529" s="617">
        <v>4</v>
      </c>
      <c r="X529" s="617" t="s">
        <v>1822</v>
      </c>
      <c r="Y529" s="543" t="s">
        <v>2894</v>
      </c>
      <c r="Z529" s="615" t="s">
        <v>2895</v>
      </c>
      <c r="AA529" s="616" t="s">
        <v>2896</v>
      </c>
      <c r="AB529" s="616" t="s">
        <v>2897</v>
      </c>
      <c r="AC529" s="543" t="s">
        <v>2898</v>
      </c>
      <c r="AD529" s="574">
        <v>43434</v>
      </c>
      <c r="AE529" s="619" t="s">
        <v>82</v>
      </c>
      <c r="AF529" s="620" t="s">
        <v>69</v>
      </c>
      <c r="AG529" s="620" t="s">
        <v>69</v>
      </c>
      <c r="AH529" s="620" t="s">
        <v>69</v>
      </c>
      <c r="AI529" s="620" t="s">
        <v>114</v>
      </c>
      <c r="AJ529" s="618">
        <v>43434</v>
      </c>
      <c r="AK529" s="620" t="s">
        <v>2897</v>
      </c>
      <c r="AL529" s="620" t="s">
        <v>2899</v>
      </c>
      <c r="AM529" s="620" t="s">
        <v>2917</v>
      </c>
      <c r="AN529" s="620" t="s">
        <v>457</v>
      </c>
      <c r="AO529" s="620" t="s">
        <v>69</v>
      </c>
      <c r="AP529" s="620" t="s">
        <v>457</v>
      </c>
      <c r="AQ529" s="620" t="s">
        <v>69</v>
      </c>
      <c r="AR529" s="619" t="s">
        <v>89</v>
      </c>
      <c r="AS529" s="619" t="s">
        <v>87</v>
      </c>
      <c r="AT529" s="620" t="s">
        <v>69</v>
      </c>
      <c r="AU529" s="620" t="s">
        <v>89</v>
      </c>
      <c r="AV529" s="620" t="s">
        <v>69</v>
      </c>
      <c r="AW529" s="620" t="s">
        <v>69</v>
      </c>
      <c r="AX529" s="620" t="s">
        <v>90</v>
      </c>
    </row>
    <row r="530" spans="1:50" ht="105">
      <c r="A530" s="497" t="s">
        <v>2887</v>
      </c>
      <c r="B530" s="514" t="s">
        <v>318</v>
      </c>
      <c r="C530" s="615" t="s">
        <v>248</v>
      </c>
      <c r="D530" s="508" t="s">
        <v>106</v>
      </c>
      <c r="E530" s="498" t="s">
        <v>1099</v>
      </c>
      <c r="F530" s="198">
        <f>IFERROR(VLOOKUP(E530,[15]TablaRetencion!A$1:B$22,2,FALSE),"")</f>
        <v>350</v>
      </c>
      <c r="G530" s="198" t="s">
        <v>402</v>
      </c>
      <c r="H530" s="198">
        <f>IFERROR(VLOOKUP(G530,[15]TablaRetencion!C$1:D$159,2,FALSE),"")</f>
        <v>28</v>
      </c>
      <c r="I530" s="510" t="s">
        <v>2921</v>
      </c>
      <c r="J530" s="543" t="s">
        <v>2914</v>
      </c>
      <c r="K530" s="543" t="s">
        <v>2915</v>
      </c>
      <c r="L530" s="616" t="s">
        <v>70</v>
      </c>
      <c r="M530" s="616" t="s">
        <v>2890</v>
      </c>
      <c r="N530" s="616" t="s">
        <v>2891</v>
      </c>
      <c r="O530" s="616" t="s">
        <v>2891</v>
      </c>
      <c r="P530" s="616" t="s">
        <v>111</v>
      </c>
      <c r="Q530" s="616" t="s">
        <v>75</v>
      </c>
      <c r="R530" s="621" t="s">
        <v>89</v>
      </c>
      <c r="S530" s="616" t="s">
        <v>2892</v>
      </c>
      <c r="T530" s="616" t="s">
        <v>2824</v>
      </c>
      <c r="U530" s="616" t="s">
        <v>2828</v>
      </c>
      <c r="V530" s="615" t="s">
        <v>2916</v>
      </c>
      <c r="W530" s="617">
        <v>4</v>
      </c>
      <c r="X530" s="617" t="s">
        <v>1822</v>
      </c>
      <c r="Y530" s="543" t="s">
        <v>2894</v>
      </c>
      <c r="Z530" s="615" t="s">
        <v>2895</v>
      </c>
      <c r="AA530" s="616" t="s">
        <v>2896</v>
      </c>
      <c r="AB530" s="616" t="s">
        <v>2897</v>
      </c>
      <c r="AC530" s="543" t="s">
        <v>2898</v>
      </c>
      <c r="AD530" s="574">
        <v>43434</v>
      </c>
      <c r="AE530" s="619" t="s">
        <v>82</v>
      </c>
      <c r="AF530" s="620" t="s">
        <v>69</v>
      </c>
      <c r="AG530" s="620" t="s">
        <v>69</v>
      </c>
      <c r="AH530" s="620" t="s">
        <v>69</v>
      </c>
      <c r="AI530" s="620" t="s">
        <v>114</v>
      </c>
      <c r="AJ530" s="618">
        <v>43434</v>
      </c>
      <c r="AK530" s="620" t="s">
        <v>2897</v>
      </c>
      <c r="AL530" s="620" t="s">
        <v>2899</v>
      </c>
      <c r="AM530" s="620" t="s">
        <v>2917</v>
      </c>
      <c r="AN530" s="620" t="s">
        <v>457</v>
      </c>
      <c r="AO530" s="620" t="s">
        <v>69</v>
      </c>
      <c r="AP530" s="620" t="s">
        <v>457</v>
      </c>
      <c r="AQ530" s="620" t="s">
        <v>69</v>
      </c>
      <c r="AR530" s="619" t="s">
        <v>89</v>
      </c>
      <c r="AS530" s="619" t="s">
        <v>87</v>
      </c>
      <c r="AT530" s="620" t="s">
        <v>69</v>
      </c>
      <c r="AU530" s="620" t="s">
        <v>89</v>
      </c>
      <c r="AV530" s="620" t="s">
        <v>69</v>
      </c>
      <c r="AW530" s="620" t="s">
        <v>69</v>
      </c>
      <c r="AX530" s="620" t="s">
        <v>90</v>
      </c>
    </row>
    <row r="531" spans="1:50" ht="105">
      <c r="A531" s="497" t="s">
        <v>2887</v>
      </c>
      <c r="B531" s="514" t="s">
        <v>318</v>
      </c>
      <c r="C531" s="615" t="s">
        <v>248</v>
      </c>
      <c r="D531" s="508" t="s">
        <v>106</v>
      </c>
      <c r="E531" s="498" t="s">
        <v>1099</v>
      </c>
      <c r="F531" s="198">
        <f>IFERROR(VLOOKUP(E531,[15]TablaRetencion!A$1:B$22,2,FALSE),"")</f>
        <v>350</v>
      </c>
      <c r="G531" s="198" t="s">
        <v>402</v>
      </c>
      <c r="H531" s="198">
        <f>IFERROR(VLOOKUP(G531,[15]TablaRetencion!C$1:D$159,2,FALSE),"")</f>
        <v>28</v>
      </c>
      <c r="I531" s="510" t="s">
        <v>2902</v>
      </c>
      <c r="J531" s="543" t="s">
        <v>2914</v>
      </c>
      <c r="K531" s="543" t="s">
        <v>2915</v>
      </c>
      <c r="L531" s="616" t="s">
        <v>70</v>
      </c>
      <c r="M531" s="616" t="s">
        <v>2890</v>
      </c>
      <c r="N531" s="616" t="s">
        <v>2891</v>
      </c>
      <c r="O531" s="616" t="s">
        <v>2891</v>
      </c>
      <c r="P531" s="616" t="s">
        <v>111</v>
      </c>
      <c r="Q531" s="616" t="s">
        <v>75</v>
      </c>
      <c r="R531" s="621" t="s">
        <v>89</v>
      </c>
      <c r="S531" s="616" t="s">
        <v>2892</v>
      </c>
      <c r="T531" s="616" t="s">
        <v>2824</v>
      </c>
      <c r="U531" s="616" t="s">
        <v>2828</v>
      </c>
      <c r="V531" s="615" t="s">
        <v>2916</v>
      </c>
      <c r="W531" s="617">
        <v>4</v>
      </c>
      <c r="X531" s="617" t="s">
        <v>1822</v>
      </c>
      <c r="Y531" s="543" t="s">
        <v>2894</v>
      </c>
      <c r="Z531" s="615" t="s">
        <v>2895</v>
      </c>
      <c r="AA531" s="616" t="s">
        <v>2896</v>
      </c>
      <c r="AB531" s="616" t="s">
        <v>2897</v>
      </c>
      <c r="AC531" s="543" t="s">
        <v>2898</v>
      </c>
      <c r="AD531" s="574">
        <v>43434</v>
      </c>
      <c r="AE531" s="619" t="s">
        <v>82</v>
      </c>
      <c r="AF531" s="620" t="s">
        <v>69</v>
      </c>
      <c r="AG531" s="620" t="s">
        <v>69</v>
      </c>
      <c r="AH531" s="620" t="s">
        <v>69</v>
      </c>
      <c r="AI531" s="620" t="s">
        <v>114</v>
      </c>
      <c r="AJ531" s="618">
        <v>43434</v>
      </c>
      <c r="AK531" s="620" t="s">
        <v>2897</v>
      </c>
      <c r="AL531" s="620" t="s">
        <v>2899</v>
      </c>
      <c r="AM531" s="620" t="s">
        <v>2917</v>
      </c>
      <c r="AN531" s="620" t="s">
        <v>457</v>
      </c>
      <c r="AO531" s="620" t="s">
        <v>69</v>
      </c>
      <c r="AP531" s="620" t="s">
        <v>457</v>
      </c>
      <c r="AQ531" s="620" t="s">
        <v>69</v>
      </c>
      <c r="AR531" s="619" t="s">
        <v>89</v>
      </c>
      <c r="AS531" s="619" t="s">
        <v>87</v>
      </c>
      <c r="AT531" s="620" t="s">
        <v>69</v>
      </c>
      <c r="AU531" s="620" t="s">
        <v>89</v>
      </c>
      <c r="AV531" s="620" t="s">
        <v>69</v>
      </c>
      <c r="AW531" s="620" t="s">
        <v>69</v>
      </c>
      <c r="AX531" s="620" t="s">
        <v>90</v>
      </c>
    </row>
    <row r="532" spans="1:50" ht="105">
      <c r="A532" s="497" t="s">
        <v>2887</v>
      </c>
      <c r="B532" s="514" t="s">
        <v>318</v>
      </c>
      <c r="C532" s="615" t="s">
        <v>248</v>
      </c>
      <c r="D532" s="508" t="s">
        <v>106</v>
      </c>
      <c r="E532" s="498" t="s">
        <v>1099</v>
      </c>
      <c r="F532" s="198">
        <f>IFERROR(VLOOKUP(E532,[15]TablaRetencion!A$1:B$22,2,FALSE),"")</f>
        <v>350</v>
      </c>
      <c r="G532" s="198" t="s">
        <v>402</v>
      </c>
      <c r="H532" s="198">
        <f>IFERROR(VLOOKUP(G532,[15]TablaRetencion!C$1:D$159,2,FALSE),"")</f>
        <v>28</v>
      </c>
      <c r="I532" s="510" t="s">
        <v>2903</v>
      </c>
      <c r="J532" s="543" t="s">
        <v>2914</v>
      </c>
      <c r="K532" s="543" t="s">
        <v>2915</v>
      </c>
      <c r="L532" s="616" t="s">
        <v>70</v>
      </c>
      <c r="M532" s="616" t="s">
        <v>2890</v>
      </c>
      <c r="N532" s="616" t="s">
        <v>2891</v>
      </c>
      <c r="O532" s="616" t="s">
        <v>2891</v>
      </c>
      <c r="P532" s="616" t="s">
        <v>111</v>
      </c>
      <c r="Q532" s="616" t="s">
        <v>75</v>
      </c>
      <c r="R532" s="621" t="s">
        <v>89</v>
      </c>
      <c r="S532" s="616" t="s">
        <v>2892</v>
      </c>
      <c r="T532" s="616" t="s">
        <v>2824</v>
      </c>
      <c r="U532" s="616" t="s">
        <v>2828</v>
      </c>
      <c r="V532" s="615" t="s">
        <v>2916</v>
      </c>
      <c r="W532" s="617">
        <v>4</v>
      </c>
      <c r="X532" s="617" t="s">
        <v>1822</v>
      </c>
      <c r="Y532" s="543" t="s">
        <v>2894</v>
      </c>
      <c r="Z532" s="615" t="s">
        <v>2895</v>
      </c>
      <c r="AA532" s="616" t="s">
        <v>2896</v>
      </c>
      <c r="AB532" s="616" t="s">
        <v>2897</v>
      </c>
      <c r="AC532" s="543" t="s">
        <v>2898</v>
      </c>
      <c r="AD532" s="574">
        <v>43434</v>
      </c>
      <c r="AE532" s="619" t="s">
        <v>82</v>
      </c>
      <c r="AF532" s="620" t="s">
        <v>69</v>
      </c>
      <c r="AG532" s="620" t="s">
        <v>69</v>
      </c>
      <c r="AH532" s="620" t="s">
        <v>69</v>
      </c>
      <c r="AI532" s="620" t="s">
        <v>114</v>
      </c>
      <c r="AJ532" s="618">
        <v>43434</v>
      </c>
      <c r="AK532" s="620" t="s">
        <v>2897</v>
      </c>
      <c r="AL532" s="620" t="s">
        <v>2899</v>
      </c>
      <c r="AM532" s="620" t="s">
        <v>2917</v>
      </c>
      <c r="AN532" s="620" t="s">
        <v>457</v>
      </c>
      <c r="AO532" s="620" t="s">
        <v>69</v>
      </c>
      <c r="AP532" s="620" t="s">
        <v>457</v>
      </c>
      <c r="AQ532" s="620" t="s">
        <v>69</v>
      </c>
      <c r="AR532" s="619" t="s">
        <v>89</v>
      </c>
      <c r="AS532" s="619" t="s">
        <v>87</v>
      </c>
      <c r="AT532" s="620" t="s">
        <v>69</v>
      </c>
      <c r="AU532" s="620" t="s">
        <v>89</v>
      </c>
      <c r="AV532" s="620" t="s">
        <v>69</v>
      </c>
      <c r="AW532" s="620" t="s">
        <v>69</v>
      </c>
      <c r="AX532" s="620" t="s">
        <v>90</v>
      </c>
    </row>
    <row r="533" spans="1:50" ht="105">
      <c r="A533" s="497" t="s">
        <v>2887</v>
      </c>
      <c r="B533" s="514" t="s">
        <v>318</v>
      </c>
      <c r="C533" s="615" t="s">
        <v>248</v>
      </c>
      <c r="D533" s="508" t="s">
        <v>106</v>
      </c>
      <c r="E533" s="498" t="s">
        <v>1099</v>
      </c>
      <c r="F533" s="198">
        <f>IFERROR(VLOOKUP(E533,[15]TablaRetencion!A$1:B$22,2,FALSE),"")</f>
        <v>350</v>
      </c>
      <c r="G533" s="198" t="s">
        <v>402</v>
      </c>
      <c r="H533" s="198">
        <f>IFERROR(VLOOKUP(G533,[15]TablaRetencion!C$1:D$159,2,FALSE),"")</f>
        <v>28</v>
      </c>
      <c r="I533" s="510" t="s">
        <v>2906</v>
      </c>
      <c r="J533" s="543" t="s">
        <v>2914</v>
      </c>
      <c r="K533" s="543" t="s">
        <v>2915</v>
      </c>
      <c r="L533" s="616" t="s">
        <v>70</v>
      </c>
      <c r="M533" s="616" t="s">
        <v>2890</v>
      </c>
      <c r="N533" s="616" t="s">
        <v>2891</v>
      </c>
      <c r="O533" s="616" t="s">
        <v>2891</v>
      </c>
      <c r="P533" s="616" t="s">
        <v>111</v>
      </c>
      <c r="Q533" s="616" t="s">
        <v>75</v>
      </c>
      <c r="R533" s="621" t="s">
        <v>89</v>
      </c>
      <c r="S533" s="616" t="s">
        <v>2892</v>
      </c>
      <c r="T533" s="616" t="s">
        <v>2824</v>
      </c>
      <c r="U533" s="616" t="s">
        <v>2828</v>
      </c>
      <c r="V533" s="615" t="s">
        <v>2916</v>
      </c>
      <c r="W533" s="617">
        <v>4</v>
      </c>
      <c r="X533" s="617" t="s">
        <v>1822</v>
      </c>
      <c r="Y533" s="543" t="s">
        <v>2894</v>
      </c>
      <c r="Z533" s="615" t="s">
        <v>2895</v>
      </c>
      <c r="AA533" s="616" t="s">
        <v>2896</v>
      </c>
      <c r="AB533" s="616" t="s">
        <v>2897</v>
      </c>
      <c r="AC533" s="543" t="s">
        <v>2898</v>
      </c>
      <c r="AD533" s="574">
        <v>43434</v>
      </c>
      <c r="AE533" s="619" t="s">
        <v>82</v>
      </c>
      <c r="AF533" s="620" t="s">
        <v>69</v>
      </c>
      <c r="AG533" s="620" t="s">
        <v>69</v>
      </c>
      <c r="AH533" s="620" t="s">
        <v>69</v>
      </c>
      <c r="AI533" s="620" t="s">
        <v>114</v>
      </c>
      <c r="AJ533" s="618">
        <v>43434</v>
      </c>
      <c r="AK533" s="620" t="s">
        <v>2897</v>
      </c>
      <c r="AL533" s="620" t="s">
        <v>2899</v>
      </c>
      <c r="AM533" s="620" t="s">
        <v>2917</v>
      </c>
      <c r="AN533" s="620" t="s">
        <v>457</v>
      </c>
      <c r="AO533" s="620" t="s">
        <v>69</v>
      </c>
      <c r="AP533" s="620" t="s">
        <v>457</v>
      </c>
      <c r="AQ533" s="620" t="s">
        <v>69</v>
      </c>
      <c r="AR533" s="619" t="s">
        <v>89</v>
      </c>
      <c r="AS533" s="619" t="s">
        <v>87</v>
      </c>
      <c r="AT533" s="620" t="s">
        <v>69</v>
      </c>
      <c r="AU533" s="620" t="s">
        <v>89</v>
      </c>
      <c r="AV533" s="620" t="s">
        <v>69</v>
      </c>
      <c r="AW533" s="620" t="s">
        <v>69</v>
      </c>
      <c r="AX533" s="620" t="s">
        <v>90</v>
      </c>
    </row>
    <row r="534" spans="1:50" ht="75">
      <c r="A534" s="497" t="s">
        <v>2887</v>
      </c>
      <c r="B534" s="514" t="s">
        <v>318</v>
      </c>
      <c r="C534" s="615" t="s">
        <v>248</v>
      </c>
      <c r="D534" s="508" t="s">
        <v>106</v>
      </c>
      <c r="E534" s="498" t="s">
        <v>1099</v>
      </c>
      <c r="F534" s="198">
        <f>IFERROR(VLOOKUP(E534,[15]TablaRetencion!A$1:B$22,2,FALSE),"")</f>
        <v>350</v>
      </c>
      <c r="G534" s="198" t="s">
        <v>402</v>
      </c>
      <c r="H534" s="198">
        <f>IFERROR(VLOOKUP(G534,[15]TablaRetencion!C$1:D$159,2,FALSE),"")</f>
        <v>28</v>
      </c>
      <c r="I534" s="510" t="s">
        <v>2918</v>
      </c>
      <c r="J534" s="543" t="s">
        <v>2888</v>
      </c>
      <c r="K534" s="543" t="s">
        <v>2889</v>
      </c>
      <c r="L534" s="616" t="s">
        <v>70</v>
      </c>
      <c r="M534" s="616" t="s">
        <v>2890</v>
      </c>
      <c r="N534" s="616" t="s">
        <v>2891</v>
      </c>
      <c r="O534" s="616" t="s">
        <v>2891</v>
      </c>
      <c r="P534" s="616" t="s">
        <v>111</v>
      </c>
      <c r="Q534" s="616" t="s">
        <v>75</v>
      </c>
      <c r="R534" s="621" t="s">
        <v>89</v>
      </c>
      <c r="S534" s="616" t="s">
        <v>2922</v>
      </c>
      <c r="T534" s="616" t="s">
        <v>78</v>
      </c>
      <c r="U534" s="616" t="s">
        <v>2828</v>
      </c>
      <c r="V534" s="615" t="s">
        <v>2893</v>
      </c>
      <c r="W534" s="617">
        <v>4</v>
      </c>
      <c r="X534" s="617" t="s">
        <v>1822</v>
      </c>
      <c r="Y534" s="543" t="s">
        <v>2894</v>
      </c>
      <c r="Z534" s="615" t="s">
        <v>2895</v>
      </c>
      <c r="AA534" s="616" t="s">
        <v>2896</v>
      </c>
      <c r="AB534" s="616" t="s">
        <v>2897</v>
      </c>
      <c r="AC534" s="543" t="s">
        <v>2898</v>
      </c>
      <c r="AD534" s="574">
        <v>43434</v>
      </c>
      <c r="AE534" s="619" t="s">
        <v>82</v>
      </c>
      <c r="AF534" s="620" t="s">
        <v>69</v>
      </c>
      <c r="AG534" s="620" t="s">
        <v>69</v>
      </c>
      <c r="AH534" s="620" t="s">
        <v>69</v>
      </c>
      <c r="AI534" s="620" t="s">
        <v>114</v>
      </c>
      <c r="AJ534" s="618">
        <v>43434</v>
      </c>
      <c r="AK534" s="620" t="s">
        <v>2897</v>
      </c>
      <c r="AL534" s="620" t="s">
        <v>2899</v>
      </c>
      <c r="AM534" s="620" t="s">
        <v>2900</v>
      </c>
      <c r="AN534" s="620" t="s">
        <v>457</v>
      </c>
      <c r="AO534" s="620" t="s">
        <v>69</v>
      </c>
      <c r="AP534" s="620" t="s">
        <v>457</v>
      </c>
      <c r="AQ534" s="620" t="s">
        <v>69</v>
      </c>
      <c r="AR534" s="619" t="s">
        <v>89</v>
      </c>
      <c r="AS534" s="619" t="s">
        <v>87</v>
      </c>
      <c r="AT534" s="620" t="s">
        <v>69</v>
      </c>
      <c r="AU534" s="620" t="s">
        <v>89</v>
      </c>
      <c r="AV534" s="620" t="s">
        <v>69</v>
      </c>
      <c r="AW534" s="620" t="s">
        <v>69</v>
      </c>
      <c r="AX534" s="620" t="s">
        <v>90</v>
      </c>
    </row>
    <row r="535" spans="1:50" ht="75">
      <c r="A535" s="497" t="s">
        <v>2887</v>
      </c>
      <c r="B535" s="514" t="s">
        <v>318</v>
      </c>
      <c r="C535" s="615" t="s">
        <v>248</v>
      </c>
      <c r="D535" s="508" t="s">
        <v>106</v>
      </c>
      <c r="E535" s="498" t="s">
        <v>1099</v>
      </c>
      <c r="F535" s="198">
        <f>IFERROR(VLOOKUP(E535,[15]TablaRetencion!A$1:B$22,2,FALSE),"")</f>
        <v>350</v>
      </c>
      <c r="G535" s="198" t="s">
        <v>402</v>
      </c>
      <c r="H535" s="198">
        <f>IFERROR(VLOOKUP(G535,[15]TablaRetencion!C$1:D$159,2,FALSE),"")</f>
        <v>28</v>
      </c>
      <c r="I535" s="510" t="s">
        <v>2923</v>
      </c>
      <c r="J535" s="543" t="s">
        <v>2888</v>
      </c>
      <c r="K535" s="543" t="s">
        <v>2889</v>
      </c>
      <c r="L535" s="616" t="s">
        <v>70</v>
      </c>
      <c r="M535" s="616" t="s">
        <v>2890</v>
      </c>
      <c r="N535" s="616" t="s">
        <v>2891</v>
      </c>
      <c r="O535" s="616" t="s">
        <v>2891</v>
      </c>
      <c r="P535" s="616" t="s">
        <v>111</v>
      </c>
      <c r="Q535" s="616" t="s">
        <v>75</v>
      </c>
      <c r="R535" s="621" t="s">
        <v>89</v>
      </c>
      <c r="S535" s="616" t="s">
        <v>2922</v>
      </c>
      <c r="T535" s="616" t="s">
        <v>78</v>
      </c>
      <c r="U535" s="616" t="s">
        <v>2828</v>
      </c>
      <c r="V535" s="615" t="s">
        <v>2893</v>
      </c>
      <c r="W535" s="617">
        <v>4</v>
      </c>
      <c r="X535" s="617" t="s">
        <v>1822</v>
      </c>
      <c r="Y535" s="543" t="s">
        <v>2894</v>
      </c>
      <c r="Z535" s="615" t="s">
        <v>2895</v>
      </c>
      <c r="AA535" s="616" t="s">
        <v>2896</v>
      </c>
      <c r="AB535" s="616" t="s">
        <v>2897</v>
      </c>
      <c r="AC535" s="543" t="s">
        <v>2898</v>
      </c>
      <c r="AD535" s="574">
        <v>43434</v>
      </c>
      <c r="AE535" s="619" t="s">
        <v>82</v>
      </c>
      <c r="AF535" s="620" t="s">
        <v>69</v>
      </c>
      <c r="AG535" s="620" t="s">
        <v>69</v>
      </c>
      <c r="AH535" s="620" t="s">
        <v>69</v>
      </c>
      <c r="AI535" s="620" t="s">
        <v>114</v>
      </c>
      <c r="AJ535" s="618">
        <v>43434</v>
      </c>
      <c r="AK535" s="620" t="s">
        <v>2897</v>
      </c>
      <c r="AL535" s="620" t="s">
        <v>2899</v>
      </c>
      <c r="AM535" s="620" t="s">
        <v>2900</v>
      </c>
      <c r="AN535" s="620" t="s">
        <v>457</v>
      </c>
      <c r="AO535" s="620" t="s">
        <v>69</v>
      </c>
      <c r="AP535" s="620" t="s">
        <v>457</v>
      </c>
      <c r="AQ535" s="620" t="s">
        <v>69</v>
      </c>
      <c r="AR535" s="619" t="s">
        <v>89</v>
      </c>
      <c r="AS535" s="619" t="s">
        <v>87</v>
      </c>
      <c r="AT535" s="620" t="s">
        <v>69</v>
      </c>
      <c r="AU535" s="620" t="s">
        <v>89</v>
      </c>
      <c r="AV535" s="620" t="s">
        <v>69</v>
      </c>
      <c r="AW535" s="620" t="s">
        <v>69</v>
      </c>
      <c r="AX535" s="620" t="s">
        <v>90</v>
      </c>
    </row>
    <row r="536" spans="1:50" ht="75">
      <c r="A536" s="497" t="s">
        <v>2887</v>
      </c>
      <c r="B536" s="514" t="s">
        <v>318</v>
      </c>
      <c r="C536" s="615" t="s">
        <v>248</v>
      </c>
      <c r="D536" s="508" t="s">
        <v>106</v>
      </c>
      <c r="E536" s="498" t="s">
        <v>1099</v>
      </c>
      <c r="F536" s="198">
        <f>IFERROR(VLOOKUP(E536,[15]TablaRetencion!A$1:B$22,2,FALSE),"")</f>
        <v>350</v>
      </c>
      <c r="G536" s="198" t="s">
        <v>402</v>
      </c>
      <c r="H536" s="198">
        <f>IFERROR(VLOOKUP(G536,[15]TablaRetencion!C$1:D$159,2,FALSE),"")</f>
        <v>28</v>
      </c>
      <c r="I536" s="510" t="s">
        <v>2924</v>
      </c>
      <c r="J536" s="543" t="s">
        <v>2888</v>
      </c>
      <c r="K536" s="543" t="s">
        <v>2889</v>
      </c>
      <c r="L536" s="616" t="s">
        <v>70</v>
      </c>
      <c r="M536" s="616" t="s">
        <v>2890</v>
      </c>
      <c r="N536" s="616" t="s">
        <v>2891</v>
      </c>
      <c r="O536" s="616" t="s">
        <v>2891</v>
      </c>
      <c r="P536" s="616" t="s">
        <v>111</v>
      </c>
      <c r="Q536" s="616" t="s">
        <v>75</v>
      </c>
      <c r="R536" s="621" t="s">
        <v>89</v>
      </c>
      <c r="S536" s="616" t="s">
        <v>2922</v>
      </c>
      <c r="T536" s="616" t="s">
        <v>78</v>
      </c>
      <c r="U536" s="616" t="s">
        <v>2828</v>
      </c>
      <c r="V536" s="615" t="s">
        <v>2893</v>
      </c>
      <c r="W536" s="617">
        <v>4</v>
      </c>
      <c r="X536" s="617" t="s">
        <v>1822</v>
      </c>
      <c r="Y536" s="543" t="s">
        <v>2894</v>
      </c>
      <c r="Z536" s="615" t="s">
        <v>2895</v>
      </c>
      <c r="AA536" s="616" t="s">
        <v>2896</v>
      </c>
      <c r="AB536" s="616" t="s">
        <v>2897</v>
      </c>
      <c r="AC536" s="543" t="s">
        <v>2898</v>
      </c>
      <c r="AD536" s="574">
        <v>43434</v>
      </c>
      <c r="AE536" s="619" t="s">
        <v>82</v>
      </c>
      <c r="AF536" s="620" t="s">
        <v>69</v>
      </c>
      <c r="AG536" s="620" t="s">
        <v>69</v>
      </c>
      <c r="AH536" s="620" t="s">
        <v>69</v>
      </c>
      <c r="AI536" s="620" t="s">
        <v>114</v>
      </c>
      <c r="AJ536" s="618">
        <v>43434</v>
      </c>
      <c r="AK536" s="620" t="s">
        <v>2897</v>
      </c>
      <c r="AL536" s="620" t="s">
        <v>2899</v>
      </c>
      <c r="AM536" s="620" t="s">
        <v>2900</v>
      </c>
      <c r="AN536" s="620" t="s">
        <v>457</v>
      </c>
      <c r="AO536" s="620" t="s">
        <v>69</v>
      </c>
      <c r="AP536" s="620" t="s">
        <v>457</v>
      </c>
      <c r="AQ536" s="620" t="s">
        <v>69</v>
      </c>
      <c r="AR536" s="619" t="s">
        <v>89</v>
      </c>
      <c r="AS536" s="619" t="s">
        <v>87</v>
      </c>
      <c r="AT536" s="620" t="s">
        <v>69</v>
      </c>
      <c r="AU536" s="620" t="s">
        <v>89</v>
      </c>
      <c r="AV536" s="620" t="s">
        <v>69</v>
      </c>
      <c r="AW536" s="620" t="s">
        <v>69</v>
      </c>
      <c r="AX536" s="620" t="s">
        <v>90</v>
      </c>
    </row>
    <row r="537" spans="1:50" ht="75">
      <c r="A537" s="497" t="s">
        <v>2887</v>
      </c>
      <c r="B537" s="514" t="s">
        <v>318</v>
      </c>
      <c r="C537" s="615" t="s">
        <v>248</v>
      </c>
      <c r="D537" s="508" t="s">
        <v>106</v>
      </c>
      <c r="E537" s="498" t="s">
        <v>1099</v>
      </c>
      <c r="F537" s="198">
        <f>IFERROR(VLOOKUP(E537,[15]TablaRetencion!A$1:B$22,2,FALSE),"")</f>
        <v>350</v>
      </c>
      <c r="G537" s="198" t="s">
        <v>402</v>
      </c>
      <c r="H537" s="198">
        <f>IFERROR(VLOOKUP(G537,[15]TablaRetencion!C$1:D$159,2,FALSE),"")</f>
        <v>28</v>
      </c>
      <c r="I537" s="510" t="s">
        <v>2920</v>
      </c>
      <c r="J537" s="543" t="s">
        <v>2888</v>
      </c>
      <c r="K537" s="543" t="s">
        <v>2889</v>
      </c>
      <c r="L537" s="616" t="s">
        <v>70</v>
      </c>
      <c r="M537" s="616" t="s">
        <v>2890</v>
      </c>
      <c r="N537" s="616" t="s">
        <v>2891</v>
      </c>
      <c r="O537" s="616" t="s">
        <v>2891</v>
      </c>
      <c r="P537" s="616" t="s">
        <v>111</v>
      </c>
      <c r="Q537" s="616" t="s">
        <v>75</v>
      </c>
      <c r="R537" s="621" t="s">
        <v>89</v>
      </c>
      <c r="S537" s="616" t="s">
        <v>2922</v>
      </c>
      <c r="T537" s="616" t="s">
        <v>78</v>
      </c>
      <c r="U537" s="616" t="s">
        <v>2828</v>
      </c>
      <c r="V537" s="615" t="s">
        <v>2893</v>
      </c>
      <c r="W537" s="617">
        <v>4</v>
      </c>
      <c r="X537" s="617" t="s">
        <v>1822</v>
      </c>
      <c r="Y537" s="543" t="s">
        <v>2894</v>
      </c>
      <c r="Z537" s="615" t="s">
        <v>2895</v>
      </c>
      <c r="AA537" s="616" t="s">
        <v>2896</v>
      </c>
      <c r="AB537" s="616" t="s">
        <v>2897</v>
      </c>
      <c r="AC537" s="543" t="s">
        <v>2898</v>
      </c>
      <c r="AD537" s="574">
        <v>43434</v>
      </c>
      <c r="AE537" s="619" t="s">
        <v>82</v>
      </c>
      <c r="AF537" s="620" t="s">
        <v>69</v>
      </c>
      <c r="AG537" s="620" t="s">
        <v>69</v>
      </c>
      <c r="AH537" s="620" t="s">
        <v>69</v>
      </c>
      <c r="AI537" s="620" t="s">
        <v>114</v>
      </c>
      <c r="AJ537" s="618">
        <v>43434</v>
      </c>
      <c r="AK537" s="620" t="s">
        <v>2897</v>
      </c>
      <c r="AL537" s="620" t="s">
        <v>2899</v>
      </c>
      <c r="AM537" s="620" t="s">
        <v>2900</v>
      </c>
      <c r="AN537" s="620" t="s">
        <v>457</v>
      </c>
      <c r="AO537" s="620" t="s">
        <v>69</v>
      </c>
      <c r="AP537" s="620" t="s">
        <v>457</v>
      </c>
      <c r="AQ537" s="620" t="s">
        <v>69</v>
      </c>
      <c r="AR537" s="619" t="s">
        <v>89</v>
      </c>
      <c r="AS537" s="619" t="s">
        <v>87</v>
      </c>
      <c r="AT537" s="620" t="s">
        <v>69</v>
      </c>
      <c r="AU537" s="620" t="s">
        <v>89</v>
      </c>
      <c r="AV537" s="620" t="s">
        <v>69</v>
      </c>
      <c r="AW537" s="620" t="s">
        <v>69</v>
      </c>
      <c r="AX537" s="620" t="s">
        <v>90</v>
      </c>
    </row>
    <row r="538" spans="1:50" ht="75">
      <c r="A538" s="497" t="s">
        <v>2887</v>
      </c>
      <c r="B538" s="514" t="s">
        <v>318</v>
      </c>
      <c r="C538" s="615" t="s">
        <v>248</v>
      </c>
      <c r="D538" s="508" t="s">
        <v>106</v>
      </c>
      <c r="E538" s="498" t="s">
        <v>1099</v>
      </c>
      <c r="F538" s="198">
        <f>IFERROR(VLOOKUP(E538,[15]TablaRetencion!A$1:B$22,2,FALSE),"")</f>
        <v>350</v>
      </c>
      <c r="G538" s="198" t="s">
        <v>402</v>
      </c>
      <c r="H538" s="198">
        <f>IFERROR(VLOOKUP(G538,[15]TablaRetencion!C$1:D$159,2,FALSE),"")</f>
        <v>28</v>
      </c>
      <c r="I538" s="510" t="s">
        <v>2925</v>
      </c>
      <c r="J538" s="543" t="s">
        <v>2888</v>
      </c>
      <c r="K538" s="543" t="s">
        <v>2889</v>
      </c>
      <c r="L538" s="616" t="s">
        <v>70</v>
      </c>
      <c r="M538" s="616" t="s">
        <v>2890</v>
      </c>
      <c r="N538" s="616" t="s">
        <v>2891</v>
      </c>
      <c r="O538" s="616" t="s">
        <v>2891</v>
      </c>
      <c r="P538" s="616" t="s">
        <v>111</v>
      </c>
      <c r="Q538" s="616" t="s">
        <v>75</v>
      </c>
      <c r="R538" s="621" t="s">
        <v>89</v>
      </c>
      <c r="S538" s="616" t="s">
        <v>2922</v>
      </c>
      <c r="T538" s="616" t="s">
        <v>78</v>
      </c>
      <c r="U538" s="616" t="s">
        <v>2828</v>
      </c>
      <c r="V538" s="615" t="s">
        <v>2893</v>
      </c>
      <c r="W538" s="617">
        <v>4</v>
      </c>
      <c r="X538" s="617" t="s">
        <v>1822</v>
      </c>
      <c r="Y538" s="543" t="s">
        <v>2894</v>
      </c>
      <c r="Z538" s="615" t="s">
        <v>2895</v>
      </c>
      <c r="AA538" s="616" t="s">
        <v>2896</v>
      </c>
      <c r="AB538" s="616" t="s">
        <v>2897</v>
      </c>
      <c r="AC538" s="543" t="s">
        <v>2898</v>
      </c>
      <c r="AD538" s="574">
        <v>43434</v>
      </c>
      <c r="AE538" s="619" t="s">
        <v>82</v>
      </c>
      <c r="AF538" s="620" t="s">
        <v>69</v>
      </c>
      <c r="AG538" s="620" t="s">
        <v>69</v>
      </c>
      <c r="AH538" s="620" t="s">
        <v>69</v>
      </c>
      <c r="AI538" s="620" t="s">
        <v>114</v>
      </c>
      <c r="AJ538" s="618">
        <v>43434</v>
      </c>
      <c r="AK538" s="620" t="s">
        <v>2897</v>
      </c>
      <c r="AL538" s="620" t="s">
        <v>2899</v>
      </c>
      <c r="AM538" s="620" t="s">
        <v>2900</v>
      </c>
      <c r="AN538" s="620" t="s">
        <v>457</v>
      </c>
      <c r="AO538" s="620" t="s">
        <v>69</v>
      </c>
      <c r="AP538" s="620" t="s">
        <v>457</v>
      </c>
      <c r="AQ538" s="620" t="s">
        <v>69</v>
      </c>
      <c r="AR538" s="619" t="s">
        <v>89</v>
      </c>
      <c r="AS538" s="619" t="s">
        <v>87</v>
      </c>
      <c r="AT538" s="620" t="s">
        <v>69</v>
      </c>
      <c r="AU538" s="620" t="s">
        <v>89</v>
      </c>
      <c r="AV538" s="620" t="s">
        <v>69</v>
      </c>
      <c r="AW538" s="620" t="s">
        <v>69</v>
      </c>
      <c r="AX538" s="620" t="s">
        <v>90</v>
      </c>
    </row>
    <row r="539" spans="1:50" ht="75">
      <c r="A539" s="497" t="s">
        <v>2887</v>
      </c>
      <c r="B539" s="514" t="s">
        <v>318</v>
      </c>
      <c r="C539" s="615" t="s">
        <v>248</v>
      </c>
      <c r="D539" s="508" t="s">
        <v>106</v>
      </c>
      <c r="E539" s="498" t="s">
        <v>1099</v>
      </c>
      <c r="F539" s="198">
        <f>IFERROR(VLOOKUP(E539,[15]TablaRetencion!A$1:B$22,2,FALSE),"")</f>
        <v>350</v>
      </c>
      <c r="G539" s="198" t="s">
        <v>402</v>
      </c>
      <c r="H539" s="198">
        <f>IFERROR(VLOOKUP(G539,[15]TablaRetencion!C$1:D$159,2,FALSE),"")</f>
        <v>28</v>
      </c>
      <c r="I539" s="510" t="s">
        <v>2921</v>
      </c>
      <c r="J539" s="510" t="s">
        <v>2888</v>
      </c>
      <c r="K539" s="543" t="s">
        <v>2889</v>
      </c>
      <c r="L539" s="616" t="s">
        <v>70</v>
      </c>
      <c r="M539" s="616" t="s">
        <v>2890</v>
      </c>
      <c r="N539" s="616" t="s">
        <v>2891</v>
      </c>
      <c r="O539" s="616" t="s">
        <v>2891</v>
      </c>
      <c r="P539" s="616" t="s">
        <v>111</v>
      </c>
      <c r="Q539" s="616" t="s">
        <v>75</v>
      </c>
      <c r="R539" s="621" t="s">
        <v>89</v>
      </c>
      <c r="S539" s="616" t="s">
        <v>2922</v>
      </c>
      <c r="T539" s="616" t="s">
        <v>78</v>
      </c>
      <c r="U539" s="616" t="s">
        <v>2828</v>
      </c>
      <c r="V539" s="615" t="s">
        <v>2893</v>
      </c>
      <c r="W539" s="617">
        <v>4</v>
      </c>
      <c r="X539" s="617" t="s">
        <v>1822</v>
      </c>
      <c r="Y539" s="543" t="s">
        <v>2894</v>
      </c>
      <c r="Z539" s="615" t="s">
        <v>2895</v>
      </c>
      <c r="AA539" s="616" t="s">
        <v>2896</v>
      </c>
      <c r="AB539" s="616" t="s">
        <v>2897</v>
      </c>
      <c r="AC539" s="543" t="s">
        <v>2898</v>
      </c>
      <c r="AD539" s="574">
        <v>43434</v>
      </c>
      <c r="AE539" s="619" t="s">
        <v>82</v>
      </c>
      <c r="AF539" s="620" t="s">
        <v>69</v>
      </c>
      <c r="AG539" s="620" t="s">
        <v>69</v>
      </c>
      <c r="AH539" s="620" t="s">
        <v>69</v>
      </c>
      <c r="AI539" s="620" t="s">
        <v>114</v>
      </c>
      <c r="AJ539" s="618">
        <v>43434</v>
      </c>
      <c r="AK539" s="620" t="s">
        <v>2897</v>
      </c>
      <c r="AL539" s="620" t="s">
        <v>2899</v>
      </c>
      <c r="AM539" s="620" t="s">
        <v>2900</v>
      </c>
      <c r="AN539" s="620" t="s">
        <v>457</v>
      </c>
      <c r="AO539" s="620" t="s">
        <v>69</v>
      </c>
      <c r="AP539" s="620" t="s">
        <v>457</v>
      </c>
      <c r="AQ539" s="620" t="s">
        <v>69</v>
      </c>
      <c r="AR539" s="619" t="s">
        <v>89</v>
      </c>
      <c r="AS539" s="619" t="s">
        <v>87</v>
      </c>
      <c r="AT539" s="620" t="s">
        <v>69</v>
      </c>
      <c r="AU539" s="620" t="s">
        <v>89</v>
      </c>
      <c r="AV539" s="620" t="s">
        <v>69</v>
      </c>
      <c r="AW539" s="620" t="s">
        <v>69</v>
      </c>
      <c r="AX539" s="620" t="s">
        <v>90</v>
      </c>
    </row>
    <row r="540" spans="1:50" ht="75">
      <c r="A540" s="497" t="s">
        <v>2887</v>
      </c>
      <c r="B540" s="514" t="s">
        <v>318</v>
      </c>
      <c r="C540" s="615" t="s">
        <v>248</v>
      </c>
      <c r="D540" s="508" t="s">
        <v>106</v>
      </c>
      <c r="E540" s="498" t="s">
        <v>1099</v>
      </c>
      <c r="F540" s="198">
        <f>IFERROR(VLOOKUP(E540,[15]TablaRetencion!A$1:B$22,2,FALSE),"")</f>
        <v>350</v>
      </c>
      <c r="G540" s="198" t="s">
        <v>402</v>
      </c>
      <c r="H540" s="198">
        <f>IFERROR(VLOOKUP(G540,[15]TablaRetencion!C$1:D$159,2,FALSE),"")</f>
        <v>28</v>
      </c>
      <c r="I540" s="510" t="s">
        <v>2901</v>
      </c>
      <c r="J540" s="510" t="s">
        <v>2888</v>
      </c>
      <c r="K540" s="543" t="s">
        <v>2889</v>
      </c>
      <c r="L540" s="616" t="s">
        <v>70</v>
      </c>
      <c r="M540" s="616" t="s">
        <v>2890</v>
      </c>
      <c r="N540" s="616" t="s">
        <v>2891</v>
      </c>
      <c r="O540" s="616" t="s">
        <v>2891</v>
      </c>
      <c r="P540" s="616" t="s">
        <v>111</v>
      </c>
      <c r="Q540" s="616" t="s">
        <v>75</v>
      </c>
      <c r="R540" s="621" t="s">
        <v>89</v>
      </c>
      <c r="S540" s="616" t="s">
        <v>2922</v>
      </c>
      <c r="T540" s="616" t="s">
        <v>78</v>
      </c>
      <c r="U540" s="616" t="s">
        <v>2828</v>
      </c>
      <c r="V540" s="615" t="s">
        <v>2893</v>
      </c>
      <c r="W540" s="617">
        <v>4</v>
      </c>
      <c r="X540" s="617" t="s">
        <v>1822</v>
      </c>
      <c r="Y540" s="543" t="s">
        <v>2894</v>
      </c>
      <c r="Z540" s="615" t="s">
        <v>2895</v>
      </c>
      <c r="AA540" s="616" t="s">
        <v>2896</v>
      </c>
      <c r="AB540" s="616" t="s">
        <v>2897</v>
      </c>
      <c r="AC540" s="543" t="s">
        <v>2898</v>
      </c>
      <c r="AD540" s="574">
        <v>43434</v>
      </c>
      <c r="AE540" s="619" t="s">
        <v>82</v>
      </c>
      <c r="AF540" s="620" t="s">
        <v>69</v>
      </c>
      <c r="AG540" s="620" t="s">
        <v>69</v>
      </c>
      <c r="AH540" s="620" t="s">
        <v>69</v>
      </c>
      <c r="AI540" s="620" t="s">
        <v>114</v>
      </c>
      <c r="AJ540" s="618">
        <v>43434</v>
      </c>
      <c r="AK540" s="620" t="s">
        <v>2897</v>
      </c>
      <c r="AL540" s="620" t="s">
        <v>2899</v>
      </c>
      <c r="AM540" s="620" t="s">
        <v>2900</v>
      </c>
      <c r="AN540" s="620" t="s">
        <v>457</v>
      </c>
      <c r="AO540" s="620" t="s">
        <v>69</v>
      </c>
      <c r="AP540" s="620" t="s">
        <v>457</v>
      </c>
      <c r="AQ540" s="620" t="s">
        <v>69</v>
      </c>
      <c r="AR540" s="619" t="s">
        <v>89</v>
      </c>
      <c r="AS540" s="619" t="s">
        <v>87</v>
      </c>
      <c r="AT540" s="620" t="s">
        <v>69</v>
      </c>
      <c r="AU540" s="620" t="s">
        <v>89</v>
      </c>
      <c r="AV540" s="620" t="s">
        <v>69</v>
      </c>
      <c r="AW540" s="620" t="s">
        <v>69</v>
      </c>
      <c r="AX540" s="620" t="s">
        <v>90</v>
      </c>
    </row>
    <row r="541" spans="1:50" ht="75">
      <c r="A541" s="497" t="s">
        <v>2887</v>
      </c>
      <c r="B541" s="514" t="s">
        <v>318</v>
      </c>
      <c r="C541" s="615" t="s">
        <v>248</v>
      </c>
      <c r="D541" s="508" t="s">
        <v>106</v>
      </c>
      <c r="E541" s="498" t="s">
        <v>1099</v>
      </c>
      <c r="F541" s="198">
        <f>IFERROR(VLOOKUP(E541,[15]TablaRetencion!A$1:B$22,2,FALSE),"")</f>
        <v>350</v>
      </c>
      <c r="G541" s="198" t="s">
        <v>402</v>
      </c>
      <c r="H541" s="198">
        <f>IFERROR(VLOOKUP(G541,[15]TablaRetencion!C$1:D$159,2,FALSE),"")</f>
        <v>28</v>
      </c>
      <c r="I541" s="510" t="s">
        <v>2902</v>
      </c>
      <c r="J541" s="510" t="s">
        <v>2888</v>
      </c>
      <c r="K541" s="543" t="s">
        <v>2889</v>
      </c>
      <c r="L541" s="616" t="s">
        <v>70</v>
      </c>
      <c r="M541" s="616" t="s">
        <v>2890</v>
      </c>
      <c r="N541" s="616" t="s">
        <v>2891</v>
      </c>
      <c r="O541" s="616" t="s">
        <v>2891</v>
      </c>
      <c r="P541" s="616" t="s">
        <v>111</v>
      </c>
      <c r="Q541" s="616" t="s">
        <v>75</v>
      </c>
      <c r="R541" s="621" t="s">
        <v>89</v>
      </c>
      <c r="S541" s="616" t="s">
        <v>2922</v>
      </c>
      <c r="T541" s="616" t="s">
        <v>78</v>
      </c>
      <c r="U541" s="616" t="s">
        <v>2828</v>
      </c>
      <c r="V541" s="615" t="s">
        <v>2893</v>
      </c>
      <c r="W541" s="617">
        <v>4</v>
      </c>
      <c r="X541" s="617" t="s">
        <v>1822</v>
      </c>
      <c r="Y541" s="543" t="s">
        <v>2894</v>
      </c>
      <c r="Z541" s="615" t="s">
        <v>2895</v>
      </c>
      <c r="AA541" s="616" t="s">
        <v>2896</v>
      </c>
      <c r="AB541" s="616" t="s">
        <v>2897</v>
      </c>
      <c r="AC541" s="543" t="s">
        <v>2898</v>
      </c>
      <c r="AD541" s="574">
        <v>43434</v>
      </c>
      <c r="AE541" s="619" t="s">
        <v>82</v>
      </c>
      <c r="AF541" s="620" t="s">
        <v>69</v>
      </c>
      <c r="AG541" s="620" t="s">
        <v>69</v>
      </c>
      <c r="AH541" s="620" t="s">
        <v>69</v>
      </c>
      <c r="AI541" s="620" t="s">
        <v>114</v>
      </c>
      <c r="AJ541" s="618">
        <v>43434</v>
      </c>
      <c r="AK541" s="620" t="s">
        <v>2897</v>
      </c>
      <c r="AL541" s="620" t="s">
        <v>2899</v>
      </c>
      <c r="AM541" s="620" t="s">
        <v>2900</v>
      </c>
      <c r="AN541" s="620" t="s">
        <v>457</v>
      </c>
      <c r="AO541" s="620" t="s">
        <v>69</v>
      </c>
      <c r="AP541" s="620" t="s">
        <v>457</v>
      </c>
      <c r="AQ541" s="620" t="s">
        <v>69</v>
      </c>
      <c r="AR541" s="619" t="s">
        <v>89</v>
      </c>
      <c r="AS541" s="619" t="s">
        <v>87</v>
      </c>
      <c r="AT541" s="620" t="s">
        <v>69</v>
      </c>
      <c r="AU541" s="620" t="s">
        <v>89</v>
      </c>
      <c r="AV541" s="620" t="s">
        <v>69</v>
      </c>
      <c r="AW541" s="620" t="s">
        <v>69</v>
      </c>
      <c r="AX541" s="620" t="s">
        <v>90</v>
      </c>
    </row>
    <row r="542" spans="1:50" ht="90">
      <c r="A542" s="497" t="s">
        <v>2887</v>
      </c>
      <c r="B542" s="514" t="s">
        <v>318</v>
      </c>
      <c r="C542" s="615" t="s">
        <v>248</v>
      </c>
      <c r="D542" s="508" t="s">
        <v>106</v>
      </c>
      <c r="E542" s="498" t="s">
        <v>1099</v>
      </c>
      <c r="F542" s="198">
        <f>IFERROR(VLOOKUP(E542,[15]TablaRetencion!A$1:B$22,2,FALSE),"")</f>
        <v>350</v>
      </c>
      <c r="G542" s="198" t="s">
        <v>402</v>
      </c>
      <c r="H542" s="198">
        <f>IFERROR(VLOOKUP(G542,[15]TablaRetencion!C$1:D$159,2,FALSE),"")</f>
        <v>28</v>
      </c>
      <c r="I542" s="510" t="s">
        <v>2903</v>
      </c>
      <c r="J542" s="510" t="s">
        <v>2888</v>
      </c>
      <c r="K542" s="543" t="s">
        <v>2889</v>
      </c>
      <c r="L542" s="616" t="s">
        <v>70</v>
      </c>
      <c r="M542" s="616" t="s">
        <v>2890</v>
      </c>
      <c r="N542" s="616" t="s">
        <v>2891</v>
      </c>
      <c r="O542" s="616" t="s">
        <v>2891</v>
      </c>
      <c r="P542" s="616" t="s">
        <v>111</v>
      </c>
      <c r="Q542" s="616" t="s">
        <v>75</v>
      </c>
      <c r="R542" s="621" t="s">
        <v>89</v>
      </c>
      <c r="S542" s="616" t="s">
        <v>2922</v>
      </c>
      <c r="T542" s="616" t="s">
        <v>78</v>
      </c>
      <c r="U542" s="616" t="s">
        <v>2828</v>
      </c>
      <c r="V542" s="615" t="s">
        <v>2893</v>
      </c>
      <c r="W542" s="617">
        <v>4</v>
      </c>
      <c r="X542" s="617" t="s">
        <v>1822</v>
      </c>
      <c r="Y542" s="543" t="s">
        <v>2894</v>
      </c>
      <c r="Z542" s="615" t="s">
        <v>2895</v>
      </c>
      <c r="AA542" s="616" t="s">
        <v>2896</v>
      </c>
      <c r="AB542" s="616" t="s">
        <v>2897</v>
      </c>
      <c r="AC542" s="543" t="s">
        <v>2898</v>
      </c>
      <c r="AD542" s="574">
        <v>43434</v>
      </c>
      <c r="AE542" s="619" t="s">
        <v>82</v>
      </c>
      <c r="AF542" s="620" t="s">
        <v>69</v>
      </c>
      <c r="AG542" s="620" t="s">
        <v>69</v>
      </c>
      <c r="AH542" s="620" t="s">
        <v>69</v>
      </c>
      <c r="AI542" s="620" t="s">
        <v>114</v>
      </c>
      <c r="AJ542" s="618">
        <v>43434</v>
      </c>
      <c r="AK542" s="620" t="s">
        <v>2897</v>
      </c>
      <c r="AL542" s="620" t="s">
        <v>2899</v>
      </c>
      <c r="AM542" s="620" t="s">
        <v>2900</v>
      </c>
      <c r="AN542" s="620" t="s">
        <v>457</v>
      </c>
      <c r="AO542" s="620" t="s">
        <v>69</v>
      </c>
      <c r="AP542" s="620" t="s">
        <v>457</v>
      </c>
      <c r="AQ542" s="620" t="s">
        <v>69</v>
      </c>
      <c r="AR542" s="619" t="s">
        <v>89</v>
      </c>
      <c r="AS542" s="619" t="s">
        <v>87</v>
      </c>
      <c r="AT542" s="620" t="s">
        <v>69</v>
      </c>
      <c r="AU542" s="620" t="s">
        <v>89</v>
      </c>
      <c r="AV542" s="620" t="s">
        <v>69</v>
      </c>
      <c r="AW542" s="620" t="s">
        <v>69</v>
      </c>
      <c r="AX542" s="620" t="s">
        <v>90</v>
      </c>
    </row>
    <row r="543" spans="1:50" ht="75">
      <c r="A543" s="497" t="s">
        <v>2887</v>
      </c>
      <c r="B543" s="514" t="s">
        <v>318</v>
      </c>
      <c r="C543" s="615" t="s">
        <v>248</v>
      </c>
      <c r="D543" s="508" t="s">
        <v>106</v>
      </c>
      <c r="E543" s="498" t="s">
        <v>1099</v>
      </c>
      <c r="F543" s="198">
        <f>IFERROR(VLOOKUP(E543,[15]TablaRetencion!A$1:B$22,2,FALSE),"")</f>
        <v>350</v>
      </c>
      <c r="G543" s="198" t="s">
        <v>402</v>
      </c>
      <c r="H543" s="198">
        <f>IFERROR(VLOOKUP(G543,[15]TablaRetencion!C$1:D$159,2,FALSE),"")</f>
        <v>28</v>
      </c>
      <c r="I543" s="510" t="s">
        <v>2904</v>
      </c>
      <c r="J543" s="543" t="s">
        <v>2888</v>
      </c>
      <c r="K543" s="543" t="s">
        <v>2889</v>
      </c>
      <c r="L543" s="616" t="s">
        <v>70</v>
      </c>
      <c r="M543" s="616" t="s">
        <v>2890</v>
      </c>
      <c r="N543" s="616" t="s">
        <v>2891</v>
      </c>
      <c r="O543" s="616" t="s">
        <v>2891</v>
      </c>
      <c r="P543" s="616" t="s">
        <v>111</v>
      </c>
      <c r="Q543" s="616" t="s">
        <v>75</v>
      </c>
      <c r="R543" s="621" t="s">
        <v>89</v>
      </c>
      <c r="S543" s="616" t="s">
        <v>2922</v>
      </c>
      <c r="T543" s="616" t="s">
        <v>78</v>
      </c>
      <c r="U543" s="616" t="s">
        <v>2828</v>
      </c>
      <c r="V543" s="615" t="s">
        <v>2893</v>
      </c>
      <c r="W543" s="617">
        <v>4</v>
      </c>
      <c r="X543" s="617" t="s">
        <v>1822</v>
      </c>
      <c r="Y543" s="543" t="s">
        <v>2894</v>
      </c>
      <c r="Z543" s="615" t="s">
        <v>2895</v>
      </c>
      <c r="AA543" s="616" t="s">
        <v>2896</v>
      </c>
      <c r="AB543" s="616" t="s">
        <v>2897</v>
      </c>
      <c r="AC543" s="543" t="s">
        <v>2898</v>
      </c>
      <c r="AD543" s="574">
        <v>43434</v>
      </c>
      <c r="AE543" s="619" t="s">
        <v>82</v>
      </c>
      <c r="AF543" s="620" t="s">
        <v>69</v>
      </c>
      <c r="AG543" s="620" t="s">
        <v>69</v>
      </c>
      <c r="AH543" s="620" t="s">
        <v>69</v>
      </c>
      <c r="AI543" s="620" t="s">
        <v>114</v>
      </c>
      <c r="AJ543" s="618">
        <v>43434</v>
      </c>
      <c r="AK543" s="620" t="s">
        <v>2897</v>
      </c>
      <c r="AL543" s="620" t="s">
        <v>2899</v>
      </c>
      <c r="AM543" s="620" t="s">
        <v>2900</v>
      </c>
      <c r="AN543" s="620" t="s">
        <v>457</v>
      </c>
      <c r="AO543" s="620" t="s">
        <v>69</v>
      </c>
      <c r="AP543" s="620" t="s">
        <v>457</v>
      </c>
      <c r="AQ543" s="620" t="s">
        <v>69</v>
      </c>
      <c r="AR543" s="619" t="s">
        <v>89</v>
      </c>
      <c r="AS543" s="619" t="s">
        <v>87</v>
      </c>
      <c r="AT543" s="620" t="s">
        <v>69</v>
      </c>
      <c r="AU543" s="620" t="s">
        <v>89</v>
      </c>
      <c r="AV543" s="620" t="s">
        <v>69</v>
      </c>
      <c r="AW543" s="620" t="s">
        <v>69</v>
      </c>
      <c r="AX543" s="620" t="s">
        <v>90</v>
      </c>
    </row>
    <row r="544" spans="1:50" ht="75">
      <c r="A544" s="497" t="s">
        <v>2887</v>
      </c>
      <c r="B544" s="514" t="s">
        <v>318</v>
      </c>
      <c r="C544" s="615" t="s">
        <v>248</v>
      </c>
      <c r="D544" s="508" t="s">
        <v>106</v>
      </c>
      <c r="E544" s="498" t="s">
        <v>1099</v>
      </c>
      <c r="F544" s="198">
        <f>IFERROR(VLOOKUP(E544,[15]TablaRetencion!A$1:B$22,2,FALSE),"")</f>
        <v>350</v>
      </c>
      <c r="G544" s="198" t="s">
        <v>402</v>
      </c>
      <c r="H544" s="198">
        <f>IFERROR(VLOOKUP(G544,[15]TablaRetencion!C$1:D$159,2,FALSE),"")</f>
        <v>28</v>
      </c>
      <c r="I544" s="510" t="s">
        <v>2905</v>
      </c>
      <c r="J544" s="543" t="s">
        <v>2888</v>
      </c>
      <c r="K544" s="543" t="s">
        <v>2889</v>
      </c>
      <c r="L544" s="616" t="s">
        <v>70</v>
      </c>
      <c r="M544" s="616" t="s">
        <v>2890</v>
      </c>
      <c r="N544" s="616" t="s">
        <v>2891</v>
      </c>
      <c r="O544" s="616" t="s">
        <v>2891</v>
      </c>
      <c r="P544" s="616" t="s">
        <v>111</v>
      </c>
      <c r="Q544" s="616" t="s">
        <v>75</v>
      </c>
      <c r="R544" s="621" t="s">
        <v>89</v>
      </c>
      <c r="S544" s="616" t="s">
        <v>2922</v>
      </c>
      <c r="T544" s="616" t="s">
        <v>78</v>
      </c>
      <c r="U544" s="616" t="s">
        <v>2828</v>
      </c>
      <c r="V544" s="615" t="s">
        <v>2893</v>
      </c>
      <c r="W544" s="617">
        <v>4</v>
      </c>
      <c r="X544" s="617" t="s">
        <v>1822</v>
      </c>
      <c r="Y544" s="543" t="s">
        <v>2894</v>
      </c>
      <c r="Z544" s="615" t="s">
        <v>2895</v>
      </c>
      <c r="AA544" s="616" t="s">
        <v>2896</v>
      </c>
      <c r="AB544" s="616" t="s">
        <v>2897</v>
      </c>
      <c r="AC544" s="543" t="s">
        <v>2898</v>
      </c>
      <c r="AD544" s="574">
        <v>43434</v>
      </c>
      <c r="AE544" s="619" t="s">
        <v>82</v>
      </c>
      <c r="AF544" s="620" t="s">
        <v>69</v>
      </c>
      <c r="AG544" s="620" t="s">
        <v>69</v>
      </c>
      <c r="AH544" s="620" t="s">
        <v>69</v>
      </c>
      <c r="AI544" s="620" t="s">
        <v>114</v>
      </c>
      <c r="AJ544" s="618">
        <v>43434</v>
      </c>
      <c r="AK544" s="620" t="s">
        <v>2897</v>
      </c>
      <c r="AL544" s="620" t="s">
        <v>2899</v>
      </c>
      <c r="AM544" s="620" t="s">
        <v>2900</v>
      </c>
      <c r="AN544" s="620" t="s">
        <v>457</v>
      </c>
      <c r="AO544" s="620" t="s">
        <v>69</v>
      </c>
      <c r="AP544" s="620" t="s">
        <v>457</v>
      </c>
      <c r="AQ544" s="620" t="s">
        <v>69</v>
      </c>
      <c r="AR544" s="619" t="s">
        <v>89</v>
      </c>
      <c r="AS544" s="619" t="s">
        <v>87</v>
      </c>
      <c r="AT544" s="620" t="s">
        <v>69</v>
      </c>
      <c r="AU544" s="620" t="s">
        <v>89</v>
      </c>
      <c r="AV544" s="620" t="s">
        <v>69</v>
      </c>
      <c r="AW544" s="620" t="s">
        <v>69</v>
      </c>
      <c r="AX544" s="620" t="s">
        <v>90</v>
      </c>
    </row>
    <row r="545" spans="1:50" ht="75">
      <c r="A545" s="497" t="s">
        <v>2887</v>
      </c>
      <c r="B545" s="514" t="s">
        <v>318</v>
      </c>
      <c r="C545" s="615" t="s">
        <v>248</v>
      </c>
      <c r="D545" s="508" t="s">
        <v>106</v>
      </c>
      <c r="E545" s="498" t="s">
        <v>1099</v>
      </c>
      <c r="F545" s="198">
        <f>IFERROR(VLOOKUP(E545,[15]TablaRetencion!A$1:B$22,2,FALSE),"")</f>
        <v>350</v>
      </c>
      <c r="G545" s="198" t="s">
        <v>402</v>
      </c>
      <c r="H545" s="198">
        <f>IFERROR(VLOOKUP(G545,[15]TablaRetencion!C$1:D$159,2,FALSE),"")</f>
        <v>28</v>
      </c>
      <c r="I545" s="510" t="s">
        <v>2906</v>
      </c>
      <c r="J545" s="543" t="s">
        <v>2888</v>
      </c>
      <c r="K545" s="543" t="s">
        <v>2889</v>
      </c>
      <c r="L545" s="616" t="s">
        <v>70</v>
      </c>
      <c r="M545" s="616" t="s">
        <v>2890</v>
      </c>
      <c r="N545" s="616" t="s">
        <v>2891</v>
      </c>
      <c r="O545" s="616" t="s">
        <v>2891</v>
      </c>
      <c r="P545" s="616" t="s">
        <v>111</v>
      </c>
      <c r="Q545" s="616" t="s">
        <v>75</v>
      </c>
      <c r="R545" s="621" t="s">
        <v>89</v>
      </c>
      <c r="S545" s="616" t="s">
        <v>2922</v>
      </c>
      <c r="T545" s="616" t="s">
        <v>78</v>
      </c>
      <c r="U545" s="616" t="s">
        <v>2828</v>
      </c>
      <c r="V545" s="615" t="s">
        <v>2893</v>
      </c>
      <c r="W545" s="617">
        <v>4</v>
      </c>
      <c r="X545" s="617" t="s">
        <v>1822</v>
      </c>
      <c r="Y545" s="543" t="s">
        <v>2894</v>
      </c>
      <c r="Z545" s="615" t="s">
        <v>2895</v>
      </c>
      <c r="AA545" s="616" t="s">
        <v>2896</v>
      </c>
      <c r="AB545" s="616" t="s">
        <v>2897</v>
      </c>
      <c r="AC545" s="543" t="s">
        <v>2898</v>
      </c>
      <c r="AD545" s="574">
        <v>43434</v>
      </c>
      <c r="AE545" s="619" t="s">
        <v>82</v>
      </c>
      <c r="AF545" s="620" t="s">
        <v>69</v>
      </c>
      <c r="AG545" s="620" t="s">
        <v>69</v>
      </c>
      <c r="AH545" s="620" t="s">
        <v>69</v>
      </c>
      <c r="AI545" s="620" t="s">
        <v>114</v>
      </c>
      <c r="AJ545" s="618">
        <v>43434</v>
      </c>
      <c r="AK545" s="620" t="s">
        <v>2897</v>
      </c>
      <c r="AL545" s="620" t="s">
        <v>2899</v>
      </c>
      <c r="AM545" s="620" t="s">
        <v>2900</v>
      </c>
      <c r="AN545" s="620" t="s">
        <v>457</v>
      </c>
      <c r="AO545" s="620" t="s">
        <v>69</v>
      </c>
      <c r="AP545" s="620" t="s">
        <v>457</v>
      </c>
      <c r="AQ545" s="620" t="s">
        <v>69</v>
      </c>
      <c r="AR545" s="619" t="s">
        <v>89</v>
      </c>
      <c r="AS545" s="619" t="s">
        <v>87</v>
      </c>
      <c r="AT545" s="620" t="s">
        <v>69</v>
      </c>
      <c r="AU545" s="620" t="s">
        <v>89</v>
      </c>
      <c r="AV545" s="620" t="s">
        <v>69</v>
      </c>
      <c r="AW545" s="620" t="s">
        <v>69</v>
      </c>
      <c r="AX545" s="620" t="s">
        <v>90</v>
      </c>
    </row>
    <row r="546" spans="1:50" ht="75">
      <c r="A546" s="497" t="s">
        <v>2887</v>
      </c>
      <c r="B546" s="514" t="s">
        <v>318</v>
      </c>
      <c r="C546" s="615" t="s">
        <v>248</v>
      </c>
      <c r="D546" s="508" t="s">
        <v>106</v>
      </c>
      <c r="E546" s="498" t="s">
        <v>1099</v>
      </c>
      <c r="F546" s="198">
        <f>IFERROR(VLOOKUP(E546,[15]TablaRetencion!A$1:B$22,2,FALSE),"")</f>
        <v>350</v>
      </c>
      <c r="G546" s="198" t="s">
        <v>402</v>
      </c>
      <c r="H546" s="198">
        <f>IFERROR(VLOOKUP(G546,[15]TablaRetencion!C$1:D$159,2,FALSE),"")</f>
        <v>28</v>
      </c>
      <c r="I546" s="510" t="s">
        <v>2907</v>
      </c>
      <c r="J546" s="543" t="s">
        <v>2888</v>
      </c>
      <c r="K546" s="543" t="s">
        <v>2889</v>
      </c>
      <c r="L546" s="616" t="s">
        <v>70</v>
      </c>
      <c r="M546" s="616" t="s">
        <v>2890</v>
      </c>
      <c r="N546" s="616" t="s">
        <v>2891</v>
      </c>
      <c r="O546" s="616" t="s">
        <v>2891</v>
      </c>
      <c r="P546" s="616" t="s">
        <v>111</v>
      </c>
      <c r="Q546" s="616" t="s">
        <v>75</v>
      </c>
      <c r="R546" s="621" t="s">
        <v>89</v>
      </c>
      <c r="S546" s="616" t="s">
        <v>2922</v>
      </c>
      <c r="T546" s="616" t="s">
        <v>78</v>
      </c>
      <c r="U546" s="616" t="s">
        <v>2828</v>
      </c>
      <c r="V546" s="615" t="s">
        <v>2893</v>
      </c>
      <c r="W546" s="617">
        <v>4</v>
      </c>
      <c r="X546" s="617" t="s">
        <v>1822</v>
      </c>
      <c r="Y546" s="543" t="s">
        <v>2894</v>
      </c>
      <c r="Z546" s="615" t="s">
        <v>2895</v>
      </c>
      <c r="AA546" s="616" t="s">
        <v>2896</v>
      </c>
      <c r="AB546" s="616" t="s">
        <v>2897</v>
      </c>
      <c r="AC546" s="543" t="s">
        <v>2898</v>
      </c>
      <c r="AD546" s="574">
        <v>43434</v>
      </c>
      <c r="AE546" s="619" t="s">
        <v>82</v>
      </c>
      <c r="AF546" s="620" t="s">
        <v>69</v>
      </c>
      <c r="AG546" s="620" t="s">
        <v>69</v>
      </c>
      <c r="AH546" s="620" t="s">
        <v>69</v>
      </c>
      <c r="AI546" s="620" t="s">
        <v>114</v>
      </c>
      <c r="AJ546" s="618">
        <v>43434</v>
      </c>
      <c r="AK546" s="620" t="s">
        <v>2897</v>
      </c>
      <c r="AL546" s="620" t="s">
        <v>2899</v>
      </c>
      <c r="AM546" s="620" t="s">
        <v>2900</v>
      </c>
      <c r="AN546" s="620" t="s">
        <v>457</v>
      </c>
      <c r="AO546" s="620" t="s">
        <v>69</v>
      </c>
      <c r="AP546" s="620" t="s">
        <v>457</v>
      </c>
      <c r="AQ546" s="620" t="s">
        <v>69</v>
      </c>
      <c r="AR546" s="619" t="s">
        <v>89</v>
      </c>
      <c r="AS546" s="619" t="s">
        <v>87</v>
      </c>
      <c r="AT546" s="620" t="s">
        <v>69</v>
      </c>
      <c r="AU546" s="620" t="s">
        <v>89</v>
      </c>
      <c r="AV546" s="620" t="s">
        <v>69</v>
      </c>
      <c r="AW546" s="620" t="s">
        <v>69</v>
      </c>
      <c r="AX546" s="620" t="s">
        <v>90</v>
      </c>
    </row>
    <row r="547" spans="1:50" ht="75">
      <c r="A547" s="497" t="s">
        <v>2887</v>
      </c>
      <c r="B547" s="514" t="s">
        <v>318</v>
      </c>
      <c r="C547" s="615" t="s">
        <v>248</v>
      </c>
      <c r="D547" s="508" t="s">
        <v>106</v>
      </c>
      <c r="E547" s="498" t="s">
        <v>1099</v>
      </c>
      <c r="F547" s="198">
        <f>IFERROR(VLOOKUP(E547,[15]TablaRetencion!A$1:B$22,2,FALSE),"")</f>
        <v>350</v>
      </c>
      <c r="G547" s="198" t="s">
        <v>402</v>
      </c>
      <c r="H547" s="198">
        <f>IFERROR(VLOOKUP(G547,[15]TablaRetencion!C$1:D$159,2,FALSE),"")</f>
        <v>28</v>
      </c>
      <c r="I547" s="510" t="s">
        <v>2908</v>
      </c>
      <c r="J547" s="543" t="s">
        <v>2888</v>
      </c>
      <c r="K547" s="543" t="s">
        <v>2889</v>
      </c>
      <c r="L547" s="616" t="s">
        <v>70</v>
      </c>
      <c r="M547" s="616" t="s">
        <v>2890</v>
      </c>
      <c r="N547" s="616" t="s">
        <v>2891</v>
      </c>
      <c r="O547" s="616" t="s">
        <v>2891</v>
      </c>
      <c r="P547" s="616" t="s">
        <v>111</v>
      </c>
      <c r="Q547" s="616" t="s">
        <v>75</v>
      </c>
      <c r="R547" s="621" t="s">
        <v>89</v>
      </c>
      <c r="S547" s="616" t="s">
        <v>2922</v>
      </c>
      <c r="T547" s="616" t="s">
        <v>78</v>
      </c>
      <c r="U547" s="616" t="s">
        <v>2828</v>
      </c>
      <c r="V547" s="615" t="s">
        <v>2893</v>
      </c>
      <c r="W547" s="617">
        <v>4</v>
      </c>
      <c r="X547" s="617" t="s">
        <v>1822</v>
      </c>
      <c r="Y547" s="543" t="s">
        <v>2894</v>
      </c>
      <c r="Z547" s="615" t="s">
        <v>2895</v>
      </c>
      <c r="AA547" s="616" t="s">
        <v>2896</v>
      </c>
      <c r="AB547" s="616" t="s">
        <v>2897</v>
      </c>
      <c r="AC547" s="543" t="s">
        <v>2898</v>
      </c>
      <c r="AD547" s="574">
        <v>43434</v>
      </c>
      <c r="AE547" s="619" t="s">
        <v>82</v>
      </c>
      <c r="AF547" s="620" t="s">
        <v>69</v>
      </c>
      <c r="AG547" s="620" t="s">
        <v>69</v>
      </c>
      <c r="AH547" s="620" t="s">
        <v>69</v>
      </c>
      <c r="AI547" s="620" t="s">
        <v>114</v>
      </c>
      <c r="AJ547" s="618">
        <v>43434</v>
      </c>
      <c r="AK547" s="620" t="s">
        <v>2897</v>
      </c>
      <c r="AL547" s="620" t="s">
        <v>2899</v>
      </c>
      <c r="AM547" s="620" t="s">
        <v>2900</v>
      </c>
      <c r="AN547" s="620" t="s">
        <v>457</v>
      </c>
      <c r="AO547" s="620" t="s">
        <v>69</v>
      </c>
      <c r="AP547" s="620" t="s">
        <v>457</v>
      </c>
      <c r="AQ547" s="620" t="s">
        <v>69</v>
      </c>
      <c r="AR547" s="619" t="s">
        <v>89</v>
      </c>
      <c r="AS547" s="619" t="s">
        <v>87</v>
      </c>
      <c r="AT547" s="620" t="s">
        <v>69</v>
      </c>
      <c r="AU547" s="620" t="s">
        <v>89</v>
      </c>
      <c r="AV547" s="620" t="s">
        <v>69</v>
      </c>
      <c r="AW547" s="620" t="s">
        <v>69</v>
      </c>
      <c r="AX547" s="620" t="s">
        <v>90</v>
      </c>
    </row>
    <row r="548" spans="1:50" ht="75">
      <c r="A548" s="497" t="s">
        <v>2887</v>
      </c>
      <c r="B548" s="514" t="s">
        <v>318</v>
      </c>
      <c r="C548" s="615" t="s">
        <v>248</v>
      </c>
      <c r="D548" s="508" t="s">
        <v>106</v>
      </c>
      <c r="E548" s="498" t="s">
        <v>1099</v>
      </c>
      <c r="F548" s="198">
        <f>IFERROR(VLOOKUP(E548,[15]TablaRetencion!A$1:B$22,2,FALSE),"")</f>
        <v>350</v>
      </c>
      <c r="G548" s="198" t="s">
        <v>402</v>
      </c>
      <c r="H548" s="198">
        <f>IFERROR(VLOOKUP(G548,[15]TablaRetencion!C$1:D$159,2,FALSE),"")</f>
        <v>28</v>
      </c>
      <c r="I548" s="510" t="s">
        <v>2909</v>
      </c>
      <c r="J548" s="543" t="s">
        <v>2888</v>
      </c>
      <c r="K548" s="543" t="s">
        <v>2889</v>
      </c>
      <c r="L548" s="616" t="s">
        <v>70</v>
      </c>
      <c r="M548" s="616" t="s">
        <v>2890</v>
      </c>
      <c r="N548" s="616" t="s">
        <v>2891</v>
      </c>
      <c r="O548" s="616" t="s">
        <v>2891</v>
      </c>
      <c r="P548" s="616" t="s">
        <v>111</v>
      </c>
      <c r="Q548" s="616" t="s">
        <v>75</v>
      </c>
      <c r="R548" s="621" t="s">
        <v>89</v>
      </c>
      <c r="S548" s="616" t="s">
        <v>2922</v>
      </c>
      <c r="T548" s="616" t="s">
        <v>78</v>
      </c>
      <c r="U548" s="616" t="s">
        <v>2828</v>
      </c>
      <c r="V548" s="615" t="s">
        <v>2893</v>
      </c>
      <c r="W548" s="617">
        <v>4</v>
      </c>
      <c r="X548" s="617" t="s">
        <v>1822</v>
      </c>
      <c r="Y548" s="543" t="s">
        <v>2894</v>
      </c>
      <c r="Z548" s="615" t="s">
        <v>2895</v>
      </c>
      <c r="AA548" s="616" t="s">
        <v>2896</v>
      </c>
      <c r="AB548" s="616" t="s">
        <v>2897</v>
      </c>
      <c r="AC548" s="543" t="s">
        <v>2898</v>
      </c>
      <c r="AD548" s="574">
        <v>43434</v>
      </c>
      <c r="AE548" s="619" t="s">
        <v>82</v>
      </c>
      <c r="AF548" s="620" t="s">
        <v>69</v>
      </c>
      <c r="AG548" s="620" t="s">
        <v>69</v>
      </c>
      <c r="AH548" s="620" t="s">
        <v>69</v>
      </c>
      <c r="AI548" s="620" t="s">
        <v>114</v>
      </c>
      <c r="AJ548" s="618">
        <v>43434</v>
      </c>
      <c r="AK548" s="620" t="s">
        <v>2897</v>
      </c>
      <c r="AL548" s="620" t="s">
        <v>2899</v>
      </c>
      <c r="AM548" s="620" t="s">
        <v>2900</v>
      </c>
      <c r="AN548" s="620" t="s">
        <v>457</v>
      </c>
      <c r="AO548" s="620" t="s">
        <v>69</v>
      </c>
      <c r="AP548" s="620" t="s">
        <v>457</v>
      </c>
      <c r="AQ548" s="620" t="s">
        <v>69</v>
      </c>
      <c r="AR548" s="619" t="s">
        <v>89</v>
      </c>
      <c r="AS548" s="619" t="s">
        <v>87</v>
      </c>
      <c r="AT548" s="620" t="s">
        <v>69</v>
      </c>
      <c r="AU548" s="620" t="s">
        <v>89</v>
      </c>
      <c r="AV548" s="620" t="s">
        <v>69</v>
      </c>
      <c r="AW548" s="620" t="s">
        <v>69</v>
      </c>
      <c r="AX548" s="620" t="s">
        <v>90</v>
      </c>
    </row>
    <row r="549" spans="1:50" ht="75">
      <c r="A549" s="497" t="s">
        <v>2887</v>
      </c>
      <c r="B549" s="514" t="s">
        <v>318</v>
      </c>
      <c r="C549" s="615" t="s">
        <v>248</v>
      </c>
      <c r="D549" s="508" t="s">
        <v>106</v>
      </c>
      <c r="E549" s="498" t="s">
        <v>1099</v>
      </c>
      <c r="F549" s="198">
        <f>IFERROR(VLOOKUP(E549,[15]TablaRetencion!A$1:B$22,2,FALSE),"")</f>
        <v>350</v>
      </c>
      <c r="G549" s="198" t="s">
        <v>402</v>
      </c>
      <c r="H549" s="198">
        <f>IFERROR(VLOOKUP(G549,[15]TablaRetencion!C$1:D$159,2,FALSE),"")</f>
        <v>28</v>
      </c>
      <c r="I549" s="510" t="s">
        <v>2910</v>
      </c>
      <c r="J549" s="543" t="s">
        <v>2888</v>
      </c>
      <c r="K549" s="543" t="s">
        <v>2889</v>
      </c>
      <c r="L549" s="616" t="s">
        <v>70</v>
      </c>
      <c r="M549" s="616" t="s">
        <v>2890</v>
      </c>
      <c r="N549" s="616" t="s">
        <v>2891</v>
      </c>
      <c r="O549" s="616" t="s">
        <v>2891</v>
      </c>
      <c r="P549" s="616" t="s">
        <v>111</v>
      </c>
      <c r="Q549" s="616" t="s">
        <v>75</v>
      </c>
      <c r="R549" s="621" t="s">
        <v>89</v>
      </c>
      <c r="S549" s="616" t="s">
        <v>2922</v>
      </c>
      <c r="T549" s="616" t="s">
        <v>78</v>
      </c>
      <c r="U549" s="616" t="s">
        <v>2828</v>
      </c>
      <c r="V549" s="615" t="s">
        <v>2893</v>
      </c>
      <c r="W549" s="617">
        <v>4</v>
      </c>
      <c r="X549" s="617" t="s">
        <v>1822</v>
      </c>
      <c r="Y549" s="543" t="s">
        <v>2894</v>
      </c>
      <c r="Z549" s="615" t="s">
        <v>2895</v>
      </c>
      <c r="AA549" s="616" t="s">
        <v>2896</v>
      </c>
      <c r="AB549" s="616" t="s">
        <v>2897</v>
      </c>
      <c r="AC549" s="543" t="s">
        <v>2898</v>
      </c>
      <c r="AD549" s="574">
        <v>43434</v>
      </c>
      <c r="AE549" s="619" t="s">
        <v>82</v>
      </c>
      <c r="AF549" s="620" t="s">
        <v>69</v>
      </c>
      <c r="AG549" s="620" t="s">
        <v>69</v>
      </c>
      <c r="AH549" s="620" t="s">
        <v>69</v>
      </c>
      <c r="AI549" s="620" t="s">
        <v>114</v>
      </c>
      <c r="AJ549" s="618">
        <v>43434</v>
      </c>
      <c r="AK549" s="620" t="s">
        <v>2897</v>
      </c>
      <c r="AL549" s="620" t="s">
        <v>2899</v>
      </c>
      <c r="AM549" s="620" t="s">
        <v>2900</v>
      </c>
      <c r="AN549" s="620" t="s">
        <v>457</v>
      </c>
      <c r="AO549" s="620" t="s">
        <v>69</v>
      </c>
      <c r="AP549" s="620" t="s">
        <v>457</v>
      </c>
      <c r="AQ549" s="620" t="s">
        <v>69</v>
      </c>
      <c r="AR549" s="619" t="s">
        <v>89</v>
      </c>
      <c r="AS549" s="619" t="s">
        <v>87</v>
      </c>
      <c r="AT549" s="620" t="s">
        <v>69</v>
      </c>
      <c r="AU549" s="620" t="s">
        <v>89</v>
      </c>
      <c r="AV549" s="620" t="s">
        <v>69</v>
      </c>
      <c r="AW549" s="620" t="s">
        <v>69</v>
      </c>
      <c r="AX549" s="620" t="s">
        <v>90</v>
      </c>
    </row>
    <row r="550" spans="1:50" ht="75">
      <c r="A550" s="497" t="s">
        <v>2887</v>
      </c>
      <c r="B550" s="514" t="s">
        <v>318</v>
      </c>
      <c r="C550" s="615" t="s">
        <v>248</v>
      </c>
      <c r="D550" s="508" t="s">
        <v>106</v>
      </c>
      <c r="E550" s="498" t="s">
        <v>1099</v>
      </c>
      <c r="F550" s="198">
        <f>IFERROR(VLOOKUP(E550,[15]TablaRetencion!A$1:B$22,2,FALSE),"")</f>
        <v>350</v>
      </c>
      <c r="G550" s="198" t="s">
        <v>402</v>
      </c>
      <c r="H550" s="198">
        <f>IFERROR(VLOOKUP(G550,[15]TablaRetencion!C$1:D$159,2,FALSE),"")</f>
        <v>28</v>
      </c>
      <c r="I550" s="510" t="s">
        <v>2911</v>
      </c>
      <c r="J550" s="543" t="s">
        <v>2888</v>
      </c>
      <c r="K550" s="543" t="s">
        <v>2889</v>
      </c>
      <c r="L550" s="616" t="s">
        <v>70</v>
      </c>
      <c r="M550" s="616" t="s">
        <v>2890</v>
      </c>
      <c r="N550" s="616" t="s">
        <v>2891</v>
      </c>
      <c r="O550" s="616" t="s">
        <v>2891</v>
      </c>
      <c r="P550" s="616" t="s">
        <v>111</v>
      </c>
      <c r="Q550" s="616" t="s">
        <v>75</v>
      </c>
      <c r="R550" s="621" t="s">
        <v>89</v>
      </c>
      <c r="S550" s="616" t="s">
        <v>2922</v>
      </c>
      <c r="T550" s="616" t="s">
        <v>78</v>
      </c>
      <c r="U550" s="616" t="s">
        <v>2828</v>
      </c>
      <c r="V550" s="615" t="s">
        <v>2893</v>
      </c>
      <c r="W550" s="617">
        <v>4</v>
      </c>
      <c r="X550" s="617" t="s">
        <v>1822</v>
      </c>
      <c r="Y550" s="543" t="s">
        <v>2894</v>
      </c>
      <c r="Z550" s="615" t="s">
        <v>2895</v>
      </c>
      <c r="AA550" s="616" t="s">
        <v>2896</v>
      </c>
      <c r="AB550" s="616" t="s">
        <v>2897</v>
      </c>
      <c r="AC550" s="543" t="s">
        <v>2898</v>
      </c>
      <c r="AD550" s="574">
        <v>43434</v>
      </c>
      <c r="AE550" s="619" t="s">
        <v>82</v>
      </c>
      <c r="AF550" s="620" t="s">
        <v>69</v>
      </c>
      <c r="AG550" s="620" t="s">
        <v>69</v>
      </c>
      <c r="AH550" s="620" t="s">
        <v>69</v>
      </c>
      <c r="AI550" s="620" t="s">
        <v>114</v>
      </c>
      <c r="AJ550" s="618">
        <v>43434</v>
      </c>
      <c r="AK550" s="620" t="s">
        <v>2897</v>
      </c>
      <c r="AL550" s="620" t="s">
        <v>2899</v>
      </c>
      <c r="AM550" s="620" t="s">
        <v>2900</v>
      </c>
      <c r="AN550" s="620" t="s">
        <v>457</v>
      </c>
      <c r="AO550" s="620" t="s">
        <v>69</v>
      </c>
      <c r="AP550" s="620" t="s">
        <v>457</v>
      </c>
      <c r="AQ550" s="620" t="s">
        <v>69</v>
      </c>
      <c r="AR550" s="619" t="s">
        <v>89</v>
      </c>
      <c r="AS550" s="619" t="s">
        <v>87</v>
      </c>
      <c r="AT550" s="620" t="s">
        <v>69</v>
      </c>
      <c r="AU550" s="620" t="s">
        <v>89</v>
      </c>
      <c r="AV550" s="620" t="s">
        <v>69</v>
      </c>
      <c r="AW550" s="620" t="s">
        <v>69</v>
      </c>
      <c r="AX550" s="620" t="s">
        <v>90</v>
      </c>
    </row>
    <row r="551" spans="1:50" ht="75">
      <c r="A551" s="497" t="s">
        <v>2887</v>
      </c>
      <c r="B551" s="514" t="s">
        <v>318</v>
      </c>
      <c r="C551" s="615" t="s">
        <v>248</v>
      </c>
      <c r="D551" s="508" t="s">
        <v>106</v>
      </c>
      <c r="E551" s="498" t="s">
        <v>1099</v>
      </c>
      <c r="F551" s="198">
        <f>IFERROR(VLOOKUP(E551,[15]TablaRetencion!A$1:B$22,2,FALSE),"")</f>
        <v>350</v>
      </c>
      <c r="G551" s="198" t="s">
        <v>402</v>
      </c>
      <c r="H551" s="198">
        <f>IFERROR(VLOOKUP(G551,[15]TablaRetencion!C$1:D$159,2,FALSE),"")</f>
        <v>28</v>
      </c>
      <c r="I551" s="510" t="s">
        <v>2912</v>
      </c>
      <c r="J551" s="543" t="s">
        <v>2888</v>
      </c>
      <c r="K551" s="543" t="s">
        <v>2889</v>
      </c>
      <c r="L551" s="616" t="s">
        <v>70</v>
      </c>
      <c r="M551" s="616" t="s">
        <v>2890</v>
      </c>
      <c r="N551" s="616" t="s">
        <v>2891</v>
      </c>
      <c r="O551" s="616" t="s">
        <v>2891</v>
      </c>
      <c r="P551" s="616" t="s">
        <v>111</v>
      </c>
      <c r="Q551" s="616" t="s">
        <v>75</v>
      </c>
      <c r="R551" s="621" t="s">
        <v>89</v>
      </c>
      <c r="S551" s="616" t="s">
        <v>2922</v>
      </c>
      <c r="T551" s="616" t="s">
        <v>78</v>
      </c>
      <c r="U551" s="616" t="s">
        <v>2828</v>
      </c>
      <c r="V551" s="615" t="s">
        <v>2893</v>
      </c>
      <c r="W551" s="617">
        <v>4</v>
      </c>
      <c r="X551" s="617" t="s">
        <v>1822</v>
      </c>
      <c r="Y551" s="543" t="s">
        <v>2894</v>
      </c>
      <c r="Z551" s="615" t="s">
        <v>2895</v>
      </c>
      <c r="AA551" s="616" t="s">
        <v>2896</v>
      </c>
      <c r="AB551" s="616" t="s">
        <v>2897</v>
      </c>
      <c r="AC551" s="543" t="s">
        <v>2898</v>
      </c>
      <c r="AD551" s="574">
        <v>43434</v>
      </c>
      <c r="AE551" s="619" t="s">
        <v>82</v>
      </c>
      <c r="AF551" s="620" t="s">
        <v>69</v>
      </c>
      <c r="AG551" s="620" t="s">
        <v>69</v>
      </c>
      <c r="AH551" s="620" t="s">
        <v>69</v>
      </c>
      <c r="AI551" s="620" t="s">
        <v>114</v>
      </c>
      <c r="AJ551" s="618">
        <v>43434</v>
      </c>
      <c r="AK551" s="620" t="s">
        <v>2897</v>
      </c>
      <c r="AL551" s="620" t="s">
        <v>2899</v>
      </c>
      <c r="AM551" s="620" t="s">
        <v>2900</v>
      </c>
      <c r="AN551" s="620" t="s">
        <v>457</v>
      </c>
      <c r="AO551" s="620" t="s">
        <v>69</v>
      </c>
      <c r="AP551" s="620" t="s">
        <v>457</v>
      </c>
      <c r="AQ551" s="620" t="s">
        <v>69</v>
      </c>
      <c r="AR551" s="619" t="s">
        <v>89</v>
      </c>
      <c r="AS551" s="619" t="s">
        <v>87</v>
      </c>
      <c r="AT551" s="620" t="s">
        <v>69</v>
      </c>
      <c r="AU551" s="620" t="s">
        <v>89</v>
      </c>
      <c r="AV551" s="620" t="s">
        <v>69</v>
      </c>
      <c r="AW551" s="620" t="s">
        <v>69</v>
      </c>
      <c r="AX551" s="620" t="s">
        <v>90</v>
      </c>
    </row>
    <row r="552" spans="1:50" ht="75">
      <c r="A552" s="497" t="s">
        <v>2887</v>
      </c>
      <c r="B552" s="514" t="s">
        <v>318</v>
      </c>
      <c r="C552" s="615" t="s">
        <v>248</v>
      </c>
      <c r="D552" s="508" t="s">
        <v>106</v>
      </c>
      <c r="E552" s="498" t="s">
        <v>1099</v>
      </c>
      <c r="F552" s="198">
        <f>IFERROR(VLOOKUP(E552,[15]TablaRetencion!A$1:B$22,2,FALSE),"")</f>
        <v>350</v>
      </c>
      <c r="G552" s="198" t="s">
        <v>402</v>
      </c>
      <c r="H552" s="198">
        <f>IFERROR(VLOOKUP(G552,[15]TablaRetencion!C$1:D$159,2,FALSE),"")</f>
        <v>28</v>
      </c>
      <c r="I552" s="510" t="s">
        <v>2926</v>
      </c>
      <c r="J552" s="543" t="s">
        <v>2888</v>
      </c>
      <c r="K552" s="543" t="s">
        <v>2889</v>
      </c>
      <c r="L552" s="616" t="s">
        <v>70</v>
      </c>
      <c r="M552" s="616" t="s">
        <v>2890</v>
      </c>
      <c r="N552" s="616" t="s">
        <v>2891</v>
      </c>
      <c r="O552" s="616" t="s">
        <v>2891</v>
      </c>
      <c r="P552" s="616" t="s">
        <v>111</v>
      </c>
      <c r="Q552" s="616" t="s">
        <v>75</v>
      </c>
      <c r="R552" s="621" t="s">
        <v>89</v>
      </c>
      <c r="S552" s="616" t="s">
        <v>2922</v>
      </c>
      <c r="T552" s="616" t="s">
        <v>78</v>
      </c>
      <c r="U552" s="616" t="s">
        <v>2828</v>
      </c>
      <c r="V552" s="615" t="s">
        <v>2893</v>
      </c>
      <c r="W552" s="617">
        <v>4</v>
      </c>
      <c r="X552" s="617" t="s">
        <v>1822</v>
      </c>
      <c r="Y552" s="543" t="s">
        <v>2894</v>
      </c>
      <c r="Z552" s="615" t="s">
        <v>2895</v>
      </c>
      <c r="AA552" s="616" t="s">
        <v>2896</v>
      </c>
      <c r="AB552" s="616" t="s">
        <v>2897</v>
      </c>
      <c r="AC552" s="543" t="s">
        <v>2898</v>
      </c>
      <c r="AD552" s="574">
        <v>43434</v>
      </c>
      <c r="AE552" s="619" t="s">
        <v>82</v>
      </c>
      <c r="AF552" s="620" t="s">
        <v>69</v>
      </c>
      <c r="AG552" s="620" t="s">
        <v>69</v>
      </c>
      <c r="AH552" s="620" t="s">
        <v>69</v>
      </c>
      <c r="AI552" s="620" t="s">
        <v>114</v>
      </c>
      <c r="AJ552" s="618">
        <v>43434</v>
      </c>
      <c r="AK552" s="620" t="s">
        <v>2897</v>
      </c>
      <c r="AL552" s="620" t="s">
        <v>2899</v>
      </c>
      <c r="AM552" s="620" t="s">
        <v>2900</v>
      </c>
      <c r="AN552" s="620" t="s">
        <v>457</v>
      </c>
      <c r="AO552" s="620" t="s">
        <v>69</v>
      </c>
      <c r="AP552" s="620" t="s">
        <v>457</v>
      </c>
      <c r="AQ552" s="620" t="s">
        <v>69</v>
      </c>
      <c r="AR552" s="619" t="s">
        <v>89</v>
      </c>
      <c r="AS552" s="619" t="s">
        <v>87</v>
      </c>
      <c r="AT552" s="620" t="s">
        <v>69</v>
      </c>
      <c r="AU552" s="620" t="s">
        <v>89</v>
      </c>
      <c r="AV552" s="620" t="s">
        <v>69</v>
      </c>
      <c r="AW552" s="620" t="s">
        <v>69</v>
      </c>
      <c r="AX552" s="620" t="s">
        <v>90</v>
      </c>
    </row>
    <row r="553" spans="1:50" ht="75">
      <c r="A553" s="497" t="s">
        <v>2887</v>
      </c>
      <c r="B553" s="514" t="s">
        <v>318</v>
      </c>
      <c r="C553" s="615" t="s">
        <v>248</v>
      </c>
      <c r="D553" s="508" t="s">
        <v>106</v>
      </c>
      <c r="E553" s="498" t="s">
        <v>1099</v>
      </c>
      <c r="F553" s="198">
        <f>IFERROR(VLOOKUP(E553,[15]TablaRetencion!A$1:B$22,2,FALSE),"")</f>
        <v>350</v>
      </c>
      <c r="G553" s="198" t="s">
        <v>402</v>
      </c>
      <c r="H553" s="198">
        <f>IFERROR(VLOOKUP(G553,[15]TablaRetencion!C$1:D$159,2,FALSE),"")</f>
        <v>28</v>
      </c>
      <c r="I553" s="510" t="s">
        <v>2927</v>
      </c>
      <c r="J553" s="543" t="s">
        <v>2888</v>
      </c>
      <c r="K553" s="543" t="s">
        <v>2889</v>
      </c>
      <c r="L553" s="616" t="s">
        <v>70</v>
      </c>
      <c r="M553" s="616" t="s">
        <v>2890</v>
      </c>
      <c r="N553" s="616" t="s">
        <v>2891</v>
      </c>
      <c r="O553" s="616" t="s">
        <v>2891</v>
      </c>
      <c r="P553" s="616" t="s">
        <v>111</v>
      </c>
      <c r="Q553" s="616" t="s">
        <v>75</v>
      </c>
      <c r="R553" s="621" t="s">
        <v>89</v>
      </c>
      <c r="S553" s="616" t="s">
        <v>2922</v>
      </c>
      <c r="T553" s="616" t="s">
        <v>78</v>
      </c>
      <c r="U553" s="616" t="s">
        <v>2828</v>
      </c>
      <c r="V553" s="615" t="s">
        <v>2893</v>
      </c>
      <c r="W553" s="617">
        <v>4</v>
      </c>
      <c r="X553" s="617" t="s">
        <v>1822</v>
      </c>
      <c r="Y553" s="543" t="s">
        <v>2894</v>
      </c>
      <c r="Z553" s="615" t="s">
        <v>2928</v>
      </c>
      <c r="AA553" s="616" t="s">
        <v>2896</v>
      </c>
      <c r="AB553" s="616" t="s">
        <v>2897</v>
      </c>
      <c r="AC553" s="543" t="s">
        <v>2898</v>
      </c>
      <c r="AD553" s="574">
        <v>43434</v>
      </c>
      <c r="AE553" s="619" t="s">
        <v>82</v>
      </c>
      <c r="AF553" s="620" t="s">
        <v>69</v>
      </c>
      <c r="AG553" s="620" t="s">
        <v>69</v>
      </c>
      <c r="AH553" s="620" t="s">
        <v>69</v>
      </c>
      <c r="AI553" s="620" t="s">
        <v>114</v>
      </c>
      <c r="AJ553" s="618">
        <v>43434</v>
      </c>
      <c r="AK553" s="620" t="s">
        <v>2897</v>
      </c>
      <c r="AL553" s="620" t="s">
        <v>2899</v>
      </c>
      <c r="AM553" s="620" t="s">
        <v>2900</v>
      </c>
      <c r="AN553" s="620" t="s">
        <v>457</v>
      </c>
      <c r="AO553" s="620" t="s">
        <v>69</v>
      </c>
      <c r="AP553" s="620" t="s">
        <v>457</v>
      </c>
      <c r="AQ553" s="620" t="s">
        <v>69</v>
      </c>
      <c r="AR553" s="619" t="s">
        <v>89</v>
      </c>
      <c r="AS553" s="619" t="s">
        <v>87</v>
      </c>
      <c r="AT553" s="620" t="s">
        <v>69</v>
      </c>
      <c r="AU553" s="620" t="s">
        <v>89</v>
      </c>
      <c r="AV553" s="620" t="s">
        <v>69</v>
      </c>
      <c r="AW553" s="620" t="s">
        <v>69</v>
      </c>
      <c r="AX553" s="620" t="s">
        <v>90</v>
      </c>
    </row>
    <row r="554" spans="1:50" ht="75">
      <c r="A554" s="497" t="s">
        <v>2887</v>
      </c>
      <c r="B554" s="514" t="s">
        <v>318</v>
      </c>
      <c r="C554" s="615" t="s">
        <v>248</v>
      </c>
      <c r="D554" s="508" t="s">
        <v>106</v>
      </c>
      <c r="E554" s="498" t="s">
        <v>1099</v>
      </c>
      <c r="F554" s="198">
        <f>IFERROR(VLOOKUP(E554,[15]TablaRetencion!A$1:B$22,2,FALSE),"")</f>
        <v>350</v>
      </c>
      <c r="G554" s="198" t="s">
        <v>402</v>
      </c>
      <c r="H554" s="198">
        <f>IFERROR(VLOOKUP(G554,[15]TablaRetencion!C$1:D$159,2,FALSE),"")</f>
        <v>28</v>
      </c>
      <c r="I554" s="510" t="s">
        <v>2929</v>
      </c>
      <c r="J554" s="543" t="s">
        <v>2888</v>
      </c>
      <c r="K554" s="543" t="s">
        <v>2889</v>
      </c>
      <c r="L554" s="616" t="s">
        <v>70</v>
      </c>
      <c r="M554" s="616" t="s">
        <v>2890</v>
      </c>
      <c r="N554" s="616" t="s">
        <v>2891</v>
      </c>
      <c r="O554" s="616" t="s">
        <v>2891</v>
      </c>
      <c r="P554" s="616" t="s">
        <v>111</v>
      </c>
      <c r="Q554" s="616" t="s">
        <v>75</v>
      </c>
      <c r="R554" s="621" t="s">
        <v>89</v>
      </c>
      <c r="S554" s="616" t="s">
        <v>2922</v>
      </c>
      <c r="T554" s="616" t="s">
        <v>78</v>
      </c>
      <c r="U554" s="616" t="s">
        <v>2828</v>
      </c>
      <c r="V554" s="615" t="s">
        <v>2893</v>
      </c>
      <c r="W554" s="617">
        <v>4</v>
      </c>
      <c r="X554" s="617" t="s">
        <v>1822</v>
      </c>
      <c r="Y554" s="543" t="s">
        <v>2894</v>
      </c>
      <c r="Z554" s="615" t="s">
        <v>2928</v>
      </c>
      <c r="AA554" s="616" t="s">
        <v>2896</v>
      </c>
      <c r="AB554" s="616" t="s">
        <v>2897</v>
      </c>
      <c r="AC554" s="543" t="s">
        <v>2898</v>
      </c>
      <c r="AD554" s="574">
        <v>43434</v>
      </c>
      <c r="AE554" s="619" t="s">
        <v>82</v>
      </c>
      <c r="AF554" s="620" t="s">
        <v>69</v>
      </c>
      <c r="AG554" s="620" t="s">
        <v>69</v>
      </c>
      <c r="AH554" s="620" t="s">
        <v>69</v>
      </c>
      <c r="AI554" s="620" t="s">
        <v>114</v>
      </c>
      <c r="AJ554" s="618">
        <v>43434</v>
      </c>
      <c r="AK554" s="620" t="s">
        <v>2897</v>
      </c>
      <c r="AL554" s="620" t="s">
        <v>2899</v>
      </c>
      <c r="AM554" s="620" t="s">
        <v>2900</v>
      </c>
      <c r="AN554" s="620" t="s">
        <v>457</v>
      </c>
      <c r="AO554" s="620" t="s">
        <v>69</v>
      </c>
      <c r="AP554" s="620" t="s">
        <v>457</v>
      </c>
      <c r="AQ554" s="620" t="s">
        <v>69</v>
      </c>
      <c r="AR554" s="619" t="s">
        <v>89</v>
      </c>
      <c r="AS554" s="619" t="s">
        <v>87</v>
      </c>
      <c r="AT554" s="620" t="s">
        <v>69</v>
      </c>
      <c r="AU554" s="620" t="s">
        <v>89</v>
      </c>
      <c r="AV554" s="620" t="s">
        <v>69</v>
      </c>
      <c r="AW554" s="620" t="s">
        <v>69</v>
      </c>
      <c r="AX554" s="620" t="s">
        <v>90</v>
      </c>
    </row>
    <row r="555" spans="1:50" ht="75">
      <c r="A555" s="497" t="s">
        <v>2887</v>
      </c>
      <c r="B555" s="514" t="s">
        <v>318</v>
      </c>
      <c r="C555" s="615" t="s">
        <v>248</v>
      </c>
      <c r="D555" s="508" t="s">
        <v>106</v>
      </c>
      <c r="E555" s="498" t="s">
        <v>1099</v>
      </c>
      <c r="F555" s="198">
        <f>IFERROR(VLOOKUP(E555,[15]TablaRetencion!A$1:B$22,2,FALSE),"")</f>
        <v>350</v>
      </c>
      <c r="G555" s="198" t="s">
        <v>402</v>
      </c>
      <c r="H555" s="198">
        <f>IFERROR(VLOOKUP(G555,[15]TablaRetencion!C$1:D$159,2,FALSE),"")</f>
        <v>28</v>
      </c>
      <c r="I555" s="510" t="s">
        <v>2930</v>
      </c>
      <c r="J555" s="543" t="s">
        <v>2888</v>
      </c>
      <c r="K555" s="543" t="s">
        <v>2889</v>
      </c>
      <c r="L555" s="616" t="s">
        <v>70</v>
      </c>
      <c r="M555" s="616" t="s">
        <v>2890</v>
      </c>
      <c r="N555" s="616" t="s">
        <v>2891</v>
      </c>
      <c r="O555" s="616" t="s">
        <v>2891</v>
      </c>
      <c r="P555" s="616" t="s">
        <v>111</v>
      </c>
      <c r="Q555" s="616" t="s">
        <v>75</v>
      </c>
      <c r="R555" s="621" t="s">
        <v>89</v>
      </c>
      <c r="S555" s="616" t="s">
        <v>2892</v>
      </c>
      <c r="T555" s="616" t="s">
        <v>2824</v>
      </c>
      <c r="U555" s="616" t="s">
        <v>2828</v>
      </c>
      <c r="V555" s="615" t="s">
        <v>2893</v>
      </c>
      <c r="W555" s="617">
        <v>4</v>
      </c>
      <c r="X555" s="617" t="s">
        <v>1822</v>
      </c>
      <c r="Y555" s="543" t="s">
        <v>2894</v>
      </c>
      <c r="Z555" s="615" t="s">
        <v>2895</v>
      </c>
      <c r="AA555" s="616" t="s">
        <v>2896</v>
      </c>
      <c r="AB555" s="616" t="s">
        <v>2897</v>
      </c>
      <c r="AC555" s="543" t="s">
        <v>2898</v>
      </c>
      <c r="AD555" s="574">
        <v>43434</v>
      </c>
      <c r="AE555" s="619" t="s">
        <v>82</v>
      </c>
      <c r="AF555" s="620" t="s">
        <v>69</v>
      </c>
      <c r="AG555" s="620" t="s">
        <v>69</v>
      </c>
      <c r="AH555" s="620" t="s">
        <v>69</v>
      </c>
      <c r="AI555" s="620" t="s">
        <v>114</v>
      </c>
      <c r="AJ555" s="618">
        <v>43434</v>
      </c>
      <c r="AK555" s="620" t="s">
        <v>2897</v>
      </c>
      <c r="AL555" s="620" t="s">
        <v>2899</v>
      </c>
      <c r="AM555" s="620" t="s">
        <v>2900</v>
      </c>
      <c r="AN555" s="620" t="s">
        <v>457</v>
      </c>
      <c r="AO555" s="620" t="s">
        <v>69</v>
      </c>
      <c r="AP555" s="620" t="s">
        <v>457</v>
      </c>
      <c r="AQ555" s="620" t="s">
        <v>69</v>
      </c>
      <c r="AR555" s="619" t="s">
        <v>89</v>
      </c>
      <c r="AS555" s="619" t="s">
        <v>87</v>
      </c>
      <c r="AT555" s="620" t="s">
        <v>69</v>
      </c>
      <c r="AU555" s="620" t="s">
        <v>89</v>
      </c>
      <c r="AV555" s="620" t="s">
        <v>69</v>
      </c>
      <c r="AW555" s="620" t="s">
        <v>69</v>
      </c>
      <c r="AX555" s="620" t="s">
        <v>90</v>
      </c>
    </row>
    <row r="556" spans="1:50" ht="75">
      <c r="A556" s="497" t="s">
        <v>2887</v>
      </c>
      <c r="B556" s="514" t="s">
        <v>318</v>
      </c>
      <c r="C556" s="615" t="s">
        <v>248</v>
      </c>
      <c r="D556" s="508" t="s">
        <v>106</v>
      </c>
      <c r="E556" s="498" t="s">
        <v>1099</v>
      </c>
      <c r="F556" s="198">
        <f>IFERROR(VLOOKUP(E556,[15]TablaRetencion!A$1:B$22,2,FALSE),"")</f>
        <v>350</v>
      </c>
      <c r="G556" s="198" t="s">
        <v>402</v>
      </c>
      <c r="H556" s="198">
        <f>IFERROR(VLOOKUP(G556,[15]TablaRetencion!C$1:D$159,2,FALSE),"")</f>
        <v>28</v>
      </c>
      <c r="I556" s="510" t="s">
        <v>2931</v>
      </c>
      <c r="J556" s="543" t="s">
        <v>2888</v>
      </c>
      <c r="K556" s="543" t="s">
        <v>2889</v>
      </c>
      <c r="L556" s="616" t="s">
        <v>70</v>
      </c>
      <c r="M556" s="616" t="s">
        <v>2890</v>
      </c>
      <c r="N556" s="616" t="s">
        <v>2891</v>
      </c>
      <c r="O556" s="616" t="s">
        <v>2891</v>
      </c>
      <c r="P556" s="616" t="s">
        <v>111</v>
      </c>
      <c r="Q556" s="616" t="s">
        <v>75</v>
      </c>
      <c r="R556" s="621" t="s">
        <v>89</v>
      </c>
      <c r="S556" s="616" t="s">
        <v>2892</v>
      </c>
      <c r="T556" s="616" t="s">
        <v>2824</v>
      </c>
      <c r="U556" s="616" t="s">
        <v>2828</v>
      </c>
      <c r="V556" s="615" t="s">
        <v>2893</v>
      </c>
      <c r="W556" s="617">
        <v>4</v>
      </c>
      <c r="X556" s="617" t="s">
        <v>1822</v>
      </c>
      <c r="Y556" s="543" t="s">
        <v>2894</v>
      </c>
      <c r="Z556" s="615" t="s">
        <v>2895</v>
      </c>
      <c r="AA556" s="616" t="s">
        <v>2896</v>
      </c>
      <c r="AB556" s="616" t="s">
        <v>2897</v>
      </c>
      <c r="AC556" s="543" t="s">
        <v>2898</v>
      </c>
      <c r="AD556" s="574">
        <v>43434</v>
      </c>
      <c r="AE556" s="619" t="s">
        <v>82</v>
      </c>
      <c r="AF556" s="620" t="s">
        <v>69</v>
      </c>
      <c r="AG556" s="620" t="s">
        <v>69</v>
      </c>
      <c r="AH556" s="620" t="s">
        <v>69</v>
      </c>
      <c r="AI556" s="620" t="s">
        <v>114</v>
      </c>
      <c r="AJ556" s="618">
        <v>43434</v>
      </c>
      <c r="AK556" s="620" t="s">
        <v>2897</v>
      </c>
      <c r="AL556" s="620" t="s">
        <v>2899</v>
      </c>
      <c r="AM556" s="620" t="s">
        <v>2900</v>
      </c>
      <c r="AN556" s="620" t="s">
        <v>457</v>
      </c>
      <c r="AO556" s="620" t="s">
        <v>69</v>
      </c>
      <c r="AP556" s="620" t="s">
        <v>457</v>
      </c>
      <c r="AQ556" s="620" t="s">
        <v>69</v>
      </c>
      <c r="AR556" s="619" t="s">
        <v>89</v>
      </c>
      <c r="AS556" s="619" t="s">
        <v>87</v>
      </c>
      <c r="AT556" s="620" t="s">
        <v>69</v>
      </c>
      <c r="AU556" s="620" t="s">
        <v>89</v>
      </c>
      <c r="AV556" s="620" t="s">
        <v>69</v>
      </c>
      <c r="AW556" s="620" t="s">
        <v>69</v>
      </c>
      <c r="AX556" s="620" t="s">
        <v>90</v>
      </c>
    </row>
    <row r="557" spans="1:50" ht="75">
      <c r="A557" s="497" t="s">
        <v>2887</v>
      </c>
      <c r="B557" s="514" t="s">
        <v>318</v>
      </c>
      <c r="C557" s="615" t="s">
        <v>248</v>
      </c>
      <c r="D557" s="508" t="s">
        <v>106</v>
      </c>
      <c r="E557" s="498" t="s">
        <v>1099</v>
      </c>
      <c r="F557" s="198">
        <f>IFERROR(VLOOKUP(E557,[15]TablaRetencion!A$1:B$22,2,FALSE),"")</f>
        <v>350</v>
      </c>
      <c r="G557" s="198" t="s">
        <v>402</v>
      </c>
      <c r="H557" s="198">
        <f>IFERROR(VLOOKUP(G557,[15]TablaRetencion!C$1:D$159,2,FALSE),"")</f>
        <v>28</v>
      </c>
      <c r="I557" s="510" t="s">
        <v>2932</v>
      </c>
      <c r="J557" s="543" t="s">
        <v>2888</v>
      </c>
      <c r="K557" s="543" t="s">
        <v>2889</v>
      </c>
      <c r="L557" s="616" t="s">
        <v>70</v>
      </c>
      <c r="M557" s="616" t="s">
        <v>2890</v>
      </c>
      <c r="N557" s="616" t="s">
        <v>2891</v>
      </c>
      <c r="O557" s="616" t="s">
        <v>2891</v>
      </c>
      <c r="P557" s="616" t="s">
        <v>111</v>
      </c>
      <c r="Q557" s="616" t="s">
        <v>75</v>
      </c>
      <c r="R557" s="621" t="s">
        <v>89</v>
      </c>
      <c r="S557" s="616" t="s">
        <v>2892</v>
      </c>
      <c r="T557" s="616" t="s">
        <v>2824</v>
      </c>
      <c r="U557" s="616" t="s">
        <v>2828</v>
      </c>
      <c r="V557" s="615" t="s">
        <v>2893</v>
      </c>
      <c r="W557" s="617">
        <v>4</v>
      </c>
      <c r="X557" s="617" t="s">
        <v>1822</v>
      </c>
      <c r="Y557" s="543" t="s">
        <v>2894</v>
      </c>
      <c r="Z557" s="615" t="s">
        <v>2895</v>
      </c>
      <c r="AA557" s="616" t="s">
        <v>2896</v>
      </c>
      <c r="AB557" s="616" t="s">
        <v>2897</v>
      </c>
      <c r="AC557" s="543" t="s">
        <v>2898</v>
      </c>
      <c r="AD557" s="574">
        <v>43434</v>
      </c>
      <c r="AE557" s="619" t="s">
        <v>82</v>
      </c>
      <c r="AF557" s="620" t="s">
        <v>69</v>
      </c>
      <c r="AG557" s="620" t="s">
        <v>69</v>
      </c>
      <c r="AH557" s="620" t="s">
        <v>69</v>
      </c>
      <c r="AI557" s="620" t="s">
        <v>114</v>
      </c>
      <c r="AJ557" s="618">
        <v>43434</v>
      </c>
      <c r="AK557" s="620" t="s">
        <v>2897</v>
      </c>
      <c r="AL557" s="620" t="s">
        <v>2899</v>
      </c>
      <c r="AM557" s="620" t="s">
        <v>2900</v>
      </c>
      <c r="AN557" s="620" t="s">
        <v>457</v>
      </c>
      <c r="AO557" s="620" t="s">
        <v>69</v>
      </c>
      <c r="AP557" s="620" t="s">
        <v>457</v>
      </c>
      <c r="AQ557" s="620" t="s">
        <v>69</v>
      </c>
      <c r="AR557" s="619" t="s">
        <v>89</v>
      </c>
      <c r="AS557" s="619" t="s">
        <v>87</v>
      </c>
      <c r="AT557" s="620" t="s">
        <v>69</v>
      </c>
      <c r="AU557" s="620" t="s">
        <v>89</v>
      </c>
      <c r="AV557" s="620" t="s">
        <v>69</v>
      </c>
      <c r="AW557" s="620" t="s">
        <v>69</v>
      </c>
      <c r="AX557" s="620" t="s">
        <v>90</v>
      </c>
    </row>
    <row r="558" spans="1:50" ht="75">
      <c r="A558" s="497" t="s">
        <v>2887</v>
      </c>
      <c r="B558" s="514" t="s">
        <v>318</v>
      </c>
      <c r="C558" s="615" t="s">
        <v>248</v>
      </c>
      <c r="D558" s="508" t="s">
        <v>106</v>
      </c>
      <c r="E558" s="498" t="s">
        <v>1099</v>
      </c>
      <c r="F558" s="198">
        <f>IFERROR(VLOOKUP(E558,[15]TablaRetencion!A$1:B$22,2,FALSE),"")</f>
        <v>350</v>
      </c>
      <c r="G558" s="198" t="s">
        <v>402</v>
      </c>
      <c r="H558" s="198">
        <f>IFERROR(VLOOKUP(G558,[15]TablaRetencion!C$1:D$159,2,FALSE),"")</f>
        <v>28</v>
      </c>
      <c r="I558" s="510" t="s">
        <v>2933</v>
      </c>
      <c r="J558" s="543" t="s">
        <v>2888</v>
      </c>
      <c r="K558" s="543" t="s">
        <v>2889</v>
      </c>
      <c r="L558" s="616" t="s">
        <v>70</v>
      </c>
      <c r="M558" s="616" t="s">
        <v>2890</v>
      </c>
      <c r="N558" s="616" t="s">
        <v>2891</v>
      </c>
      <c r="O558" s="616" t="s">
        <v>2891</v>
      </c>
      <c r="P558" s="616" t="s">
        <v>111</v>
      </c>
      <c r="Q558" s="616" t="s">
        <v>75</v>
      </c>
      <c r="R558" s="621" t="s">
        <v>89</v>
      </c>
      <c r="S558" s="616" t="s">
        <v>2892</v>
      </c>
      <c r="T558" s="616" t="s">
        <v>2824</v>
      </c>
      <c r="U558" s="616" t="s">
        <v>2828</v>
      </c>
      <c r="V558" s="615" t="s">
        <v>2893</v>
      </c>
      <c r="W558" s="617">
        <v>4</v>
      </c>
      <c r="X558" s="617" t="s">
        <v>1822</v>
      </c>
      <c r="Y558" s="543" t="s">
        <v>2894</v>
      </c>
      <c r="Z558" s="615" t="s">
        <v>2895</v>
      </c>
      <c r="AA558" s="616" t="s">
        <v>2896</v>
      </c>
      <c r="AB558" s="616" t="s">
        <v>2897</v>
      </c>
      <c r="AC558" s="543" t="s">
        <v>2898</v>
      </c>
      <c r="AD558" s="574">
        <v>43434</v>
      </c>
      <c r="AE558" s="619" t="s">
        <v>82</v>
      </c>
      <c r="AF558" s="620" t="s">
        <v>69</v>
      </c>
      <c r="AG558" s="620" t="s">
        <v>69</v>
      </c>
      <c r="AH558" s="620" t="s">
        <v>69</v>
      </c>
      <c r="AI558" s="620" t="s">
        <v>114</v>
      </c>
      <c r="AJ558" s="618">
        <v>43434</v>
      </c>
      <c r="AK558" s="620" t="s">
        <v>2897</v>
      </c>
      <c r="AL558" s="620" t="s">
        <v>2899</v>
      </c>
      <c r="AM558" s="620" t="s">
        <v>2900</v>
      </c>
      <c r="AN558" s="620" t="s">
        <v>457</v>
      </c>
      <c r="AO558" s="620" t="s">
        <v>69</v>
      </c>
      <c r="AP558" s="620" t="s">
        <v>457</v>
      </c>
      <c r="AQ558" s="620" t="s">
        <v>69</v>
      </c>
      <c r="AR558" s="619" t="s">
        <v>89</v>
      </c>
      <c r="AS558" s="619" t="s">
        <v>87</v>
      </c>
      <c r="AT558" s="620" t="s">
        <v>69</v>
      </c>
      <c r="AU558" s="620" t="s">
        <v>89</v>
      </c>
      <c r="AV558" s="620" t="s">
        <v>69</v>
      </c>
      <c r="AW558" s="620" t="s">
        <v>69</v>
      </c>
      <c r="AX558" s="620" t="s">
        <v>90</v>
      </c>
    </row>
    <row r="559" spans="1:50" ht="75">
      <c r="A559" s="497" t="s">
        <v>2887</v>
      </c>
      <c r="B559" s="514" t="s">
        <v>318</v>
      </c>
      <c r="C559" s="615" t="s">
        <v>248</v>
      </c>
      <c r="D559" s="508" t="s">
        <v>106</v>
      </c>
      <c r="E559" s="498" t="s">
        <v>1099</v>
      </c>
      <c r="F559" s="198">
        <f>IFERROR(VLOOKUP(E559,[15]TablaRetencion!A$1:B$22,2,FALSE),"")</f>
        <v>350</v>
      </c>
      <c r="G559" s="198" t="s">
        <v>402</v>
      </c>
      <c r="H559" s="198">
        <f>IFERROR(VLOOKUP(G559,[15]TablaRetencion!C$1:D$159,2,FALSE),"")</f>
        <v>28</v>
      </c>
      <c r="I559" s="510" t="s">
        <v>2925</v>
      </c>
      <c r="J559" s="543" t="s">
        <v>2888</v>
      </c>
      <c r="K559" s="543" t="s">
        <v>2889</v>
      </c>
      <c r="L559" s="616" t="s">
        <v>70</v>
      </c>
      <c r="M559" s="616" t="s">
        <v>2890</v>
      </c>
      <c r="N559" s="616" t="s">
        <v>2891</v>
      </c>
      <c r="O559" s="616" t="s">
        <v>2891</v>
      </c>
      <c r="P559" s="616" t="s">
        <v>111</v>
      </c>
      <c r="Q559" s="616" t="s">
        <v>75</v>
      </c>
      <c r="R559" s="621" t="s">
        <v>89</v>
      </c>
      <c r="S559" s="616" t="s">
        <v>2892</v>
      </c>
      <c r="T559" s="616" t="s">
        <v>2824</v>
      </c>
      <c r="U559" s="616" t="s">
        <v>2828</v>
      </c>
      <c r="V559" s="615" t="s">
        <v>2893</v>
      </c>
      <c r="W559" s="617">
        <v>4</v>
      </c>
      <c r="X559" s="617" t="s">
        <v>1822</v>
      </c>
      <c r="Y559" s="543" t="s">
        <v>2894</v>
      </c>
      <c r="Z559" s="615" t="s">
        <v>2895</v>
      </c>
      <c r="AA559" s="616" t="s">
        <v>2896</v>
      </c>
      <c r="AB559" s="616" t="s">
        <v>2897</v>
      </c>
      <c r="AC559" s="543" t="s">
        <v>2898</v>
      </c>
      <c r="AD559" s="574">
        <v>43434</v>
      </c>
      <c r="AE559" s="619" t="s">
        <v>82</v>
      </c>
      <c r="AF559" s="620" t="s">
        <v>69</v>
      </c>
      <c r="AG559" s="620" t="s">
        <v>69</v>
      </c>
      <c r="AH559" s="620" t="s">
        <v>69</v>
      </c>
      <c r="AI559" s="620" t="s">
        <v>114</v>
      </c>
      <c r="AJ559" s="618">
        <v>43434</v>
      </c>
      <c r="AK559" s="620" t="s">
        <v>2897</v>
      </c>
      <c r="AL559" s="620" t="s">
        <v>2899</v>
      </c>
      <c r="AM559" s="620" t="s">
        <v>2900</v>
      </c>
      <c r="AN559" s="620" t="s">
        <v>457</v>
      </c>
      <c r="AO559" s="620" t="s">
        <v>69</v>
      </c>
      <c r="AP559" s="620" t="s">
        <v>457</v>
      </c>
      <c r="AQ559" s="620" t="s">
        <v>69</v>
      </c>
      <c r="AR559" s="619" t="s">
        <v>89</v>
      </c>
      <c r="AS559" s="619" t="s">
        <v>87</v>
      </c>
      <c r="AT559" s="620" t="s">
        <v>69</v>
      </c>
      <c r="AU559" s="620" t="s">
        <v>89</v>
      </c>
      <c r="AV559" s="620" t="s">
        <v>69</v>
      </c>
      <c r="AW559" s="620" t="s">
        <v>69</v>
      </c>
      <c r="AX559" s="620" t="s">
        <v>90</v>
      </c>
    </row>
    <row r="560" spans="1:50" ht="75">
      <c r="A560" s="497" t="s">
        <v>2887</v>
      </c>
      <c r="B560" s="514" t="s">
        <v>318</v>
      </c>
      <c r="C560" s="615" t="s">
        <v>248</v>
      </c>
      <c r="D560" s="508" t="s">
        <v>106</v>
      </c>
      <c r="E560" s="498" t="s">
        <v>1099</v>
      </c>
      <c r="F560" s="198">
        <f>IFERROR(VLOOKUP(E560,[15]TablaRetencion!A$1:B$22,2,FALSE),"")</f>
        <v>350</v>
      </c>
      <c r="G560" s="198" t="s">
        <v>402</v>
      </c>
      <c r="H560" s="198">
        <f>IFERROR(VLOOKUP(G560,[15]TablaRetencion!C$1:D$159,2,FALSE),"")</f>
        <v>28</v>
      </c>
      <c r="I560" s="510" t="s">
        <v>2921</v>
      </c>
      <c r="J560" s="543" t="s">
        <v>2888</v>
      </c>
      <c r="K560" s="543" t="s">
        <v>2889</v>
      </c>
      <c r="L560" s="616" t="s">
        <v>70</v>
      </c>
      <c r="M560" s="616" t="s">
        <v>2890</v>
      </c>
      <c r="N560" s="616" t="s">
        <v>2891</v>
      </c>
      <c r="O560" s="616" t="s">
        <v>2891</v>
      </c>
      <c r="P560" s="616" t="s">
        <v>111</v>
      </c>
      <c r="Q560" s="616" t="s">
        <v>75</v>
      </c>
      <c r="R560" s="621" t="s">
        <v>89</v>
      </c>
      <c r="S560" s="616" t="s">
        <v>2892</v>
      </c>
      <c r="T560" s="616" t="s">
        <v>2824</v>
      </c>
      <c r="U560" s="616" t="s">
        <v>2828</v>
      </c>
      <c r="V560" s="615" t="s">
        <v>2893</v>
      </c>
      <c r="W560" s="617">
        <v>4</v>
      </c>
      <c r="X560" s="617" t="s">
        <v>1822</v>
      </c>
      <c r="Y560" s="543" t="s">
        <v>2894</v>
      </c>
      <c r="Z560" s="615" t="s">
        <v>2895</v>
      </c>
      <c r="AA560" s="616" t="s">
        <v>2896</v>
      </c>
      <c r="AB560" s="616" t="s">
        <v>2897</v>
      </c>
      <c r="AC560" s="543" t="s">
        <v>2898</v>
      </c>
      <c r="AD560" s="574">
        <v>43434</v>
      </c>
      <c r="AE560" s="619" t="s">
        <v>82</v>
      </c>
      <c r="AF560" s="620" t="s">
        <v>69</v>
      </c>
      <c r="AG560" s="620" t="s">
        <v>69</v>
      </c>
      <c r="AH560" s="620" t="s">
        <v>69</v>
      </c>
      <c r="AI560" s="620" t="s">
        <v>114</v>
      </c>
      <c r="AJ560" s="618">
        <v>43434</v>
      </c>
      <c r="AK560" s="620" t="s">
        <v>2897</v>
      </c>
      <c r="AL560" s="620" t="s">
        <v>2899</v>
      </c>
      <c r="AM560" s="620" t="s">
        <v>2900</v>
      </c>
      <c r="AN560" s="620" t="s">
        <v>457</v>
      </c>
      <c r="AO560" s="620" t="s">
        <v>69</v>
      </c>
      <c r="AP560" s="620" t="s">
        <v>457</v>
      </c>
      <c r="AQ560" s="620" t="s">
        <v>69</v>
      </c>
      <c r="AR560" s="619" t="s">
        <v>89</v>
      </c>
      <c r="AS560" s="619" t="s">
        <v>87</v>
      </c>
      <c r="AT560" s="620" t="s">
        <v>69</v>
      </c>
      <c r="AU560" s="620" t="s">
        <v>89</v>
      </c>
      <c r="AV560" s="620" t="s">
        <v>69</v>
      </c>
      <c r="AW560" s="620" t="s">
        <v>69</v>
      </c>
      <c r="AX560" s="620" t="s">
        <v>90</v>
      </c>
    </row>
    <row r="561" spans="1:50" ht="75">
      <c r="A561" s="497" t="s">
        <v>2887</v>
      </c>
      <c r="B561" s="514" t="s">
        <v>318</v>
      </c>
      <c r="C561" s="615" t="s">
        <v>248</v>
      </c>
      <c r="D561" s="508" t="s">
        <v>106</v>
      </c>
      <c r="E561" s="498" t="s">
        <v>1099</v>
      </c>
      <c r="F561" s="198">
        <f>IFERROR(VLOOKUP(E561,[15]TablaRetencion!A$1:B$22,2,FALSE),"")</f>
        <v>350</v>
      </c>
      <c r="G561" s="198" t="s">
        <v>402</v>
      </c>
      <c r="H561" s="198">
        <f>IFERROR(VLOOKUP(G561,[15]TablaRetencion!C$1:D$159,2,FALSE),"")</f>
        <v>28</v>
      </c>
      <c r="I561" s="510" t="s">
        <v>2901</v>
      </c>
      <c r="J561" s="543" t="s">
        <v>2888</v>
      </c>
      <c r="K561" s="543" t="s">
        <v>2889</v>
      </c>
      <c r="L561" s="616" t="s">
        <v>70</v>
      </c>
      <c r="M561" s="616" t="s">
        <v>2890</v>
      </c>
      <c r="N561" s="616" t="s">
        <v>2891</v>
      </c>
      <c r="O561" s="616" t="s">
        <v>2891</v>
      </c>
      <c r="P561" s="616" t="s">
        <v>111</v>
      </c>
      <c r="Q561" s="616" t="s">
        <v>75</v>
      </c>
      <c r="R561" s="621" t="s">
        <v>89</v>
      </c>
      <c r="S561" s="616" t="s">
        <v>2892</v>
      </c>
      <c r="T561" s="616" t="s">
        <v>2824</v>
      </c>
      <c r="U561" s="616" t="s">
        <v>2828</v>
      </c>
      <c r="V561" s="615" t="s">
        <v>2893</v>
      </c>
      <c r="W561" s="617">
        <v>4</v>
      </c>
      <c r="X561" s="617" t="s">
        <v>1822</v>
      </c>
      <c r="Y561" s="543" t="s">
        <v>2894</v>
      </c>
      <c r="Z561" s="615" t="s">
        <v>2895</v>
      </c>
      <c r="AA561" s="616" t="s">
        <v>2896</v>
      </c>
      <c r="AB561" s="616" t="s">
        <v>2897</v>
      </c>
      <c r="AC561" s="543" t="s">
        <v>2898</v>
      </c>
      <c r="AD561" s="574">
        <v>43434</v>
      </c>
      <c r="AE561" s="619" t="s">
        <v>82</v>
      </c>
      <c r="AF561" s="620" t="s">
        <v>69</v>
      </c>
      <c r="AG561" s="620" t="s">
        <v>69</v>
      </c>
      <c r="AH561" s="620" t="s">
        <v>69</v>
      </c>
      <c r="AI561" s="620" t="s">
        <v>114</v>
      </c>
      <c r="AJ561" s="618">
        <v>43434</v>
      </c>
      <c r="AK561" s="620" t="s">
        <v>2897</v>
      </c>
      <c r="AL561" s="620" t="s">
        <v>2899</v>
      </c>
      <c r="AM561" s="620" t="s">
        <v>2900</v>
      </c>
      <c r="AN561" s="620" t="s">
        <v>457</v>
      </c>
      <c r="AO561" s="620" t="s">
        <v>69</v>
      </c>
      <c r="AP561" s="620" t="s">
        <v>457</v>
      </c>
      <c r="AQ561" s="620" t="s">
        <v>69</v>
      </c>
      <c r="AR561" s="619" t="s">
        <v>89</v>
      </c>
      <c r="AS561" s="619" t="s">
        <v>87</v>
      </c>
      <c r="AT561" s="620" t="s">
        <v>69</v>
      </c>
      <c r="AU561" s="620" t="s">
        <v>89</v>
      </c>
      <c r="AV561" s="620" t="s">
        <v>69</v>
      </c>
      <c r="AW561" s="620" t="s">
        <v>69</v>
      </c>
      <c r="AX561" s="620" t="s">
        <v>90</v>
      </c>
    </row>
    <row r="562" spans="1:50" ht="90">
      <c r="A562" s="497" t="s">
        <v>2887</v>
      </c>
      <c r="B562" s="514" t="s">
        <v>318</v>
      </c>
      <c r="C562" s="615" t="s">
        <v>248</v>
      </c>
      <c r="D562" s="508" t="s">
        <v>106</v>
      </c>
      <c r="E562" s="498" t="s">
        <v>1099</v>
      </c>
      <c r="F562" s="198">
        <f>IFERROR(VLOOKUP(E562,[15]TablaRetencion!A$1:B$22,2,FALSE),"")</f>
        <v>350</v>
      </c>
      <c r="G562" s="198" t="s">
        <v>402</v>
      </c>
      <c r="H562" s="198">
        <f>IFERROR(VLOOKUP(G562,[15]TablaRetencion!C$1:D$159,2,FALSE),"")</f>
        <v>28</v>
      </c>
      <c r="I562" s="510" t="s">
        <v>2903</v>
      </c>
      <c r="J562" s="543" t="s">
        <v>2888</v>
      </c>
      <c r="K562" s="543" t="s">
        <v>2889</v>
      </c>
      <c r="L562" s="616" t="s">
        <v>70</v>
      </c>
      <c r="M562" s="616" t="s">
        <v>2890</v>
      </c>
      <c r="N562" s="616" t="s">
        <v>2891</v>
      </c>
      <c r="O562" s="616" t="s">
        <v>2891</v>
      </c>
      <c r="P562" s="616" t="s">
        <v>111</v>
      </c>
      <c r="Q562" s="616" t="s">
        <v>75</v>
      </c>
      <c r="R562" s="621" t="s">
        <v>89</v>
      </c>
      <c r="S562" s="616" t="s">
        <v>2892</v>
      </c>
      <c r="T562" s="616" t="s">
        <v>2824</v>
      </c>
      <c r="U562" s="616" t="s">
        <v>2828</v>
      </c>
      <c r="V562" s="615" t="s">
        <v>2893</v>
      </c>
      <c r="W562" s="617">
        <v>4</v>
      </c>
      <c r="X562" s="617" t="s">
        <v>1822</v>
      </c>
      <c r="Y562" s="543" t="s">
        <v>2894</v>
      </c>
      <c r="Z562" s="615" t="s">
        <v>2895</v>
      </c>
      <c r="AA562" s="616" t="s">
        <v>2896</v>
      </c>
      <c r="AB562" s="616" t="s">
        <v>2897</v>
      </c>
      <c r="AC562" s="543" t="s">
        <v>2898</v>
      </c>
      <c r="AD562" s="574">
        <v>43434</v>
      </c>
      <c r="AE562" s="619" t="s">
        <v>82</v>
      </c>
      <c r="AF562" s="620" t="s">
        <v>69</v>
      </c>
      <c r="AG562" s="620" t="s">
        <v>69</v>
      </c>
      <c r="AH562" s="620" t="s">
        <v>69</v>
      </c>
      <c r="AI562" s="620" t="s">
        <v>114</v>
      </c>
      <c r="AJ562" s="618">
        <v>43434</v>
      </c>
      <c r="AK562" s="620" t="s">
        <v>2897</v>
      </c>
      <c r="AL562" s="620" t="s">
        <v>2899</v>
      </c>
      <c r="AM562" s="620" t="s">
        <v>2900</v>
      </c>
      <c r="AN562" s="620" t="s">
        <v>457</v>
      </c>
      <c r="AO562" s="620" t="s">
        <v>69</v>
      </c>
      <c r="AP562" s="620" t="s">
        <v>457</v>
      </c>
      <c r="AQ562" s="620" t="s">
        <v>69</v>
      </c>
      <c r="AR562" s="619" t="s">
        <v>89</v>
      </c>
      <c r="AS562" s="619" t="s">
        <v>87</v>
      </c>
      <c r="AT562" s="620" t="s">
        <v>69</v>
      </c>
      <c r="AU562" s="620" t="s">
        <v>89</v>
      </c>
      <c r="AV562" s="620" t="s">
        <v>69</v>
      </c>
      <c r="AW562" s="620" t="s">
        <v>69</v>
      </c>
      <c r="AX562" s="620" t="s">
        <v>90</v>
      </c>
    </row>
    <row r="563" spans="1:50" ht="90">
      <c r="A563" s="497" t="s">
        <v>2887</v>
      </c>
      <c r="B563" s="514" t="s">
        <v>318</v>
      </c>
      <c r="C563" s="615" t="s">
        <v>248</v>
      </c>
      <c r="D563" s="508" t="s">
        <v>106</v>
      </c>
      <c r="E563" s="498" t="s">
        <v>1099</v>
      </c>
      <c r="F563" s="198">
        <f>IFERROR(VLOOKUP(E563,[15]TablaRetencion!A$1:B$22,2,FALSE),"")</f>
        <v>350</v>
      </c>
      <c r="G563" s="198" t="s">
        <v>402</v>
      </c>
      <c r="H563" s="198">
        <f>IFERROR(VLOOKUP(G563,[15]TablaRetencion!C$1:D$159,2,FALSE),"")</f>
        <v>28</v>
      </c>
      <c r="I563" s="510" t="s">
        <v>2903</v>
      </c>
      <c r="J563" s="543" t="s">
        <v>2888</v>
      </c>
      <c r="K563" s="543" t="s">
        <v>2889</v>
      </c>
      <c r="L563" s="616" t="s">
        <v>70</v>
      </c>
      <c r="M563" s="616" t="s">
        <v>2890</v>
      </c>
      <c r="N563" s="616" t="s">
        <v>2891</v>
      </c>
      <c r="O563" s="616" t="s">
        <v>2891</v>
      </c>
      <c r="P563" s="616" t="s">
        <v>111</v>
      </c>
      <c r="Q563" s="616" t="s">
        <v>75</v>
      </c>
      <c r="R563" s="621" t="s">
        <v>89</v>
      </c>
      <c r="S563" s="616" t="s">
        <v>2892</v>
      </c>
      <c r="T563" s="616" t="s">
        <v>2824</v>
      </c>
      <c r="U563" s="616" t="s">
        <v>2828</v>
      </c>
      <c r="V563" s="615" t="s">
        <v>2893</v>
      </c>
      <c r="W563" s="617">
        <v>4</v>
      </c>
      <c r="X563" s="617" t="s">
        <v>1822</v>
      </c>
      <c r="Y563" s="543" t="s">
        <v>2894</v>
      </c>
      <c r="Z563" s="615" t="s">
        <v>2895</v>
      </c>
      <c r="AA563" s="616" t="s">
        <v>2896</v>
      </c>
      <c r="AB563" s="616" t="s">
        <v>2897</v>
      </c>
      <c r="AC563" s="543" t="s">
        <v>2898</v>
      </c>
      <c r="AD563" s="574">
        <v>43434</v>
      </c>
      <c r="AE563" s="619" t="s">
        <v>82</v>
      </c>
      <c r="AF563" s="620" t="s">
        <v>69</v>
      </c>
      <c r="AG563" s="620" t="s">
        <v>69</v>
      </c>
      <c r="AH563" s="620" t="s">
        <v>69</v>
      </c>
      <c r="AI563" s="620" t="s">
        <v>114</v>
      </c>
      <c r="AJ563" s="618">
        <v>43434</v>
      </c>
      <c r="AK563" s="620" t="s">
        <v>2897</v>
      </c>
      <c r="AL563" s="620" t="s">
        <v>2899</v>
      </c>
      <c r="AM563" s="620" t="s">
        <v>2900</v>
      </c>
      <c r="AN563" s="620" t="s">
        <v>457</v>
      </c>
      <c r="AO563" s="620" t="s">
        <v>69</v>
      </c>
      <c r="AP563" s="620" t="s">
        <v>457</v>
      </c>
      <c r="AQ563" s="620" t="s">
        <v>69</v>
      </c>
      <c r="AR563" s="619" t="s">
        <v>89</v>
      </c>
      <c r="AS563" s="619" t="s">
        <v>87</v>
      </c>
      <c r="AT563" s="620" t="s">
        <v>69</v>
      </c>
      <c r="AU563" s="620" t="s">
        <v>89</v>
      </c>
      <c r="AV563" s="620" t="s">
        <v>69</v>
      </c>
      <c r="AW563" s="620" t="s">
        <v>69</v>
      </c>
      <c r="AX563" s="620" t="s">
        <v>90</v>
      </c>
    </row>
    <row r="564" spans="1:50" ht="75">
      <c r="A564" s="497" t="s">
        <v>2887</v>
      </c>
      <c r="B564" s="514" t="s">
        <v>318</v>
      </c>
      <c r="C564" s="615" t="s">
        <v>248</v>
      </c>
      <c r="D564" s="508" t="s">
        <v>106</v>
      </c>
      <c r="E564" s="498" t="s">
        <v>1099</v>
      </c>
      <c r="F564" s="198">
        <f>IFERROR(VLOOKUP(E564,[15]TablaRetencion!A$1:B$22,2,FALSE),"")</f>
        <v>350</v>
      </c>
      <c r="G564" s="198" t="s">
        <v>402</v>
      </c>
      <c r="H564" s="198">
        <f>IFERROR(VLOOKUP(G564,[15]TablaRetencion!C$1:D$159,2,FALSE),"")</f>
        <v>28</v>
      </c>
      <c r="I564" s="510" t="s">
        <v>2906</v>
      </c>
      <c r="J564" s="543" t="s">
        <v>2888</v>
      </c>
      <c r="K564" s="543" t="s">
        <v>2889</v>
      </c>
      <c r="L564" s="616" t="s">
        <v>70</v>
      </c>
      <c r="M564" s="616" t="s">
        <v>2890</v>
      </c>
      <c r="N564" s="616" t="s">
        <v>2891</v>
      </c>
      <c r="O564" s="616" t="s">
        <v>2891</v>
      </c>
      <c r="P564" s="616" t="s">
        <v>111</v>
      </c>
      <c r="Q564" s="616" t="s">
        <v>75</v>
      </c>
      <c r="R564" s="621" t="s">
        <v>89</v>
      </c>
      <c r="S564" s="616" t="s">
        <v>2892</v>
      </c>
      <c r="T564" s="616" t="s">
        <v>2824</v>
      </c>
      <c r="U564" s="616" t="s">
        <v>2828</v>
      </c>
      <c r="V564" s="615" t="s">
        <v>2893</v>
      </c>
      <c r="W564" s="617">
        <v>4</v>
      </c>
      <c r="X564" s="617" t="s">
        <v>1822</v>
      </c>
      <c r="Y564" s="543" t="s">
        <v>2894</v>
      </c>
      <c r="Z564" s="615" t="s">
        <v>2895</v>
      </c>
      <c r="AA564" s="616" t="s">
        <v>2896</v>
      </c>
      <c r="AB564" s="616" t="s">
        <v>2897</v>
      </c>
      <c r="AC564" s="543" t="s">
        <v>2898</v>
      </c>
      <c r="AD564" s="574">
        <v>43434</v>
      </c>
      <c r="AE564" s="619" t="s">
        <v>82</v>
      </c>
      <c r="AF564" s="620" t="s">
        <v>69</v>
      </c>
      <c r="AG564" s="620" t="s">
        <v>69</v>
      </c>
      <c r="AH564" s="620" t="s">
        <v>69</v>
      </c>
      <c r="AI564" s="620" t="s">
        <v>114</v>
      </c>
      <c r="AJ564" s="618">
        <v>43434</v>
      </c>
      <c r="AK564" s="620" t="s">
        <v>2897</v>
      </c>
      <c r="AL564" s="620" t="s">
        <v>2899</v>
      </c>
      <c r="AM564" s="620" t="s">
        <v>2900</v>
      </c>
      <c r="AN564" s="620" t="s">
        <v>457</v>
      </c>
      <c r="AO564" s="620" t="s">
        <v>69</v>
      </c>
      <c r="AP564" s="620" t="s">
        <v>457</v>
      </c>
      <c r="AQ564" s="620" t="s">
        <v>69</v>
      </c>
      <c r="AR564" s="619" t="s">
        <v>89</v>
      </c>
      <c r="AS564" s="619" t="s">
        <v>87</v>
      </c>
      <c r="AT564" s="620" t="s">
        <v>69</v>
      </c>
      <c r="AU564" s="620" t="s">
        <v>89</v>
      </c>
      <c r="AV564" s="620" t="s">
        <v>69</v>
      </c>
      <c r="AW564" s="620" t="s">
        <v>69</v>
      </c>
      <c r="AX564" s="620" t="s">
        <v>90</v>
      </c>
    </row>
    <row r="565" spans="1:50" ht="75">
      <c r="A565" s="497" t="s">
        <v>2887</v>
      </c>
      <c r="B565" s="514" t="s">
        <v>318</v>
      </c>
      <c r="C565" s="615" t="s">
        <v>248</v>
      </c>
      <c r="D565" s="508" t="s">
        <v>106</v>
      </c>
      <c r="E565" s="498" t="s">
        <v>1099</v>
      </c>
      <c r="F565" s="198">
        <f>IFERROR(VLOOKUP(E565,[15]TablaRetencion!A$1:B$22,2,FALSE),"")</f>
        <v>350</v>
      </c>
      <c r="G565" s="198" t="s">
        <v>402</v>
      </c>
      <c r="H565" s="198">
        <f>IFERROR(VLOOKUP(G565,[15]TablaRetencion!C$1:D$159,2,FALSE),"")</f>
        <v>28</v>
      </c>
      <c r="I565" s="510" t="s">
        <v>2934</v>
      </c>
      <c r="J565" s="543" t="s">
        <v>2888</v>
      </c>
      <c r="K565" s="543" t="s">
        <v>2889</v>
      </c>
      <c r="L565" s="616" t="s">
        <v>70</v>
      </c>
      <c r="M565" s="616" t="s">
        <v>2890</v>
      </c>
      <c r="N565" s="616" t="s">
        <v>2891</v>
      </c>
      <c r="O565" s="616" t="s">
        <v>2891</v>
      </c>
      <c r="P565" s="616" t="s">
        <v>111</v>
      </c>
      <c r="Q565" s="616" t="s">
        <v>75</v>
      </c>
      <c r="R565" s="621" t="s">
        <v>89</v>
      </c>
      <c r="S565" s="616" t="s">
        <v>2892</v>
      </c>
      <c r="T565" s="616" t="s">
        <v>2824</v>
      </c>
      <c r="U565" s="616" t="s">
        <v>2828</v>
      </c>
      <c r="V565" s="615" t="s">
        <v>2893</v>
      </c>
      <c r="W565" s="617">
        <v>4</v>
      </c>
      <c r="X565" s="617" t="s">
        <v>1822</v>
      </c>
      <c r="Y565" s="543" t="s">
        <v>2894</v>
      </c>
      <c r="Z565" s="615" t="s">
        <v>2895</v>
      </c>
      <c r="AA565" s="616" t="s">
        <v>2896</v>
      </c>
      <c r="AB565" s="616" t="s">
        <v>2897</v>
      </c>
      <c r="AC565" s="543" t="s">
        <v>2898</v>
      </c>
      <c r="AD565" s="574">
        <v>43434</v>
      </c>
      <c r="AE565" s="619" t="s">
        <v>82</v>
      </c>
      <c r="AF565" s="620" t="s">
        <v>69</v>
      </c>
      <c r="AG565" s="620" t="s">
        <v>69</v>
      </c>
      <c r="AH565" s="620" t="s">
        <v>69</v>
      </c>
      <c r="AI565" s="620" t="s">
        <v>114</v>
      </c>
      <c r="AJ565" s="618">
        <v>43434</v>
      </c>
      <c r="AK565" s="620" t="s">
        <v>2897</v>
      </c>
      <c r="AL565" s="620" t="s">
        <v>2899</v>
      </c>
      <c r="AM565" s="620" t="s">
        <v>2900</v>
      </c>
      <c r="AN565" s="620" t="s">
        <v>457</v>
      </c>
      <c r="AO565" s="620" t="s">
        <v>69</v>
      </c>
      <c r="AP565" s="620" t="s">
        <v>457</v>
      </c>
      <c r="AQ565" s="620" t="s">
        <v>69</v>
      </c>
      <c r="AR565" s="619" t="s">
        <v>89</v>
      </c>
      <c r="AS565" s="619" t="s">
        <v>87</v>
      </c>
      <c r="AT565" s="620" t="s">
        <v>69</v>
      </c>
      <c r="AU565" s="620" t="s">
        <v>89</v>
      </c>
      <c r="AV565" s="620" t="s">
        <v>69</v>
      </c>
      <c r="AW565" s="620" t="s">
        <v>69</v>
      </c>
      <c r="AX565" s="620" t="s">
        <v>90</v>
      </c>
    </row>
    <row r="566" spans="1:50" ht="75">
      <c r="A566" s="497" t="s">
        <v>2887</v>
      </c>
      <c r="B566" s="514" t="s">
        <v>318</v>
      </c>
      <c r="C566" s="615" t="s">
        <v>248</v>
      </c>
      <c r="D566" s="508" t="s">
        <v>106</v>
      </c>
      <c r="E566" s="498" t="s">
        <v>1099</v>
      </c>
      <c r="F566" s="198">
        <f>IFERROR(VLOOKUP(E566,[15]TablaRetencion!A$1:B$22,2,FALSE),"")</f>
        <v>350</v>
      </c>
      <c r="G566" s="198" t="s">
        <v>402</v>
      </c>
      <c r="H566" s="198">
        <f>IFERROR(VLOOKUP(G566,[15]TablaRetencion!C$1:D$159,2,FALSE),"")</f>
        <v>28</v>
      </c>
      <c r="I566" s="510" t="s">
        <v>2935</v>
      </c>
      <c r="J566" s="543" t="s">
        <v>2888</v>
      </c>
      <c r="K566" s="543" t="s">
        <v>2889</v>
      </c>
      <c r="L566" s="616" t="s">
        <v>70</v>
      </c>
      <c r="M566" s="616" t="s">
        <v>2890</v>
      </c>
      <c r="N566" s="616" t="s">
        <v>2891</v>
      </c>
      <c r="O566" s="616" t="s">
        <v>2891</v>
      </c>
      <c r="P566" s="616" t="s">
        <v>111</v>
      </c>
      <c r="Q566" s="616" t="s">
        <v>75</v>
      </c>
      <c r="R566" s="621" t="s">
        <v>89</v>
      </c>
      <c r="S566" s="616" t="s">
        <v>2892</v>
      </c>
      <c r="T566" s="616" t="s">
        <v>2824</v>
      </c>
      <c r="U566" s="616" t="s">
        <v>2828</v>
      </c>
      <c r="V566" s="615" t="s">
        <v>2893</v>
      </c>
      <c r="W566" s="617">
        <v>4</v>
      </c>
      <c r="X566" s="617" t="s">
        <v>1822</v>
      </c>
      <c r="Y566" s="543" t="s">
        <v>2894</v>
      </c>
      <c r="Z566" s="615" t="s">
        <v>2895</v>
      </c>
      <c r="AA566" s="616" t="s">
        <v>2896</v>
      </c>
      <c r="AB566" s="616" t="s">
        <v>2897</v>
      </c>
      <c r="AC566" s="543" t="s">
        <v>2898</v>
      </c>
      <c r="AD566" s="574">
        <v>43434</v>
      </c>
      <c r="AE566" s="619" t="s">
        <v>82</v>
      </c>
      <c r="AF566" s="620" t="s">
        <v>69</v>
      </c>
      <c r="AG566" s="620" t="s">
        <v>69</v>
      </c>
      <c r="AH566" s="620" t="s">
        <v>69</v>
      </c>
      <c r="AI566" s="620" t="s">
        <v>114</v>
      </c>
      <c r="AJ566" s="618">
        <v>43434</v>
      </c>
      <c r="AK566" s="620" t="s">
        <v>2897</v>
      </c>
      <c r="AL566" s="620" t="s">
        <v>2899</v>
      </c>
      <c r="AM566" s="620" t="s">
        <v>2900</v>
      </c>
      <c r="AN566" s="620" t="s">
        <v>457</v>
      </c>
      <c r="AO566" s="620" t="s">
        <v>69</v>
      </c>
      <c r="AP566" s="620" t="s">
        <v>457</v>
      </c>
      <c r="AQ566" s="620" t="s">
        <v>69</v>
      </c>
      <c r="AR566" s="619" t="s">
        <v>89</v>
      </c>
      <c r="AS566" s="619" t="s">
        <v>87</v>
      </c>
      <c r="AT566" s="620" t="s">
        <v>69</v>
      </c>
      <c r="AU566" s="620" t="s">
        <v>89</v>
      </c>
      <c r="AV566" s="620" t="s">
        <v>69</v>
      </c>
      <c r="AW566" s="620" t="s">
        <v>69</v>
      </c>
      <c r="AX566" s="620" t="s">
        <v>90</v>
      </c>
    </row>
    <row r="567" spans="1:50" ht="75">
      <c r="A567" s="497" t="s">
        <v>2887</v>
      </c>
      <c r="B567" s="514" t="s">
        <v>318</v>
      </c>
      <c r="C567" s="615" t="s">
        <v>248</v>
      </c>
      <c r="D567" s="508" t="s">
        <v>106</v>
      </c>
      <c r="E567" s="498" t="s">
        <v>1099</v>
      </c>
      <c r="F567" s="198">
        <f>IFERROR(VLOOKUP(E567,[15]TablaRetencion!A$1:B$22,2,FALSE),"")</f>
        <v>350</v>
      </c>
      <c r="G567" s="198" t="s">
        <v>402</v>
      </c>
      <c r="H567" s="198">
        <f>IFERROR(VLOOKUP(G567,[15]TablaRetencion!C$1:D$159,2,FALSE),"")</f>
        <v>28</v>
      </c>
      <c r="I567" s="510" t="s">
        <v>2936</v>
      </c>
      <c r="J567" s="543" t="s">
        <v>2888</v>
      </c>
      <c r="K567" s="543" t="s">
        <v>2889</v>
      </c>
      <c r="L567" s="616" t="s">
        <v>70</v>
      </c>
      <c r="M567" s="616" t="s">
        <v>2890</v>
      </c>
      <c r="N567" s="616" t="s">
        <v>2891</v>
      </c>
      <c r="O567" s="616" t="s">
        <v>2891</v>
      </c>
      <c r="P567" s="616" t="s">
        <v>111</v>
      </c>
      <c r="Q567" s="616" t="s">
        <v>75</v>
      </c>
      <c r="R567" s="621" t="s">
        <v>89</v>
      </c>
      <c r="S567" s="616" t="s">
        <v>2892</v>
      </c>
      <c r="T567" s="616" t="s">
        <v>2824</v>
      </c>
      <c r="U567" s="616" t="s">
        <v>2828</v>
      </c>
      <c r="V567" s="615" t="s">
        <v>2893</v>
      </c>
      <c r="W567" s="617">
        <v>4</v>
      </c>
      <c r="X567" s="617" t="s">
        <v>1822</v>
      </c>
      <c r="Y567" s="543" t="s">
        <v>2894</v>
      </c>
      <c r="Z567" s="615" t="s">
        <v>2895</v>
      </c>
      <c r="AA567" s="616" t="s">
        <v>2896</v>
      </c>
      <c r="AB567" s="616" t="s">
        <v>2897</v>
      </c>
      <c r="AC567" s="543" t="s">
        <v>2898</v>
      </c>
      <c r="AD567" s="574">
        <v>43434</v>
      </c>
      <c r="AE567" s="619" t="s">
        <v>82</v>
      </c>
      <c r="AF567" s="620" t="s">
        <v>69</v>
      </c>
      <c r="AG567" s="620" t="s">
        <v>69</v>
      </c>
      <c r="AH567" s="620" t="s">
        <v>69</v>
      </c>
      <c r="AI567" s="620" t="s">
        <v>114</v>
      </c>
      <c r="AJ567" s="618">
        <v>43434</v>
      </c>
      <c r="AK567" s="620" t="s">
        <v>2897</v>
      </c>
      <c r="AL567" s="620" t="s">
        <v>2899</v>
      </c>
      <c r="AM567" s="620" t="s">
        <v>2900</v>
      </c>
      <c r="AN567" s="620" t="s">
        <v>457</v>
      </c>
      <c r="AO567" s="620" t="s">
        <v>69</v>
      </c>
      <c r="AP567" s="620" t="s">
        <v>457</v>
      </c>
      <c r="AQ567" s="620" t="s">
        <v>69</v>
      </c>
      <c r="AR567" s="619" t="s">
        <v>89</v>
      </c>
      <c r="AS567" s="619" t="s">
        <v>87</v>
      </c>
      <c r="AT567" s="620" t="s">
        <v>69</v>
      </c>
      <c r="AU567" s="620" t="s">
        <v>89</v>
      </c>
      <c r="AV567" s="620" t="s">
        <v>69</v>
      </c>
      <c r="AW567" s="620" t="s">
        <v>69</v>
      </c>
      <c r="AX567" s="620" t="s">
        <v>90</v>
      </c>
    </row>
    <row r="568" spans="1:50" ht="75">
      <c r="A568" s="497" t="s">
        <v>2887</v>
      </c>
      <c r="B568" s="514" t="s">
        <v>318</v>
      </c>
      <c r="C568" s="615" t="s">
        <v>248</v>
      </c>
      <c r="D568" s="508" t="s">
        <v>106</v>
      </c>
      <c r="E568" s="498" t="s">
        <v>1099</v>
      </c>
      <c r="F568" s="198">
        <f>IFERROR(VLOOKUP(E568,[15]TablaRetencion!A$1:B$22,2,FALSE),"")</f>
        <v>350</v>
      </c>
      <c r="G568" s="198" t="s">
        <v>402</v>
      </c>
      <c r="H568" s="198">
        <f>IFERROR(VLOOKUP(G568,[15]TablaRetencion!C$1:D$159,2,FALSE),"")</f>
        <v>28</v>
      </c>
      <c r="I568" s="510" t="s">
        <v>2937</v>
      </c>
      <c r="J568" s="543" t="s">
        <v>2888</v>
      </c>
      <c r="K568" s="543" t="s">
        <v>2889</v>
      </c>
      <c r="L568" s="616" t="s">
        <v>70</v>
      </c>
      <c r="M568" s="616" t="s">
        <v>2890</v>
      </c>
      <c r="N568" s="616" t="s">
        <v>2891</v>
      </c>
      <c r="O568" s="616" t="s">
        <v>2891</v>
      </c>
      <c r="P568" s="616" t="s">
        <v>111</v>
      </c>
      <c r="Q568" s="616" t="s">
        <v>75</v>
      </c>
      <c r="R568" s="621" t="s">
        <v>89</v>
      </c>
      <c r="S568" s="616" t="s">
        <v>2892</v>
      </c>
      <c r="T568" s="616" t="s">
        <v>2824</v>
      </c>
      <c r="U568" s="616" t="s">
        <v>2828</v>
      </c>
      <c r="V568" s="615" t="s">
        <v>2893</v>
      </c>
      <c r="W568" s="617">
        <v>4</v>
      </c>
      <c r="X568" s="617" t="s">
        <v>1822</v>
      </c>
      <c r="Y568" s="543" t="s">
        <v>2894</v>
      </c>
      <c r="Z568" s="615" t="s">
        <v>2895</v>
      </c>
      <c r="AA568" s="616" t="s">
        <v>2896</v>
      </c>
      <c r="AB568" s="616" t="s">
        <v>2897</v>
      </c>
      <c r="AC568" s="543" t="s">
        <v>2898</v>
      </c>
      <c r="AD568" s="574">
        <v>43434</v>
      </c>
      <c r="AE568" s="619" t="s">
        <v>82</v>
      </c>
      <c r="AF568" s="620" t="s">
        <v>69</v>
      </c>
      <c r="AG568" s="620" t="s">
        <v>69</v>
      </c>
      <c r="AH568" s="620" t="s">
        <v>69</v>
      </c>
      <c r="AI568" s="620" t="s">
        <v>114</v>
      </c>
      <c r="AJ568" s="618">
        <v>43434</v>
      </c>
      <c r="AK568" s="620" t="s">
        <v>2897</v>
      </c>
      <c r="AL568" s="620" t="s">
        <v>2899</v>
      </c>
      <c r="AM568" s="620" t="s">
        <v>2900</v>
      </c>
      <c r="AN568" s="620" t="s">
        <v>457</v>
      </c>
      <c r="AO568" s="620" t="s">
        <v>69</v>
      </c>
      <c r="AP568" s="620" t="s">
        <v>457</v>
      </c>
      <c r="AQ568" s="620" t="s">
        <v>69</v>
      </c>
      <c r="AR568" s="619" t="s">
        <v>89</v>
      </c>
      <c r="AS568" s="619" t="s">
        <v>87</v>
      </c>
      <c r="AT568" s="620" t="s">
        <v>69</v>
      </c>
      <c r="AU568" s="620" t="s">
        <v>89</v>
      </c>
      <c r="AV568" s="620" t="s">
        <v>69</v>
      </c>
      <c r="AW568" s="620" t="s">
        <v>69</v>
      </c>
      <c r="AX568" s="620" t="s">
        <v>90</v>
      </c>
    </row>
    <row r="569" spans="1:50" ht="75">
      <c r="A569" s="497" t="s">
        <v>2887</v>
      </c>
      <c r="B569" s="514" t="s">
        <v>318</v>
      </c>
      <c r="C569" s="615" t="s">
        <v>248</v>
      </c>
      <c r="D569" s="508" t="s">
        <v>106</v>
      </c>
      <c r="E569" s="498" t="s">
        <v>1099</v>
      </c>
      <c r="F569" s="198">
        <f>IFERROR(VLOOKUP(E569,[15]TablaRetencion!A$1:B$22,2,FALSE),"")</f>
        <v>350</v>
      </c>
      <c r="G569" s="198" t="s">
        <v>402</v>
      </c>
      <c r="H569" s="198">
        <f>IFERROR(VLOOKUP(G569,[15]TablaRetencion!C$1:D$159,2,FALSE),"")</f>
        <v>28</v>
      </c>
      <c r="I569" s="510" t="s">
        <v>2938</v>
      </c>
      <c r="J569" s="543" t="s">
        <v>2888</v>
      </c>
      <c r="K569" s="543" t="s">
        <v>2889</v>
      </c>
      <c r="L569" s="616" t="s">
        <v>70</v>
      </c>
      <c r="M569" s="616" t="s">
        <v>2890</v>
      </c>
      <c r="N569" s="616" t="s">
        <v>2891</v>
      </c>
      <c r="O569" s="616" t="s">
        <v>2891</v>
      </c>
      <c r="P569" s="616" t="s">
        <v>111</v>
      </c>
      <c r="Q569" s="616" t="s">
        <v>75</v>
      </c>
      <c r="R569" s="621" t="s">
        <v>89</v>
      </c>
      <c r="S569" s="616" t="s">
        <v>2892</v>
      </c>
      <c r="T569" s="616" t="s">
        <v>2824</v>
      </c>
      <c r="U569" s="616" t="s">
        <v>2828</v>
      </c>
      <c r="V569" s="615" t="s">
        <v>2893</v>
      </c>
      <c r="W569" s="617">
        <v>4</v>
      </c>
      <c r="X569" s="617" t="s">
        <v>1822</v>
      </c>
      <c r="Y569" s="543" t="s">
        <v>2894</v>
      </c>
      <c r="Z569" s="615" t="s">
        <v>2895</v>
      </c>
      <c r="AA569" s="616" t="s">
        <v>2896</v>
      </c>
      <c r="AB569" s="616" t="s">
        <v>2897</v>
      </c>
      <c r="AC569" s="543" t="s">
        <v>2898</v>
      </c>
      <c r="AD569" s="574">
        <v>43434</v>
      </c>
      <c r="AE569" s="619" t="s">
        <v>82</v>
      </c>
      <c r="AF569" s="620" t="s">
        <v>69</v>
      </c>
      <c r="AG569" s="620" t="s">
        <v>69</v>
      </c>
      <c r="AH569" s="620" t="s">
        <v>69</v>
      </c>
      <c r="AI569" s="620" t="s">
        <v>114</v>
      </c>
      <c r="AJ569" s="618">
        <v>43434</v>
      </c>
      <c r="AK569" s="620" t="s">
        <v>2897</v>
      </c>
      <c r="AL569" s="620" t="s">
        <v>2899</v>
      </c>
      <c r="AM569" s="620" t="s">
        <v>2900</v>
      </c>
      <c r="AN569" s="620" t="s">
        <v>457</v>
      </c>
      <c r="AO569" s="620" t="s">
        <v>69</v>
      </c>
      <c r="AP569" s="620" t="s">
        <v>457</v>
      </c>
      <c r="AQ569" s="620" t="s">
        <v>69</v>
      </c>
      <c r="AR569" s="619" t="s">
        <v>89</v>
      </c>
      <c r="AS569" s="619" t="s">
        <v>87</v>
      </c>
      <c r="AT569" s="620" t="s">
        <v>69</v>
      </c>
      <c r="AU569" s="620" t="s">
        <v>89</v>
      </c>
      <c r="AV569" s="620" t="s">
        <v>69</v>
      </c>
      <c r="AW569" s="620" t="s">
        <v>69</v>
      </c>
      <c r="AX569" s="620" t="s">
        <v>90</v>
      </c>
    </row>
    <row r="570" spans="1:50" ht="75">
      <c r="A570" s="497" t="s">
        <v>2887</v>
      </c>
      <c r="B570" s="514" t="s">
        <v>318</v>
      </c>
      <c r="C570" s="615" t="s">
        <v>248</v>
      </c>
      <c r="D570" s="615" t="s">
        <v>2939</v>
      </c>
      <c r="E570" s="616" t="s">
        <v>2940</v>
      </c>
      <c r="F570" s="621">
        <f>IFERROR(VLOOKUP(E570,[16]TablaRetencion!A$1:B$22,2,FALSE),"")</f>
        <v>350</v>
      </c>
      <c r="G570" s="621" t="s">
        <v>2941</v>
      </c>
      <c r="H570" s="198" t="str">
        <f>IFERROR(VLOOKUP(G570,[15]TablaRetencion!C$1:D$159,2,FALSE),"")</f>
        <v/>
      </c>
      <c r="I570" s="623" t="s">
        <v>2942</v>
      </c>
      <c r="J570" s="497" t="s">
        <v>2943</v>
      </c>
      <c r="K570" s="497"/>
      <c r="L570" s="511" t="s">
        <v>70</v>
      </c>
      <c r="M570" s="511" t="s">
        <v>2890</v>
      </c>
      <c r="N570" s="511" t="s">
        <v>2944</v>
      </c>
      <c r="O570" s="508"/>
      <c r="P570" s="511" t="s">
        <v>111</v>
      </c>
      <c r="Q570" s="616" t="s">
        <v>75</v>
      </c>
      <c r="R570" s="617" t="s">
        <v>76</v>
      </c>
      <c r="S570" s="615" t="s">
        <v>2945</v>
      </c>
      <c r="T570" s="615" t="s">
        <v>2824</v>
      </c>
      <c r="U570" s="615" t="s">
        <v>2828</v>
      </c>
      <c r="V570" s="543" t="s">
        <v>2943</v>
      </c>
      <c r="W570" s="624"/>
      <c r="X570" s="624"/>
      <c r="Y570" s="543" t="s">
        <v>2894</v>
      </c>
      <c r="Z570" s="615" t="s">
        <v>2946</v>
      </c>
      <c r="AA570" s="615" t="s">
        <v>2896</v>
      </c>
      <c r="AB570" s="615" t="s">
        <v>2897</v>
      </c>
      <c r="AC570" s="543" t="s">
        <v>2947</v>
      </c>
      <c r="AD570" s="574">
        <v>43434</v>
      </c>
      <c r="AE570" s="619" t="s">
        <v>82</v>
      </c>
      <c r="AF570" s="620" t="s">
        <v>69</v>
      </c>
      <c r="AG570" s="620" t="s">
        <v>69</v>
      </c>
      <c r="AH570" s="620" t="s">
        <v>69</v>
      </c>
      <c r="AI570" s="620" t="s">
        <v>114</v>
      </c>
      <c r="AJ570" s="618">
        <v>43434</v>
      </c>
      <c r="AK570" s="620" t="s">
        <v>2897</v>
      </c>
      <c r="AL570" s="620" t="s">
        <v>2899</v>
      </c>
      <c r="AM570" s="620" t="s">
        <v>2900</v>
      </c>
      <c r="AN570" s="620" t="s">
        <v>457</v>
      </c>
      <c r="AO570" s="620" t="s">
        <v>69</v>
      </c>
      <c r="AP570" s="620" t="s">
        <v>457</v>
      </c>
      <c r="AQ570" s="620" t="s">
        <v>69</v>
      </c>
      <c r="AR570" s="619" t="s">
        <v>89</v>
      </c>
      <c r="AS570" s="619" t="s">
        <v>87</v>
      </c>
      <c r="AT570" s="620" t="s">
        <v>69</v>
      </c>
      <c r="AU570" s="620" t="s">
        <v>89</v>
      </c>
      <c r="AV570" s="620" t="s">
        <v>69</v>
      </c>
      <c r="AW570" s="620" t="s">
        <v>69</v>
      </c>
      <c r="AX570" s="620" t="s">
        <v>90</v>
      </c>
    </row>
    <row r="571" spans="1:50" ht="60">
      <c r="A571" s="497" t="s">
        <v>2887</v>
      </c>
      <c r="B571" s="514" t="s">
        <v>318</v>
      </c>
      <c r="C571" s="616" t="s">
        <v>248</v>
      </c>
      <c r="D571" s="508" t="s">
        <v>106</v>
      </c>
      <c r="E571" s="616" t="s">
        <v>2940</v>
      </c>
      <c r="F571" s="621">
        <f>IFERROR(VLOOKUP(E571,[16]TablaRetencion!A$1:B$22,2,FALSE),"")</f>
        <v>350</v>
      </c>
      <c r="G571" s="621" t="s">
        <v>400</v>
      </c>
      <c r="H571" s="198">
        <f>IFERROR(VLOOKUP(G571,[15]TablaRetencion!C$1:D$159,2,FALSE),"")</f>
        <v>2</v>
      </c>
      <c r="I571" s="623"/>
      <c r="J571" s="497" t="s">
        <v>1819</v>
      </c>
      <c r="K571" s="497"/>
      <c r="L571" s="508" t="s">
        <v>70</v>
      </c>
      <c r="M571" s="511" t="s">
        <v>2948</v>
      </c>
      <c r="N571" s="511" t="s">
        <v>2949</v>
      </c>
      <c r="O571" s="511" t="s">
        <v>2950</v>
      </c>
      <c r="P571" s="508" t="s">
        <v>111</v>
      </c>
      <c r="Q571" s="616" t="s">
        <v>75</v>
      </c>
      <c r="R571" s="621" t="s">
        <v>89</v>
      </c>
      <c r="S571" s="616" t="s">
        <v>140</v>
      </c>
      <c r="T571" s="616" t="s">
        <v>79</v>
      </c>
      <c r="U571" s="616" t="s">
        <v>141</v>
      </c>
      <c r="V571" s="615" t="s">
        <v>2951</v>
      </c>
      <c r="W571" s="617">
        <f>VLOOKUP(S571,Confidencialidad,2,0)+VLOOKUP(T571,Integridad,2,0)+VLOOKUP(U571,disponible,2,0)</f>
        <v>4</v>
      </c>
      <c r="X571" s="617" t="str">
        <f>IF(AND(W571&gt;=7), "ALTA", IF(AND(W571&lt;7, W571&gt;3), "MEDIO", IF(AND(W571&lt;=3), "BAJA", " ")))</f>
        <v>MEDIO</v>
      </c>
      <c r="Y571" s="543" t="s">
        <v>2952</v>
      </c>
      <c r="Z571" s="615" t="s">
        <v>2953</v>
      </c>
      <c r="AA571" s="616" t="s">
        <v>201</v>
      </c>
      <c r="AB571" s="616" t="s">
        <v>201</v>
      </c>
      <c r="AC571" s="543" t="s">
        <v>2954</v>
      </c>
      <c r="AD571" s="574">
        <v>43434</v>
      </c>
      <c r="AE571" s="619" t="s">
        <v>82</v>
      </c>
      <c r="AF571" s="620" t="s">
        <v>2955</v>
      </c>
      <c r="AG571" s="620" t="s">
        <v>69</v>
      </c>
      <c r="AH571" s="620" t="s">
        <v>69</v>
      </c>
      <c r="AI571" s="620" t="s">
        <v>114</v>
      </c>
      <c r="AJ571" s="618">
        <v>43434</v>
      </c>
      <c r="AK571" s="620" t="s">
        <v>391</v>
      </c>
      <c r="AL571" s="620" t="s">
        <v>457</v>
      </c>
      <c r="AM571" s="620" t="s">
        <v>69</v>
      </c>
      <c r="AN571" s="620" t="s">
        <v>457</v>
      </c>
      <c r="AO571" s="620" t="s">
        <v>69</v>
      </c>
      <c r="AP571" s="620" t="s">
        <v>457</v>
      </c>
      <c r="AQ571" s="620" t="s">
        <v>69</v>
      </c>
      <c r="AR571" s="619" t="s">
        <v>87</v>
      </c>
      <c r="AS571" s="619" t="s">
        <v>87</v>
      </c>
      <c r="AT571" s="620" t="s">
        <v>69</v>
      </c>
      <c r="AU571" s="620" t="s">
        <v>89</v>
      </c>
      <c r="AV571" s="620" t="s">
        <v>69</v>
      </c>
      <c r="AW571" s="620" t="s">
        <v>69</v>
      </c>
      <c r="AX571" s="620" t="s">
        <v>90</v>
      </c>
    </row>
    <row r="572" spans="1:50" ht="60">
      <c r="A572" s="497" t="s">
        <v>2887</v>
      </c>
      <c r="B572" s="514" t="s">
        <v>318</v>
      </c>
      <c r="C572" s="616" t="s">
        <v>248</v>
      </c>
      <c r="D572" s="508" t="s">
        <v>106</v>
      </c>
      <c r="E572" s="616" t="s">
        <v>2940</v>
      </c>
      <c r="F572" s="621">
        <f>IFERROR(VLOOKUP(E572,[16]TablaRetencion!A$1:B$22,2,FALSE),"")</f>
        <v>350</v>
      </c>
      <c r="G572" s="621" t="s">
        <v>2956</v>
      </c>
      <c r="H572" s="198" t="str">
        <f>IFERROR(VLOOKUP(G572,[15]TablaRetencion!C$1:D$159,2,FALSE),"")</f>
        <v/>
      </c>
      <c r="I572" s="547"/>
      <c r="J572" s="497" t="s">
        <v>2957</v>
      </c>
      <c r="K572" s="497"/>
      <c r="L572" s="511" t="s">
        <v>70</v>
      </c>
      <c r="M572" s="511" t="s">
        <v>2948</v>
      </c>
      <c r="N572" s="508"/>
      <c r="O572" s="511" t="s">
        <v>2958</v>
      </c>
      <c r="P572" s="511" t="s">
        <v>111</v>
      </c>
      <c r="Q572" s="615" t="s">
        <v>75</v>
      </c>
      <c r="R572" s="617" t="s">
        <v>89</v>
      </c>
      <c r="S572" s="616" t="s">
        <v>140</v>
      </c>
      <c r="T572" s="615" t="s">
        <v>79</v>
      </c>
      <c r="U572" s="615" t="s">
        <v>141</v>
      </c>
      <c r="V572" s="615" t="s">
        <v>2959</v>
      </c>
      <c r="W572" s="624"/>
      <c r="X572" s="617" t="s">
        <v>1822</v>
      </c>
      <c r="Y572" s="543" t="s">
        <v>2952</v>
      </c>
      <c r="Z572" s="615" t="s">
        <v>2953</v>
      </c>
      <c r="AA572" s="615" t="s">
        <v>201</v>
      </c>
      <c r="AB572" s="615" t="s">
        <v>201</v>
      </c>
      <c r="AC572" s="543" t="s">
        <v>2954</v>
      </c>
      <c r="AD572" s="574">
        <v>43434</v>
      </c>
      <c r="AE572" s="619" t="s">
        <v>82</v>
      </c>
      <c r="AF572" s="620" t="s">
        <v>2955</v>
      </c>
      <c r="AG572" s="620" t="s">
        <v>69</v>
      </c>
      <c r="AH572" s="620" t="s">
        <v>69</v>
      </c>
      <c r="AI572" s="620" t="s">
        <v>114</v>
      </c>
      <c r="AJ572" s="618">
        <v>43434</v>
      </c>
      <c r="AK572" s="620" t="s">
        <v>391</v>
      </c>
      <c r="AL572" s="620" t="s">
        <v>457</v>
      </c>
      <c r="AM572" s="620" t="s">
        <v>69</v>
      </c>
      <c r="AN572" s="620" t="s">
        <v>457</v>
      </c>
      <c r="AO572" s="620" t="s">
        <v>69</v>
      </c>
      <c r="AP572" s="620" t="s">
        <v>457</v>
      </c>
      <c r="AQ572" s="620" t="s">
        <v>69</v>
      </c>
      <c r="AR572" s="619" t="s">
        <v>87</v>
      </c>
      <c r="AS572" s="619" t="s">
        <v>87</v>
      </c>
      <c r="AT572" s="620" t="s">
        <v>69</v>
      </c>
      <c r="AU572" s="620" t="s">
        <v>89</v>
      </c>
      <c r="AV572" s="620" t="s">
        <v>69</v>
      </c>
      <c r="AW572" s="620" t="s">
        <v>69</v>
      </c>
      <c r="AX572" s="620" t="s">
        <v>90</v>
      </c>
    </row>
    <row r="573" spans="1:50" ht="60">
      <c r="A573" s="497" t="s">
        <v>2887</v>
      </c>
      <c r="B573" s="514" t="s">
        <v>318</v>
      </c>
      <c r="C573" s="615" t="s">
        <v>248</v>
      </c>
      <c r="D573" s="508" t="s">
        <v>106</v>
      </c>
      <c r="E573" s="615" t="s">
        <v>2940</v>
      </c>
      <c r="F573" s="621">
        <f>IFERROR(VLOOKUP(E573,[16]TablaRetencion!A$1:B$22,2,FALSE),"")</f>
        <v>350</v>
      </c>
      <c r="G573" s="617" t="s">
        <v>2941</v>
      </c>
      <c r="H573" s="198" t="str">
        <f>IFERROR(VLOOKUP(G573,[15]TablaRetencion!C$1:D$159,2,FALSE),"")</f>
        <v/>
      </c>
      <c r="I573" s="547"/>
      <c r="J573" s="497" t="s">
        <v>2632</v>
      </c>
      <c r="K573" s="497"/>
      <c r="L573" s="511" t="s">
        <v>70</v>
      </c>
      <c r="M573" s="511" t="s">
        <v>2948</v>
      </c>
      <c r="N573" s="508"/>
      <c r="O573" s="511" t="s">
        <v>2960</v>
      </c>
      <c r="P573" s="511" t="s">
        <v>111</v>
      </c>
      <c r="Q573" s="615" t="s">
        <v>75</v>
      </c>
      <c r="R573" s="617" t="s">
        <v>89</v>
      </c>
      <c r="S573" s="616" t="s">
        <v>140</v>
      </c>
      <c r="T573" s="615" t="s">
        <v>79</v>
      </c>
      <c r="U573" s="615" t="s">
        <v>141</v>
      </c>
      <c r="V573" s="615" t="s">
        <v>2961</v>
      </c>
      <c r="W573" s="624"/>
      <c r="X573" s="617" t="s">
        <v>1822</v>
      </c>
      <c r="Y573" s="543" t="s">
        <v>2952</v>
      </c>
      <c r="Z573" s="615" t="s">
        <v>2953</v>
      </c>
      <c r="AA573" s="615" t="s">
        <v>201</v>
      </c>
      <c r="AB573" s="615" t="s">
        <v>201</v>
      </c>
      <c r="AC573" s="543" t="s">
        <v>2954</v>
      </c>
      <c r="AD573" s="574">
        <v>43434</v>
      </c>
      <c r="AE573" s="619" t="s">
        <v>82</v>
      </c>
      <c r="AF573" s="620" t="s">
        <v>2955</v>
      </c>
      <c r="AG573" s="620" t="s">
        <v>69</v>
      </c>
      <c r="AH573" s="620" t="s">
        <v>69</v>
      </c>
      <c r="AI573" s="620" t="s">
        <v>114</v>
      </c>
      <c r="AJ573" s="618">
        <v>43434</v>
      </c>
      <c r="AK573" s="620" t="s">
        <v>391</v>
      </c>
      <c r="AL573" s="620" t="s">
        <v>457</v>
      </c>
      <c r="AM573" s="620" t="s">
        <v>69</v>
      </c>
      <c r="AN573" s="620" t="s">
        <v>457</v>
      </c>
      <c r="AO573" s="620" t="s">
        <v>69</v>
      </c>
      <c r="AP573" s="620" t="s">
        <v>457</v>
      </c>
      <c r="AQ573" s="620" t="s">
        <v>69</v>
      </c>
      <c r="AR573" s="619" t="s">
        <v>87</v>
      </c>
      <c r="AS573" s="619" t="s">
        <v>87</v>
      </c>
      <c r="AT573" s="620" t="s">
        <v>69</v>
      </c>
      <c r="AU573" s="620" t="s">
        <v>89</v>
      </c>
      <c r="AV573" s="620" t="s">
        <v>69</v>
      </c>
      <c r="AW573" s="620" t="s">
        <v>69</v>
      </c>
      <c r="AX573" s="620" t="s">
        <v>90</v>
      </c>
    </row>
    <row r="574" spans="1:50" ht="60">
      <c r="A574" s="497" t="s">
        <v>2887</v>
      </c>
      <c r="B574" s="514" t="s">
        <v>318</v>
      </c>
      <c r="C574" s="615" t="s">
        <v>248</v>
      </c>
      <c r="D574" s="508" t="s">
        <v>106</v>
      </c>
      <c r="E574" s="615" t="s">
        <v>2940</v>
      </c>
      <c r="F574" s="621">
        <f>IFERROR(VLOOKUP(E574,[16]TablaRetencion!A$1:B$22,2,FALSE),"")</f>
        <v>350</v>
      </c>
      <c r="G574" s="617" t="s">
        <v>402</v>
      </c>
      <c r="H574" s="198">
        <f>IFERROR(VLOOKUP(G574,[15]TablaRetencion!C$1:D$159,2,FALSE),"")</f>
        <v>28</v>
      </c>
      <c r="I574" s="547"/>
      <c r="J574" s="497" t="s">
        <v>2632</v>
      </c>
      <c r="K574" s="497"/>
      <c r="L574" s="511" t="s">
        <v>70</v>
      </c>
      <c r="M574" s="511" t="s">
        <v>2948</v>
      </c>
      <c r="N574" s="508"/>
      <c r="O574" s="511" t="s">
        <v>2962</v>
      </c>
      <c r="P574" s="511" t="s">
        <v>111</v>
      </c>
      <c r="Q574" s="615" t="s">
        <v>75</v>
      </c>
      <c r="R574" s="617" t="s">
        <v>89</v>
      </c>
      <c r="S574" s="616" t="s">
        <v>140</v>
      </c>
      <c r="T574" s="615" t="s">
        <v>79</v>
      </c>
      <c r="U574" s="615" t="s">
        <v>141</v>
      </c>
      <c r="V574" s="615" t="s">
        <v>2963</v>
      </c>
      <c r="W574" s="624"/>
      <c r="X574" s="617" t="s">
        <v>1822</v>
      </c>
      <c r="Y574" s="543" t="s">
        <v>2952</v>
      </c>
      <c r="Z574" s="615" t="s">
        <v>2953</v>
      </c>
      <c r="AA574" s="615" t="s">
        <v>201</v>
      </c>
      <c r="AB574" s="615" t="s">
        <v>201</v>
      </c>
      <c r="AC574" s="543" t="s">
        <v>2954</v>
      </c>
      <c r="AD574" s="574">
        <v>43434</v>
      </c>
      <c r="AE574" s="619" t="s">
        <v>82</v>
      </c>
      <c r="AF574" s="620" t="s">
        <v>2955</v>
      </c>
      <c r="AG574" s="620" t="s">
        <v>69</v>
      </c>
      <c r="AH574" s="620" t="s">
        <v>69</v>
      </c>
      <c r="AI574" s="620" t="s">
        <v>114</v>
      </c>
      <c r="AJ574" s="618">
        <v>43434</v>
      </c>
      <c r="AK574" s="620" t="s">
        <v>391</v>
      </c>
      <c r="AL574" s="620" t="s">
        <v>457</v>
      </c>
      <c r="AM574" s="620" t="s">
        <v>69</v>
      </c>
      <c r="AN574" s="620" t="s">
        <v>457</v>
      </c>
      <c r="AO574" s="620" t="s">
        <v>69</v>
      </c>
      <c r="AP574" s="620" t="s">
        <v>457</v>
      </c>
      <c r="AQ574" s="620" t="s">
        <v>69</v>
      </c>
      <c r="AR574" s="619" t="s">
        <v>87</v>
      </c>
      <c r="AS574" s="619" t="s">
        <v>87</v>
      </c>
      <c r="AT574" s="620" t="s">
        <v>69</v>
      </c>
      <c r="AU574" s="620" t="s">
        <v>89</v>
      </c>
      <c r="AV574" s="620" t="s">
        <v>69</v>
      </c>
      <c r="AW574" s="620" t="s">
        <v>69</v>
      </c>
      <c r="AX574" s="620" t="s">
        <v>90</v>
      </c>
    </row>
    <row r="575" spans="1:50" ht="60">
      <c r="A575" s="497" t="s">
        <v>2887</v>
      </c>
      <c r="B575" s="514" t="s">
        <v>318</v>
      </c>
      <c r="C575" s="615" t="s">
        <v>248</v>
      </c>
      <c r="D575" s="615" t="s">
        <v>2939</v>
      </c>
      <c r="E575" s="616" t="s">
        <v>2940</v>
      </c>
      <c r="F575" s="621">
        <f>IFERROR(VLOOKUP(E575,[17]TablaRetencion!A$1:B$22,2,FALSE),"")</f>
        <v>350</v>
      </c>
      <c r="G575" s="621" t="s">
        <v>2956</v>
      </c>
      <c r="H575" s="198" t="str">
        <f>IFERROR(VLOOKUP(G575,[15]TablaRetencion!C$1:D$159,2,FALSE),"")</f>
        <v/>
      </c>
      <c r="I575" s="198" t="str">
        <f>IFERROR(VLOOKUP(H575,[18]TablaRetencion!I$1:J$90,2,FALSE),"")</f>
        <v/>
      </c>
      <c r="J575" s="497" t="s">
        <v>2964</v>
      </c>
      <c r="K575" s="497"/>
      <c r="L575" s="511" t="s">
        <v>70</v>
      </c>
      <c r="M575" s="511" t="s">
        <v>2890</v>
      </c>
      <c r="N575" s="511" t="s">
        <v>2944</v>
      </c>
      <c r="O575" s="508"/>
      <c r="P575" s="511" t="s">
        <v>111</v>
      </c>
      <c r="Q575" s="616" t="s">
        <v>75</v>
      </c>
      <c r="R575" s="617" t="s">
        <v>76</v>
      </c>
      <c r="S575" s="615" t="s">
        <v>2945</v>
      </c>
      <c r="T575" s="615" t="s">
        <v>2824</v>
      </c>
      <c r="U575" s="615" t="s">
        <v>2828</v>
      </c>
      <c r="V575" s="615" t="s">
        <v>2965</v>
      </c>
      <c r="W575" s="624"/>
      <c r="X575" s="624"/>
      <c r="Y575" s="543" t="s">
        <v>2894</v>
      </c>
      <c r="Z575" s="615" t="s">
        <v>2946</v>
      </c>
      <c r="AA575" s="615" t="s">
        <v>2896</v>
      </c>
      <c r="AB575" s="615" t="s">
        <v>2897</v>
      </c>
      <c r="AC575" s="543" t="s">
        <v>2947</v>
      </c>
      <c r="AD575" s="574">
        <v>43434</v>
      </c>
      <c r="AE575" s="619" t="s">
        <v>82</v>
      </c>
      <c r="AF575" s="620" t="s">
        <v>69</v>
      </c>
      <c r="AG575" s="620" t="s">
        <v>69</v>
      </c>
      <c r="AH575" s="620" t="s">
        <v>69</v>
      </c>
      <c r="AI575" s="620" t="s">
        <v>114</v>
      </c>
      <c r="AJ575" s="618">
        <v>43434</v>
      </c>
      <c r="AK575" s="620" t="s">
        <v>2897</v>
      </c>
      <c r="AL575" s="620" t="s">
        <v>2899</v>
      </c>
      <c r="AM575" s="620" t="s">
        <v>2900</v>
      </c>
      <c r="AN575" s="620" t="s">
        <v>457</v>
      </c>
      <c r="AO575" s="620" t="s">
        <v>69</v>
      </c>
      <c r="AP575" s="620" t="s">
        <v>457</v>
      </c>
      <c r="AQ575" s="620" t="s">
        <v>69</v>
      </c>
      <c r="AR575" s="619" t="s">
        <v>89</v>
      </c>
      <c r="AS575" s="619" t="s">
        <v>87</v>
      </c>
      <c r="AT575" s="620" t="s">
        <v>69</v>
      </c>
      <c r="AU575" s="620" t="s">
        <v>89</v>
      </c>
      <c r="AV575" s="620" t="s">
        <v>69</v>
      </c>
      <c r="AW575" s="620" t="s">
        <v>69</v>
      </c>
      <c r="AX575" s="620" t="s">
        <v>90</v>
      </c>
    </row>
    <row r="576" spans="1:50" ht="60">
      <c r="A576" s="497" t="s">
        <v>2887</v>
      </c>
      <c r="B576" s="514" t="s">
        <v>318</v>
      </c>
      <c r="C576" s="616" t="s">
        <v>248</v>
      </c>
      <c r="D576" s="508" t="s">
        <v>106</v>
      </c>
      <c r="E576" s="615" t="s">
        <v>2940</v>
      </c>
      <c r="F576" s="621">
        <f>IFERROR(VLOOKUP(E576,[17]TablaRetencion!A$1:B$22,2,FALSE),"")</f>
        <v>350</v>
      </c>
      <c r="G576" s="621" t="s">
        <v>400</v>
      </c>
      <c r="H576" s="198">
        <f>IFERROR(VLOOKUP(G576,[15]TablaRetencion!C$1:D$159,2,FALSE),"")</f>
        <v>2</v>
      </c>
      <c r="I576" s="547" t="s">
        <v>2966</v>
      </c>
      <c r="J576" s="497" t="s">
        <v>1819</v>
      </c>
      <c r="K576" s="497" t="s">
        <v>2967</v>
      </c>
      <c r="L576" s="511" t="s">
        <v>70</v>
      </c>
      <c r="M576" s="511" t="s">
        <v>2968</v>
      </c>
      <c r="N576" s="511" t="s">
        <v>2969</v>
      </c>
      <c r="O576" s="511" t="s">
        <v>2970</v>
      </c>
      <c r="P576" s="511" t="s">
        <v>111</v>
      </c>
      <c r="Q576" s="615" t="s">
        <v>75</v>
      </c>
      <c r="R576" s="617" t="s">
        <v>89</v>
      </c>
      <c r="S576" s="616" t="s">
        <v>140</v>
      </c>
      <c r="T576" s="615" t="s">
        <v>79</v>
      </c>
      <c r="U576" s="615" t="s">
        <v>141</v>
      </c>
      <c r="V576" s="615" t="s">
        <v>2971</v>
      </c>
      <c r="W576" s="617">
        <v>3</v>
      </c>
      <c r="X576" s="617" t="s">
        <v>141</v>
      </c>
      <c r="Y576" s="543" t="s">
        <v>2972</v>
      </c>
      <c r="Z576" s="615" t="s">
        <v>2973</v>
      </c>
      <c r="AA576" s="615" t="s">
        <v>168</v>
      </c>
      <c r="AB576" s="615" t="s">
        <v>168</v>
      </c>
      <c r="AC576" s="543"/>
      <c r="AD576" s="574">
        <v>43434</v>
      </c>
      <c r="AE576" s="619" t="s">
        <v>82</v>
      </c>
      <c r="AF576" s="620" t="s">
        <v>69</v>
      </c>
      <c r="AG576" s="620" t="s">
        <v>69</v>
      </c>
      <c r="AH576" s="620" t="s">
        <v>69</v>
      </c>
      <c r="AI576" s="620" t="s">
        <v>114</v>
      </c>
      <c r="AJ576" s="618">
        <v>43434</v>
      </c>
      <c r="AK576" s="620"/>
      <c r="AL576" s="620" t="s">
        <v>457</v>
      </c>
      <c r="AM576" s="620" t="s">
        <v>69</v>
      </c>
      <c r="AN576" s="620" t="s">
        <v>457</v>
      </c>
      <c r="AO576" s="620" t="s">
        <v>69</v>
      </c>
      <c r="AP576" s="620" t="s">
        <v>457</v>
      </c>
      <c r="AQ576" s="620" t="s">
        <v>69</v>
      </c>
      <c r="AR576" s="619" t="s">
        <v>87</v>
      </c>
      <c r="AS576" s="619" t="s">
        <v>87</v>
      </c>
      <c r="AT576" s="620" t="s">
        <v>69</v>
      </c>
      <c r="AU576" s="620" t="s">
        <v>89</v>
      </c>
      <c r="AV576" s="620" t="s">
        <v>69</v>
      </c>
      <c r="AW576" s="620" t="s">
        <v>69</v>
      </c>
      <c r="AX576" s="620" t="s">
        <v>90</v>
      </c>
    </row>
    <row r="577" spans="1:50" ht="135">
      <c r="A577" s="497" t="s">
        <v>2887</v>
      </c>
      <c r="B577" s="514" t="s">
        <v>318</v>
      </c>
      <c r="C577" s="616" t="s">
        <v>248</v>
      </c>
      <c r="D577" s="615" t="s">
        <v>2974</v>
      </c>
      <c r="E577" s="615" t="s">
        <v>2940</v>
      </c>
      <c r="F577" s="621">
        <f>IFERROR(VLOOKUP(E577,[17]TablaRetencion!A$1:B$22,2,FALSE),"")</f>
        <v>350</v>
      </c>
      <c r="G577" s="621" t="s">
        <v>402</v>
      </c>
      <c r="H577" s="198">
        <f>IFERROR(VLOOKUP(G577,[15]TablaRetencion!C$1:D$159,2,FALSE),"")</f>
        <v>28</v>
      </c>
      <c r="I577" s="622" t="s">
        <v>2975</v>
      </c>
      <c r="J577" s="543" t="s">
        <v>1199</v>
      </c>
      <c r="K577" s="543" t="s">
        <v>2976</v>
      </c>
      <c r="L577" s="615" t="s">
        <v>70</v>
      </c>
      <c r="M577" s="615" t="s">
        <v>2977</v>
      </c>
      <c r="N577" s="615" t="s">
        <v>2978</v>
      </c>
      <c r="O577" s="615" t="s">
        <v>2979</v>
      </c>
      <c r="P577" s="615" t="s">
        <v>111</v>
      </c>
      <c r="Q577" s="615" t="s">
        <v>75</v>
      </c>
      <c r="R577" s="617" t="s">
        <v>89</v>
      </c>
      <c r="S577" s="616" t="s">
        <v>140</v>
      </c>
      <c r="T577" s="615" t="s">
        <v>79</v>
      </c>
      <c r="U577" s="615" t="s">
        <v>79</v>
      </c>
      <c r="V577" s="543" t="s">
        <v>2976</v>
      </c>
      <c r="W577" s="617">
        <v>3</v>
      </c>
      <c r="X577" s="617" t="s">
        <v>141</v>
      </c>
      <c r="Y577" s="543" t="s">
        <v>2972</v>
      </c>
      <c r="Z577" s="615" t="s">
        <v>2973</v>
      </c>
      <c r="AA577" s="615" t="s">
        <v>168</v>
      </c>
      <c r="AB577" s="615" t="s">
        <v>168</v>
      </c>
      <c r="AC577" s="543"/>
      <c r="AD577" s="574">
        <v>43434</v>
      </c>
      <c r="AE577" s="619" t="s">
        <v>82</v>
      </c>
      <c r="AF577" s="620" t="s">
        <v>69</v>
      </c>
      <c r="AG577" s="620" t="s">
        <v>69</v>
      </c>
      <c r="AH577" s="620" t="s">
        <v>69</v>
      </c>
      <c r="AI577" s="620" t="s">
        <v>114</v>
      </c>
      <c r="AJ577" s="618">
        <v>43434</v>
      </c>
      <c r="AK577" s="620"/>
      <c r="AL577" s="620" t="s">
        <v>457</v>
      </c>
      <c r="AM577" s="620" t="s">
        <v>69</v>
      </c>
      <c r="AN577" s="620" t="s">
        <v>457</v>
      </c>
      <c r="AO577" s="620" t="s">
        <v>69</v>
      </c>
      <c r="AP577" s="620" t="s">
        <v>457</v>
      </c>
      <c r="AQ577" s="620" t="s">
        <v>69</v>
      </c>
      <c r="AR577" s="619" t="s">
        <v>87</v>
      </c>
      <c r="AS577" s="619" t="s">
        <v>87</v>
      </c>
      <c r="AT577" s="620" t="s">
        <v>69</v>
      </c>
      <c r="AU577" s="620" t="s">
        <v>89</v>
      </c>
      <c r="AV577" s="620" t="s">
        <v>69</v>
      </c>
      <c r="AW577" s="620" t="s">
        <v>69</v>
      </c>
      <c r="AX577" s="620" t="s">
        <v>90</v>
      </c>
    </row>
    <row r="578" spans="1:50" ht="45">
      <c r="A578" s="497" t="s">
        <v>2887</v>
      </c>
      <c r="B578" s="514" t="s">
        <v>318</v>
      </c>
      <c r="C578" s="616" t="s">
        <v>248</v>
      </c>
      <c r="D578" s="508" t="s">
        <v>106</v>
      </c>
      <c r="E578" s="616" t="s">
        <v>2940</v>
      </c>
      <c r="F578" s="621">
        <f>IFERROR(VLOOKUP(E578,[17]TablaRetencion!A$1:B$22,2,FALSE),"")</f>
        <v>350</v>
      </c>
      <c r="G578" s="621" t="s">
        <v>400</v>
      </c>
      <c r="H578" s="198">
        <f>IFERROR(VLOOKUP(G578,[15]TablaRetencion!C$1:D$159,2,FALSE),"")</f>
        <v>2</v>
      </c>
      <c r="I578" s="510" t="s">
        <v>2980</v>
      </c>
      <c r="J578" s="543" t="s">
        <v>2981</v>
      </c>
      <c r="K578" s="543"/>
      <c r="L578" s="616" t="s">
        <v>70</v>
      </c>
      <c r="M578" s="616" t="s">
        <v>109</v>
      </c>
      <c r="N578" s="616" t="s">
        <v>108</v>
      </c>
      <c r="O578" s="616" t="s">
        <v>185</v>
      </c>
      <c r="P578" s="616" t="s">
        <v>111</v>
      </c>
      <c r="Q578" s="616" t="s">
        <v>75</v>
      </c>
      <c r="R578" s="621" t="s">
        <v>89</v>
      </c>
      <c r="S578" s="616" t="s">
        <v>140</v>
      </c>
      <c r="T578" s="616" t="s">
        <v>79</v>
      </c>
      <c r="U578" s="616" t="s">
        <v>79</v>
      </c>
      <c r="V578" s="615" t="s">
        <v>2982</v>
      </c>
      <c r="W578" s="617">
        <v>4</v>
      </c>
      <c r="X578" s="617" t="str">
        <f>IF(AND(W578&gt;=7), "ALTA", IF(AND(W578&lt;7, W578&gt;3), "MEDIO", IF(AND(W578&lt;=3), "BAJA", " ")))</f>
        <v>MEDIO</v>
      </c>
      <c r="Y578" s="543" t="s">
        <v>2983</v>
      </c>
      <c r="Z578" s="615" t="s">
        <v>80</v>
      </c>
      <c r="AA578" s="616" t="s">
        <v>81</v>
      </c>
      <c r="AB578" s="616" t="s">
        <v>201</v>
      </c>
      <c r="AC578" s="543" t="s">
        <v>2984</v>
      </c>
      <c r="AD578" s="574">
        <v>43434</v>
      </c>
      <c r="AE578" s="619" t="s">
        <v>129</v>
      </c>
      <c r="AF578" s="620" t="s">
        <v>69</v>
      </c>
      <c r="AG578" s="620" t="s">
        <v>69</v>
      </c>
      <c r="AH578" s="620" t="s">
        <v>69</v>
      </c>
      <c r="AI578" s="620" t="s">
        <v>114</v>
      </c>
      <c r="AJ578" s="618">
        <v>43434</v>
      </c>
      <c r="AK578" s="620" t="s">
        <v>391</v>
      </c>
      <c r="AL578" s="620" t="s">
        <v>155</v>
      </c>
      <c r="AM578" s="620" t="s">
        <v>69</v>
      </c>
      <c r="AN578" s="620" t="s">
        <v>457</v>
      </c>
      <c r="AO578" s="620" t="s">
        <v>69</v>
      </c>
      <c r="AP578" s="620" t="s">
        <v>457</v>
      </c>
      <c r="AQ578" s="620" t="s">
        <v>458</v>
      </c>
      <c r="AR578" s="619" t="s">
        <v>87</v>
      </c>
      <c r="AS578" s="619" t="s">
        <v>87</v>
      </c>
      <c r="AT578" s="620" t="s">
        <v>69</v>
      </c>
      <c r="AU578" s="620" t="s">
        <v>89</v>
      </c>
      <c r="AV578" s="620" t="s">
        <v>69</v>
      </c>
      <c r="AW578" s="620" t="s">
        <v>136</v>
      </c>
      <c r="AX578" s="620" t="s">
        <v>90</v>
      </c>
    </row>
    <row r="579" spans="1:50" ht="225">
      <c r="A579" s="497" t="s">
        <v>2985</v>
      </c>
      <c r="B579" s="514" t="s">
        <v>394</v>
      </c>
      <c r="C579" s="498" t="s">
        <v>253</v>
      </c>
      <c r="D579" s="498" t="s">
        <v>106</v>
      </c>
      <c r="E579" s="498" t="s">
        <v>2986</v>
      </c>
      <c r="F579" s="198">
        <f>IFERROR(VLOOKUP(E579,[18]TablaRetencion!A$1:B$22,2,FALSE),"")</f>
        <v>320</v>
      </c>
      <c r="G579" s="198" t="s">
        <v>2987</v>
      </c>
      <c r="H579" s="198">
        <f>IFERROR(VLOOKUP(G579,[18]TablaRetencion!H$1:I$90,2,FALSE),"")</f>
        <v>43</v>
      </c>
      <c r="I579" s="499"/>
      <c r="J579" s="500" t="s">
        <v>2988</v>
      </c>
      <c r="K579" s="497" t="s">
        <v>2989</v>
      </c>
      <c r="L579" s="498" t="s">
        <v>70</v>
      </c>
      <c r="M579" s="498" t="s">
        <v>71</v>
      </c>
      <c r="N579" s="498" t="s">
        <v>124</v>
      </c>
      <c r="O579" s="498" t="s">
        <v>125</v>
      </c>
      <c r="P579" s="498" t="s">
        <v>111</v>
      </c>
      <c r="Q579" s="498" t="s">
        <v>75</v>
      </c>
      <c r="R579" s="198" t="s">
        <v>76</v>
      </c>
      <c r="S579" s="498" t="s">
        <v>77</v>
      </c>
      <c r="T579" s="498" t="s">
        <v>79</v>
      </c>
      <c r="U579" s="498" t="s">
        <v>78</v>
      </c>
      <c r="V579" s="501" t="s">
        <v>2990</v>
      </c>
      <c r="W579" s="502">
        <f t="shared" ref="W579:W583" si="74">VLOOKUP(S579,Confidencialidad,2,0)+VLOOKUP(T579,Integridad,2,0)+VLOOKUP(U579,Disponibilidad,2,0)</f>
        <v>8</v>
      </c>
      <c r="X579" s="502" t="str">
        <f t="shared" ref="X579:X589" si="75">IF(AND(W579&gt;=7), "ALTA", IF(AND(W579&lt;7, W579&gt;3), "MEDIO", IF(AND(W579&lt;=3), "BAJA", " ")))</f>
        <v>ALTA</v>
      </c>
      <c r="Y579" s="500" t="s">
        <v>2991</v>
      </c>
      <c r="Z579" s="501" t="s">
        <v>2992</v>
      </c>
      <c r="AA579" s="498" t="s">
        <v>81</v>
      </c>
      <c r="AB579" s="498" t="s">
        <v>201</v>
      </c>
      <c r="AC579" s="500" t="s">
        <v>2946</v>
      </c>
      <c r="AD579" s="574">
        <v>43787</v>
      </c>
      <c r="AE579" s="504" t="s">
        <v>82</v>
      </c>
      <c r="AF579" s="505" t="s">
        <v>480</v>
      </c>
      <c r="AG579" s="505" t="s">
        <v>467</v>
      </c>
      <c r="AH579" s="505" t="s">
        <v>467</v>
      </c>
      <c r="AI579" s="505" t="s">
        <v>84</v>
      </c>
      <c r="AJ579" s="506">
        <v>43787</v>
      </c>
      <c r="AK579" s="505" t="s">
        <v>391</v>
      </c>
      <c r="AL579" s="505" t="s">
        <v>85</v>
      </c>
      <c r="AM579" s="505" t="s">
        <v>178</v>
      </c>
      <c r="AN579" s="505" t="s">
        <v>86</v>
      </c>
      <c r="AO579" s="505" t="s">
        <v>86</v>
      </c>
      <c r="AP579" s="505" t="s">
        <v>29</v>
      </c>
      <c r="AQ579" s="505" t="s">
        <v>458</v>
      </c>
      <c r="AR579" s="504" t="s">
        <v>87</v>
      </c>
      <c r="AS579" s="504" t="s">
        <v>87</v>
      </c>
      <c r="AT579" s="505" t="s">
        <v>69</v>
      </c>
      <c r="AU579" s="505" t="s">
        <v>89</v>
      </c>
      <c r="AV579" s="505" t="s">
        <v>69</v>
      </c>
      <c r="AW579" s="507" t="s">
        <v>69</v>
      </c>
      <c r="AX579" s="505" t="s">
        <v>90</v>
      </c>
    </row>
    <row r="580" spans="1:50" ht="90">
      <c r="A580" s="497" t="s">
        <v>2985</v>
      </c>
      <c r="B580" s="514" t="s">
        <v>394</v>
      </c>
      <c r="C580" s="498" t="s">
        <v>253</v>
      </c>
      <c r="D580" s="498" t="s">
        <v>106</v>
      </c>
      <c r="E580" s="498" t="s">
        <v>2986</v>
      </c>
      <c r="F580" s="198">
        <f>IFERROR(VLOOKUP(E580,[18]TablaRetencion!A$1:B$22,2,FALSE),"")</f>
        <v>320</v>
      </c>
      <c r="G580" s="198" t="s">
        <v>1933</v>
      </c>
      <c r="H580" s="198">
        <f>IFERROR(VLOOKUP(G580,[18]TablaRetencion!H$1:I$90,2,FALSE),"")</f>
        <v>49</v>
      </c>
      <c r="I580" s="499"/>
      <c r="J580" s="500" t="s">
        <v>2993</v>
      </c>
      <c r="K580" s="500" t="s">
        <v>2994</v>
      </c>
      <c r="L580" s="498" t="s">
        <v>70</v>
      </c>
      <c r="M580" s="498" t="s">
        <v>71</v>
      </c>
      <c r="N580" s="498" t="s">
        <v>124</v>
      </c>
      <c r="O580" s="498" t="s">
        <v>125</v>
      </c>
      <c r="P580" s="498" t="s">
        <v>111</v>
      </c>
      <c r="Q580" s="498" t="s">
        <v>126</v>
      </c>
      <c r="R580" s="198" t="s">
        <v>89</v>
      </c>
      <c r="S580" s="498" t="s">
        <v>140</v>
      </c>
      <c r="T580" s="498" t="s">
        <v>79</v>
      </c>
      <c r="U580" s="498" t="s">
        <v>78</v>
      </c>
      <c r="V580" s="501" t="s">
        <v>2990</v>
      </c>
      <c r="W580" s="502">
        <f t="shared" si="74"/>
        <v>6</v>
      </c>
      <c r="X580" s="502" t="str">
        <f t="shared" si="75"/>
        <v>MEDIO</v>
      </c>
      <c r="Y580" s="500" t="s">
        <v>2991</v>
      </c>
      <c r="Z580" s="501" t="s">
        <v>2995</v>
      </c>
      <c r="AA580" s="498" t="s">
        <v>168</v>
      </c>
      <c r="AB580" s="498" t="s">
        <v>201</v>
      </c>
      <c r="AC580" s="500" t="s">
        <v>2996</v>
      </c>
      <c r="AD580" s="574">
        <v>43787</v>
      </c>
      <c r="AE580" s="504" t="s">
        <v>82</v>
      </c>
      <c r="AF580" s="505" t="s">
        <v>69</v>
      </c>
      <c r="AG580" s="505" t="s">
        <v>69</v>
      </c>
      <c r="AH580" s="505" t="s">
        <v>69</v>
      </c>
      <c r="AI580" s="505" t="s">
        <v>114</v>
      </c>
      <c r="AJ580" s="506">
        <v>43787</v>
      </c>
      <c r="AK580" s="505" t="s">
        <v>457</v>
      </c>
      <c r="AL580" s="505" t="s">
        <v>457</v>
      </c>
      <c r="AM580" s="505" t="s">
        <v>69</v>
      </c>
      <c r="AN580" s="505" t="s">
        <v>457</v>
      </c>
      <c r="AO580" s="505" t="s">
        <v>457</v>
      </c>
      <c r="AP580" s="505" t="s">
        <v>457</v>
      </c>
      <c r="AQ580" s="505" t="s">
        <v>458</v>
      </c>
      <c r="AR580" s="504" t="s">
        <v>119</v>
      </c>
      <c r="AS580" s="504" t="s">
        <v>119</v>
      </c>
      <c r="AT580" s="505" t="s">
        <v>69</v>
      </c>
      <c r="AU580" s="505" t="s">
        <v>89</v>
      </c>
      <c r="AV580" s="505" t="s">
        <v>69</v>
      </c>
      <c r="AW580" s="507" t="s">
        <v>69</v>
      </c>
      <c r="AX580" s="505" t="s">
        <v>90</v>
      </c>
    </row>
    <row r="581" spans="1:50" ht="210">
      <c r="A581" s="497" t="s">
        <v>2985</v>
      </c>
      <c r="B581" s="514" t="s">
        <v>394</v>
      </c>
      <c r="C581" s="498" t="s">
        <v>253</v>
      </c>
      <c r="D581" s="498" t="s">
        <v>106</v>
      </c>
      <c r="E581" s="498" t="s">
        <v>2986</v>
      </c>
      <c r="F581" s="198">
        <f>IFERROR(VLOOKUP(E581,[18]TablaRetencion!A$1:B$22,2,FALSE),"")</f>
        <v>320</v>
      </c>
      <c r="G581" s="198" t="s">
        <v>404</v>
      </c>
      <c r="H581" s="198">
        <f>IFERROR(VLOOKUP(G581,[18]TablaRetencion!H$1:I$90,2,FALSE),"")</f>
        <v>67</v>
      </c>
      <c r="I581" s="499"/>
      <c r="J581" s="625" t="s">
        <v>2997</v>
      </c>
      <c r="K581" s="500" t="s">
        <v>2998</v>
      </c>
      <c r="L581" s="498" t="s">
        <v>70</v>
      </c>
      <c r="M581" s="498" t="s">
        <v>71</v>
      </c>
      <c r="N581" s="498" t="s">
        <v>124</v>
      </c>
      <c r="O581" s="498" t="s">
        <v>125</v>
      </c>
      <c r="P581" s="498" t="s">
        <v>74</v>
      </c>
      <c r="Q581" s="498" t="s">
        <v>112</v>
      </c>
      <c r="R581" s="198" t="s">
        <v>89</v>
      </c>
      <c r="S581" s="498" t="s">
        <v>127</v>
      </c>
      <c r="T581" s="498" t="s">
        <v>79</v>
      </c>
      <c r="U581" s="498" t="s">
        <v>78</v>
      </c>
      <c r="V581" s="501" t="s">
        <v>2999</v>
      </c>
      <c r="W581" s="502">
        <f t="shared" si="74"/>
        <v>7</v>
      </c>
      <c r="X581" s="502" t="str">
        <f t="shared" si="75"/>
        <v>ALTA</v>
      </c>
      <c r="Y581" s="500" t="s">
        <v>1940</v>
      </c>
      <c r="Z581" s="501" t="s">
        <v>2811</v>
      </c>
      <c r="AA581" s="498" t="s">
        <v>168</v>
      </c>
      <c r="AB581" s="498" t="s">
        <v>201</v>
      </c>
      <c r="AC581" s="500" t="s">
        <v>2996</v>
      </c>
      <c r="AD581" s="574">
        <v>43787</v>
      </c>
      <c r="AE581" s="504" t="s">
        <v>82</v>
      </c>
      <c r="AF581" s="505" t="s">
        <v>480</v>
      </c>
      <c r="AG581" s="505" t="s">
        <v>477</v>
      </c>
      <c r="AH581" s="505" t="s">
        <v>477</v>
      </c>
      <c r="AI581" s="505" t="s">
        <v>84</v>
      </c>
      <c r="AJ581" s="506">
        <v>43787</v>
      </c>
      <c r="AK581" s="505" t="s">
        <v>391</v>
      </c>
      <c r="AL581" s="505" t="s">
        <v>85</v>
      </c>
      <c r="AM581" s="505" t="s">
        <v>115</v>
      </c>
      <c r="AN581" s="505" t="s">
        <v>86</v>
      </c>
      <c r="AO581" s="505" t="s">
        <v>86</v>
      </c>
      <c r="AP581" s="505" t="s">
        <v>29</v>
      </c>
      <c r="AQ581" s="505" t="s">
        <v>458</v>
      </c>
      <c r="AR581" s="504" t="s">
        <v>87</v>
      </c>
      <c r="AS581" s="504" t="s">
        <v>87</v>
      </c>
      <c r="AT581" s="505" t="s">
        <v>69</v>
      </c>
      <c r="AU581" s="505" t="s">
        <v>89</v>
      </c>
      <c r="AV581" s="505" t="s">
        <v>69</v>
      </c>
      <c r="AW581" s="507" t="s">
        <v>69</v>
      </c>
      <c r="AX581" s="505" t="s">
        <v>90</v>
      </c>
    </row>
    <row r="582" spans="1:50" ht="210">
      <c r="A582" s="497" t="s">
        <v>2985</v>
      </c>
      <c r="B582" s="514" t="s">
        <v>394</v>
      </c>
      <c r="C582" s="498" t="s">
        <v>253</v>
      </c>
      <c r="D582" s="498" t="s">
        <v>106</v>
      </c>
      <c r="E582" s="498" t="s">
        <v>2986</v>
      </c>
      <c r="F582" s="198">
        <f>IFERROR(VLOOKUP(E582,[18]TablaRetencion!A$1:B$22,2,FALSE),"")</f>
        <v>320</v>
      </c>
      <c r="G582" s="198" t="s">
        <v>400</v>
      </c>
      <c r="H582" s="198">
        <f>IFERROR(VLOOKUP(G582,[18]TablaRetencion!H$1:I$90,2,FALSE),"")</f>
        <v>2</v>
      </c>
      <c r="I582" s="499"/>
      <c r="J582" s="625" t="s">
        <v>3000</v>
      </c>
      <c r="K582" s="625" t="s">
        <v>3001</v>
      </c>
      <c r="L582" s="498" t="s">
        <v>70</v>
      </c>
      <c r="M582" s="498" t="s">
        <v>109</v>
      </c>
      <c r="N582" s="498" t="s">
        <v>108</v>
      </c>
      <c r="O582" s="498" t="s">
        <v>152</v>
      </c>
      <c r="P582" s="498" t="s">
        <v>111</v>
      </c>
      <c r="Q582" s="498" t="s">
        <v>75</v>
      </c>
      <c r="R582" s="198" t="s">
        <v>89</v>
      </c>
      <c r="S582" s="498" t="s">
        <v>153</v>
      </c>
      <c r="T582" s="498" t="s">
        <v>141</v>
      </c>
      <c r="U582" s="498" t="s">
        <v>141</v>
      </c>
      <c r="V582" s="501" t="s">
        <v>3002</v>
      </c>
      <c r="W582" s="502">
        <f t="shared" si="74"/>
        <v>5</v>
      </c>
      <c r="X582" s="502" t="str">
        <f t="shared" si="75"/>
        <v>MEDIO</v>
      </c>
      <c r="Y582" s="500" t="s">
        <v>3003</v>
      </c>
      <c r="Z582" s="501" t="s">
        <v>3004</v>
      </c>
      <c r="AA582" s="498" t="s">
        <v>201</v>
      </c>
      <c r="AB582" s="498" t="s">
        <v>201</v>
      </c>
      <c r="AC582" s="500" t="s">
        <v>3005</v>
      </c>
      <c r="AD582" s="574">
        <v>43787</v>
      </c>
      <c r="AE582" s="504" t="s">
        <v>82</v>
      </c>
      <c r="AF582" s="505" t="s">
        <v>480</v>
      </c>
      <c r="AG582" s="505" t="s">
        <v>477</v>
      </c>
      <c r="AH582" s="505" t="s">
        <v>477</v>
      </c>
      <c r="AI582" s="505" t="s">
        <v>84</v>
      </c>
      <c r="AJ582" s="506">
        <v>43787</v>
      </c>
      <c r="AK582" s="505" t="s">
        <v>391</v>
      </c>
      <c r="AL582" s="505" t="s">
        <v>85</v>
      </c>
      <c r="AM582" s="505" t="s">
        <v>115</v>
      </c>
      <c r="AN582" s="505" t="s">
        <v>86</v>
      </c>
      <c r="AO582" s="505" t="s">
        <v>86</v>
      </c>
      <c r="AP582" s="505" t="s">
        <v>29</v>
      </c>
      <c r="AQ582" s="505" t="s">
        <v>458</v>
      </c>
      <c r="AR582" s="504" t="s">
        <v>87</v>
      </c>
      <c r="AS582" s="504" t="s">
        <v>87</v>
      </c>
      <c r="AT582" s="505" t="s">
        <v>69</v>
      </c>
      <c r="AU582" s="505" t="s">
        <v>89</v>
      </c>
      <c r="AV582" s="505" t="s">
        <v>69</v>
      </c>
      <c r="AW582" s="507" t="s">
        <v>69</v>
      </c>
      <c r="AX582" s="505" t="s">
        <v>90</v>
      </c>
    </row>
    <row r="583" spans="1:50" ht="105">
      <c r="A583" s="497" t="s">
        <v>2985</v>
      </c>
      <c r="B583" s="514" t="s">
        <v>394</v>
      </c>
      <c r="C583" s="498" t="s">
        <v>253</v>
      </c>
      <c r="D583" s="498" t="s">
        <v>106</v>
      </c>
      <c r="E583" s="498" t="s">
        <v>2986</v>
      </c>
      <c r="F583" s="198">
        <f>IFERROR(VLOOKUP(E583,[18]TablaRetencion!A$1:B$22,2,FALSE),"")</f>
        <v>320</v>
      </c>
      <c r="G583" s="198" t="s">
        <v>3006</v>
      </c>
      <c r="H583" s="198">
        <f>IFERROR(VLOOKUP(G583,[18]TablaRetencion!H$1:I$90,2,FALSE),"")</f>
        <v>53</v>
      </c>
      <c r="I583" s="499"/>
      <c r="J583" s="500" t="s">
        <v>3007</v>
      </c>
      <c r="K583" s="500" t="s">
        <v>3008</v>
      </c>
      <c r="L583" s="498" t="s">
        <v>70</v>
      </c>
      <c r="M583" s="498" t="s">
        <v>109</v>
      </c>
      <c r="N583" s="498" t="s">
        <v>108</v>
      </c>
      <c r="O583" s="498" t="s">
        <v>73</v>
      </c>
      <c r="P583" s="498" t="s">
        <v>111</v>
      </c>
      <c r="Q583" s="498" t="s">
        <v>75</v>
      </c>
      <c r="R583" s="198" t="s">
        <v>89</v>
      </c>
      <c r="S583" s="498" t="s">
        <v>153</v>
      </c>
      <c r="T583" s="498" t="s">
        <v>141</v>
      </c>
      <c r="U583" s="498" t="s">
        <v>141</v>
      </c>
      <c r="V583" s="501" t="s">
        <v>3009</v>
      </c>
      <c r="W583" s="502">
        <f t="shared" si="74"/>
        <v>5</v>
      </c>
      <c r="X583" s="502" t="str">
        <f t="shared" si="75"/>
        <v>MEDIO</v>
      </c>
      <c r="Y583" s="500" t="s">
        <v>3003</v>
      </c>
      <c r="Z583" s="501" t="s">
        <v>3010</v>
      </c>
      <c r="AA583" s="498" t="s">
        <v>81</v>
      </c>
      <c r="AB583" s="498" t="s">
        <v>81</v>
      </c>
      <c r="AC583" s="500" t="s">
        <v>3005</v>
      </c>
      <c r="AD583" s="574">
        <v>43787</v>
      </c>
      <c r="AE583" s="504" t="s">
        <v>82</v>
      </c>
      <c r="AF583" s="505" t="s">
        <v>69</v>
      </c>
      <c r="AG583" s="505" t="s">
        <v>69</v>
      </c>
      <c r="AH583" s="505" t="s">
        <v>69</v>
      </c>
      <c r="AI583" s="505" t="s">
        <v>114</v>
      </c>
      <c r="AJ583" s="506">
        <v>43787</v>
      </c>
      <c r="AK583" s="505" t="s">
        <v>457</v>
      </c>
      <c r="AL583" s="505" t="s">
        <v>143</v>
      </c>
      <c r="AM583" s="505"/>
      <c r="AN583" s="505" t="s">
        <v>163</v>
      </c>
      <c r="AO583" s="505" t="s">
        <v>163</v>
      </c>
      <c r="AP583" s="505" t="s">
        <v>29</v>
      </c>
      <c r="AQ583" s="505" t="s">
        <v>458</v>
      </c>
      <c r="AR583" s="504" t="s">
        <v>87</v>
      </c>
      <c r="AS583" s="504" t="s">
        <v>87</v>
      </c>
      <c r="AT583" s="505" t="s">
        <v>69</v>
      </c>
      <c r="AU583" s="505" t="s">
        <v>89</v>
      </c>
      <c r="AV583" s="505" t="s">
        <v>69</v>
      </c>
      <c r="AW583" s="507" t="s">
        <v>69</v>
      </c>
      <c r="AX583" s="505" t="s">
        <v>90</v>
      </c>
    </row>
    <row r="584" spans="1:50" ht="225">
      <c r="A584" s="497" t="s">
        <v>2985</v>
      </c>
      <c r="B584" s="514" t="s">
        <v>394</v>
      </c>
      <c r="C584" s="498" t="s">
        <v>252</v>
      </c>
      <c r="D584" s="498" t="s">
        <v>106</v>
      </c>
      <c r="E584" s="498" t="s">
        <v>2986</v>
      </c>
      <c r="F584" s="198">
        <f>IFERROR(VLOOKUP(E584,[18]TablaRetencion!A$1:B$22,2,FALSE),"")</f>
        <v>320</v>
      </c>
      <c r="G584" s="198" t="s">
        <v>2987</v>
      </c>
      <c r="H584" s="198">
        <f>IFERROR(VLOOKUP(G584,[18]TablaRetencion!H$1:I$90,2,FALSE),"")</f>
        <v>43</v>
      </c>
      <c r="I584" s="499"/>
      <c r="J584" s="500" t="s">
        <v>2988</v>
      </c>
      <c r="K584" s="497" t="s">
        <v>2989</v>
      </c>
      <c r="L584" s="498" t="s">
        <v>70</v>
      </c>
      <c r="M584" s="498" t="s">
        <v>71</v>
      </c>
      <c r="N584" s="498" t="s">
        <v>124</v>
      </c>
      <c r="O584" s="498" t="s">
        <v>125</v>
      </c>
      <c r="P584" s="498" t="s">
        <v>111</v>
      </c>
      <c r="Q584" s="498" t="s">
        <v>75</v>
      </c>
      <c r="R584" s="198" t="s">
        <v>76</v>
      </c>
      <c r="S584" s="498" t="s">
        <v>77</v>
      </c>
      <c r="T584" s="498" t="s">
        <v>79</v>
      </c>
      <c r="U584" s="498" t="s">
        <v>78</v>
      </c>
      <c r="V584" s="501" t="s">
        <v>2990</v>
      </c>
      <c r="W584" s="502">
        <f t="shared" ref="W584:W589" si="76">VLOOKUP(S584,Confidencialidad,2,0)+VLOOKUP(T584,Integridad,2,0)+VLOOKUP(U584,Disponibilidad,2,0)</f>
        <v>8</v>
      </c>
      <c r="X584" s="502" t="str">
        <f t="shared" si="75"/>
        <v>ALTA</v>
      </c>
      <c r="Y584" s="500" t="s">
        <v>2991</v>
      </c>
      <c r="Z584" s="501" t="s">
        <v>2992</v>
      </c>
      <c r="AA584" s="498" t="s">
        <v>81</v>
      </c>
      <c r="AB584" s="498" t="s">
        <v>201</v>
      </c>
      <c r="AC584" s="500" t="s">
        <v>2946</v>
      </c>
      <c r="AD584" s="574">
        <v>43787</v>
      </c>
      <c r="AE584" s="504" t="s">
        <v>82</v>
      </c>
      <c r="AF584" s="505" t="s">
        <v>480</v>
      </c>
      <c r="AG584" s="505" t="s">
        <v>467</v>
      </c>
      <c r="AH584" s="505" t="s">
        <v>467</v>
      </c>
      <c r="AI584" s="505" t="s">
        <v>84</v>
      </c>
      <c r="AJ584" s="506">
        <v>43787</v>
      </c>
      <c r="AK584" s="505" t="s">
        <v>391</v>
      </c>
      <c r="AL584" s="505" t="s">
        <v>85</v>
      </c>
      <c r="AM584" s="505" t="s">
        <v>178</v>
      </c>
      <c r="AN584" s="505" t="s">
        <v>86</v>
      </c>
      <c r="AO584" s="505" t="s">
        <v>86</v>
      </c>
      <c r="AP584" s="505" t="s">
        <v>29</v>
      </c>
      <c r="AQ584" s="505" t="s">
        <v>458</v>
      </c>
      <c r="AR584" s="504" t="s">
        <v>87</v>
      </c>
      <c r="AS584" s="504" t="s">
        <v>87</v>
      </c>
      <c r="AT584" s="505" t="s">
        <v>69</v>
      </c>
      <c r="AU584" s="505" t="s">
        <v>89</v>
      </c>
      <c r="AV584" s="505" t="s">
        <v>69</v>
      </c>
      <c r="AW584" s="507" t="s">
        <v>69</v>
      </c>
      <c r="AX584" s="505" t="s">
        <v>90</v>
      </c>
    </row>
    <row r="585" spans="1:50" ht="90">
      <c r="A585" s="497" t="s">
        <v>2985</v>
      </c>
      <c r="B585" s="514" t="s">
        <v>394</v>
      </c>
      <c r="C585" s="498" t="s">
        <v>252</v>
      </c>
      <c r="D585" s="498" t="s">
        <v>106</v>
      </c>
      <c r="E585" s="498" t="s">
        <v>2986</v>
      </c>
      <c r="F585" s="198">
        <f>IFERROR(VLOOKUP(E585,[18]TablaRetencion!A$1:B$22,2,FALSE),"")</f>
        <v>320</v>
      </c>
      <c r="G585" s="198" t="s">
        <v>1933</v>
      </c>
      <c r="H585" s="198">
        <f>IFERROR(VLOOKUP(G585,[18]TablaRetencion!H$1:I$90,2,FALSE),"")</f>
        <v>49</v>
      </c>
      <c r="I585" s="499"/>
      <c r="J585" s="500" t="s">
        <v>2993</v>
      </c>
      <c r="K585" s="500" t="s">
        <v>2994</v>
      </c>
      <c r="L585" s="498" t="s">
        <v>70</v>
      </c>
      <c r="M585" s="498" t="s">
        <v>71</v>
      </c>
      <c r="N585" s="498" t="s">
        <v>124</v>
      </c>
      <c r="O585" s="498" t="s">
        <v>125</v>
      </c>
      <c r="P585" s="498" t="s">
        <v>111</v>
      </c>
      <c r="Q585" s="498" t="s">
        <v>126</v>
      </c>
      <c r="R585" s="198" t="s">
        <v>89</v>
      </c>
      <c r="S585" s="498" t="s">
        <v>140</v>
      </c>
      <c r="T585" s="498" t="s">
        <v>79</v>
      </c>
      <c r="U585" s="498" t="s">
        <v>78</v>
      </c>
      <c r="V585" s="501" t="s">
        <v>2990</v>
      </c>
      <c r="W585" s="502">
        <f t="shared" si="76"/>
        <v>6</v>
      </c>
      <c r="X585" s="502" t="str">
        <f t="shared" si="75"/>
        <v>MEDIO</v>
      </c>
      <c r="Y585" s="500" t="s">
        <v>2991</v>
      </c>
      <c r="Z585" s="501" t="s">
        <v>2995</v>
      </c>
      <c r="AA585" s="498" t="s">
        <v>168</v>
      </c>
      <c r="AB585" s="498" t="s">
        <v>201</v>
      </c>
      <c r="AC585" s="500" t="s">
        <v>2996</v>
      </c>
      <c r="AD585" s="574">
        <v>43787</v>
      </c>
      <c r="AE585" s="504" t="s">
        <v>82</v>
      </c>
      <c r="AF585" s="505" t="s">
        <v>69</v>
      </c>
      <c r="AG585" s="505" t="s">
        <v>69</v>
      </c>
      <c r="AH585" s="505" t="s">
        <v>69</v>
      </c>
      <c r="AI585" s="505" t="s">
        <v>114</v>
      </c>
      <c r="AJ585" s="506">
        <v>43787</v>
      </c>
      <c r="AK585" s="505" t="s">
        <v>457</v>
      </c>
      <c r="AL585" s="505" t="s">
        <v>457</v>
      </c>
      <c r="AM585" s="505" t="s">
        <v>69</v>
      </c>
      <c r="AN585" s="505" t="s">
        <v>457</v>
      </c>
      <c r="AO585" s="505" t="s">
        <v>457</v>
      </c>
      <c r="AP585" s="505" t="s">
        <v>457</v>
      </c>
      <c r="AQ585" s="505" t="s">
        <v>458</v>
      </c>
      <c r="AR585" s="504" t="s">
        <v>119</v>
      </c>
      <c r="AS585" s="504" t="s">
        <v>119</v>
      </c>
      <c r="AT585" s="505" t="s">
        <v>69</v>
      </c>
      <c r="AU585" s="505" t="s">
        <v>89</v>
      </c>
      <c r="AV585" s="505" t="s">
        <v>69</v>
      </c>
      <c r="AW585" s="507" t="s">
        <v>69</v>
      </c>
      <c r="AX585" s="505" t="s">
        <v>90</v>
      </c>
    </row>
    <row r="586" spans="1:50" ht="210">
      <c r="A586" s="497" t="s">
        <v>2985</v>
      </c>
      <c r="B586" s="514" t="s">
        <v>394</v>
      </c>
      <c r="C586" s="498" t="s">
        <v>252</v>
      </c>
      <c r="D586" s="498" t="s">
        <v>106</v>
      </c>
      <c r="E586" s="498" t="s">
        <v>2986</v>
      </c>
      <c r="F586" s="198">
        <f>IFERROR(VLOOKUP(E586,[18]TablaRetencion!A$1:B$22,2,FALSE),"")</f>
        <v>320</v>
      </c>
      <c r="G586" s="198" t="s">
        <v>404</v>
      </c>
      <c r="H586" s="198">
        <f>IFERROR(VLOOKUP(G586,[18]TablaRetencion!H$1:I$90,2,FALSE),"")</f>
        <v>67</v>
      </c>
      <c r="I586" s="499"/>
      <c r="J586" s="625" t="s">
        <v>2997</v>
      </c>
      <c r="K586" s="500" t="s">
        <v>2998</v>
      </c>
      <c r="L586" s="498" t="s">
        <v>70</v>
      </c>
      <c r="M586" s="498" t="s">
        <v>71</v>
      </c>
      <c r="N586" s="498" t="s">
        <v>124</v>
      </c>
      <c r="O586" s="498" t="s">
        <v>125</v>
      </c>
      <c r="P586" s="498" t="s">
        <v>74</v>
      </c>
      <c r="Q586" s="498" t="s">
        <v>112</v>
      </c>
      <c r="R586" s="198" t="s">
        <v>89</v>
      </c>
      <c r="S586" s="498" t="s">
        <v>127</v>
      </c>
      <c r="T586" s="498" t="s">
        <v>79</v>
      </c>
      <c r="U586" s="498" t="s">
        <v>78</v>
      </c>
      <c r="V586" s="501" t="s">
        <v>2999</v>
      </c>
      <c r="W586" s="502">
        <f t="shared" si="76"/>
        <v>7</v>
      </c>
      <c r="X586" s="502" t="str">
        <f t="shared" si="75"/>
        <v>ALTA</v>
      </c>
      <c r="Y586" s="500" t="s">
        <v>1940</v>
      </c>
      <c r="Z586" s="501" t="s">
        <v>2811</v>
      </c>
      <c r="AA586" s="498" t="s">
        <v>168</v>
      </c>
      <c r="AB586" s="498" t="s">
        <v>201</v>
      </c>
      <c r="AC586" s="500" t="s">
        <v>2996</v>
      </c>
      <c r="AD586" s="574">
        <v>43787</v>
      </c>
      <c r="AE586" s="504" t="s">
        <v>82</v>
      </c>
      <c r="AF586" s="505" t="s">
        <v>480</v>
      </c>
      <c r="AG586" s="505" t="s">
        <v>477</v>
      </c>
      <c r="AH586" s="505" t="s">
        <v>477</v>
      </c>
      <c r="AI586" s="505" t="s">
        <v>84</v>
      </c>
      <c r="AJ586" s="506">
        <v>43787</v>
      </c>
      <c r="AK586" s="505" t="s">
        <v>391</v>
      </c>
      <c r="AL586" s="505" t="s">
        <v>85</v>
      </c>
      <c r="AM586" s="505" t="s">
        <v>115</v>
      </c>
      <c r="AN586" s="505" t="s">
        <v>86</v>
      </c>
      <c r="AO586" s="505" t="s">
        <v>86</v>
      </c>
      <c r="AP586" s="505" t="s">
        <v>29</v>
      </c>
      <c r="AQ586" s="505" t="s">
        <v>458</v>
      </c>
      <c r="AR586" s="504" t="s">
        <v>87</v>
      </c>
      <c r="AS586" s="504" t="s">
        <v>87</v>
      </c>
      <c r="AT586" s="505" t="s">
        <v>69</v>
      </c>
      <c r="AU586" s="505" t="s">
        <v>89</v>
      </c>
      <c r="AV586" s="505" t="s">
        <v>69</v>
      </c>
      <c r="AW586" s="507" t="s">
        <v>69</v>
      </c>
      <c r="AX586" s="505" t="s">
        <v>90</v>
      </c>
    </row>
    <row r="587" spans="1:50" ht="210">
      <c r="A587" s="497" t="s">
        <v>2985</v>
      </c>
      <c r="B587" s="514" t="s">
        <v>394</v>
      </c>
      <c r="C587" s="498" t="s">
        <v>252</v>
      </c>
      <c r="D587" s="498" t="s">
        <v>106</v>
      </c>
      <c r="E587" s="498" t="s">
        <v>2986</v>
      </c>
      <c r="F587" s="198">
        <f>IFERROR(VLOOKUP(E587,[18]TablaRetencion!A$1:B$22,2,FALSE),"")</f>
        <v>320</v>
      </c>
      <c r="G587" s="198" t="s">
        <v>400</v>
      </c>
      <c r="H587" s="198">
        <f>IFERROR(VLOOKUP(G587,[18]TablaRetencion!H$1:I$90,2,FALSE),"")</f>
        <v>2</v>
      </c>
      <c r="I587" s="499"/>
      <c r="J587" s="625" t="s">
        <v>3000</v>
      </c>
      <c r="K587" s="625" t="s">
        <v>3011</v>
      </c>
      <c r="L587" s="498" t="s">
        <v>70</v>
      </c>
      <c r="M587" s="498" t="s">
        <v>109</v>
      </c>
      <c r="N587" s="498" t="s">
        <v>108</v>
      </c>
      <c r="O587" s="498" t="s">
        <v>152</v>
      </c>
      <c r="P587" s="498" t="s">
        <v>111</v>
      </c>
      <c r="Q587" s="498" t="s">
        <v>75</v>
      </c>
      <c r="R587" s="198" t="s">
        <v>89</v>
      </c>
      <c r="S587" s="498" t="s">
        <v>153</v>
      </c>
      <c r="T587" s="498" t="s">
        <v>141</v>
      </c>
      <c r="U587" s="498" t="s">
        <v>141</v>
      </c>
      <c r="V587" s="501" t="s">
        <v>3012</v>
      </c>
      <c r="W587" s="502">
        <f t="shared" si="76"/>
        <v>5</v>
      </c>
      <c r="X587" s="502" t="str">
        <f t="shared" si="75"/>
        <v>MEDIO</v>
      </c>
      <c r="Y587" s="500" t="s">
        <v>3003</v>
      </c>
      <c r="Z587" s="501" t="s">
        <v>3013</v>
      </c>
      <c r="AA587" s="498" t="s">
        <v>201</v>
      </c>
      <c r="AB587" s="498" t="s">
        <v>201</v>
      </c>
      <c r="AC587" s="500" t="s">
        <v>3005</v>
      </c>
      <c r="AD587" s="574">
        <v>43787</v>
      </c>
      <c r="AE587" s="504" t="s">
        <v>82</v>
      </c>
      <c r="AF587" s="505" t="s">
        <v>480</v>
      </c>
      <c r="AG587" s="505" t="s">
        <v>477</v>
      </c>
      <c r="AH587" s="505" t="s">
        <v>477</v>
      </c>
      <c r="AI587" s="505" t="s">
        <v>84</v>
      </c>
      <c r="AJ587" s="506">
        <v>43787</v>
      </c>
      <c r="AK587" s="505" t="s">
        <v>391</v>
      </c>
      <c r="AL587" s="505" t="s">
        <v>85</v>
      </c>
      <c r="AM587" s="505" t="s">
        <v>115</v>
      </c>
      <c r="AN587" s="505" t="s">
        <v>86</v>
      </c>
      <c r="AO587" s="505" t="s">
        <v>86</v>
      </c>
      <c r="AP587" s="505" t="s">
        <v>29</v>
      </c>
      <c r="AQ587" s="505" t="s">
        <v>458</v>
      </c>
      <c r="AR587" s="504" t="s">
        <v>87</v>
      </c>
      <c r="AS587" s="504" t="s">
        <v>87</v>
      </c>
      <c r="AT587" s="505" t="s">
        <v>69</v>
      </c>
      <c r="AU587" s="505" t="s">
        <v>89</v>
      </c>
      <c r="AV587" s="505" t="s">
        <v>69</v>
      </c>
      <c r="AW587" s="507" t="s">
        <v>69</v>
      </c>
      <c r="AX587" s="505" t="s">
        <v>90</v>
      </c>
    </row>
    <row r="588" spans="1:50" ht="210">
      <c r="A588" s="497" t="s">
        <v>2985</v>
      </c>
      <c r="B588" s="514" t="s">
        <v>394</v>
      </c>
      <c r="C588" s="498" t="s">
        <v>252</v>
      </c>
      <c r="D588" s="498" t="s">
        <v>106</v>
      </c>
      <c r="E588" s="498" t="s">
        <v>2986</v>
      </c>
      <c r="F588" s="198">
        <f>IFERROR(VLOOKUP(E588,[18]TablaRetencion!A$1:B$22,2,FALSE),"")</f>
        <v>320</v>
      </c>
      <c r="G588" s="198" t="s">
        <v>402</v>
      </c>
      <c r="H588" s="198">
        <f>IFERROR(VLOOKUP(G588,[18]TablaRetencion!H$1:I$90,2,FALSE),"")</f>
        <v>50</v>
      </c>
      <c r="I588" s="499"/>
      <c r="J588" s="500" t="s">
        <v>3014</v>
      </c>
      <c r="K588" s="500" t="s">
        <v>3015</v>
      </c>
      <c r="L588" s="498" t="s">
        <v>70</v>
      </c>
      <c r="M588" s="498" t="s">
        <v>151</v>
      </c>
      <c r="N588" s="498" t="s">
        <v>72</v>
      </c>
      <c r="O588" s="498" t="s">
        <v>152</v>
      </c>
      <c r="P588" s="498" t="s">
        <v>111</v>
      </c>
      <c r="Q588" s="498" t="s">
        <v>75</v>
      </c>
      <c r="R588" s="626" t="s">
        <v>89</v>
      </c>
      <c r="S588" s="498" t="s">
        <v>153</v>
      </c>
      <c r="T588" s="498" t="s">
        <v>141</v>
      </c>
      <c r="U588" s="498" t="s">
        <v>141</v>
      </c>
      <c r="V588" s="501" t="s">
        <v>3016</v>
      </c>
      <c r="W588" s="502">
        <f t="shared" si="76"/>
        <v>5</v>
      </c>
      <c r="X588" s="502" t="str">
        <f t="shared" si="75"/>
        <v>MEDIO</v>
      </c>
      <c r="Y588" s="500" t="s">
        <v>3017</v>
      </c>
      <c r="Z588" s="501" t="s">
        <v>3004</v>
      </c>
      <c r="AA588" s="498" t="s">
        <v>168</v>
      </c>
      <c r="AB588" s="498" t="s">
        <v>201</v>
      </c>
      <c r="AC588" s="500" t="s">
        <v>3005</v>
      </c>
      <c r="AD588" s="574">
        <v>43787</v>
      </c>
      <c r="AE588" s="504" t="s">
        <v>82</v>
      </c>
      <c r="AF588" s="505" t="s">
        <v>480</v>
      </c>
      <c r="AG588" s="505" t="s">
        <v>477</v>
      </c>
      <c r="AH588" s="505" t="s">
        <v>477</v>
      </c>
      <c r="AI588" s="505" t="s">
        <v>84</v>
      </c>
      <c r="AJ588" s="506">
        <v>43787</v>
      </c>
      <c r="AK588" s="505" t="s">
        <v>391</v>
      </c>
      <c r="AL588" s="505" t="s">
        <v>85</v>
      </c>
      <c r="AM588" s="505" t="s">
        <v>115</v>
      </c>
      <c r="AN588" s="505" t="s">
        <v>86</v>
      </c>
      <c r="AO588" s="505" t="s">
        <v>86</v>
      </c>
      <c r="AP588" s="505" t="s">
        <v>29</v>
      </c>
      <c r="AQ588" s="505" t="s">
        <v>458</v>
      </c>
      <c r="AR588" s="504" t="s">
        <v>87</v>
      </c>
      <c r="AS588" s="504" t="s">
        <v>87</v>
      </c>
      <c r="AT588" s="505" t="s">
        <v>69</v>
      </c>
      <c r="AU588" s="505" t="s">
        <v>89</v>
      </c>
      <c r="AV588" s="505" t="s">
        <v>69</v>
      </c>
      <c r="AW588" s="507" t="s">
        <v>69</v>
      </c>
      <c r="AX588" s="505" t="s">
        <v>90</v>
      </c>
    </row>
    <row r="589" spans="1:50" ht="120">
      <c r="A589" s="497" t="s">
        <v>2985</v>
      </c>
      <c r="B589" s="514" t="s">
        <v>394</v>
      </c>
      <c r="C589" s="498" t="s">
        <v>252</v>
      </c>
      <c r="D589" s="498" t="s">
        <v>106</v>
      </c>
      <c r="E589" s="498" t="s">
        <v>2986</v>
      </c>
      <c r="F589" s="198">
        <f>IFERROR(VLOOKUP(E589,[18]TablaRetencion!A$1:B$22,2,FALSE),"")</f>
        <v>320</v>
      </c>
      <c r="G589" s="198" t="s">
        <v>3006</v>
      </c>
      <c r="H589" s="198">
        <f>IFERROR(VLOOKUP(G589,[18]TablaRetencion!H$1:I$90,2,FALSE),"")</f>
        <v>53</v>
      </c>
      <c r="I589" s="499"/>
      <c r="J589" s="500" t="s">
        <v>3007</v>
      </c>
      <c r="K589" s="500" t="s">
        <v>3018</v>
      </c>
      <c r="L589" s="498" t="s">
        <v>70</v>
      </c>
      <c r="M589" s="498" t="s">
        <v>109</v>
      </c>
      <c r="N589" s="498" t="s">
        <v>108</v>
      </c>
      <c r="O589" s="498" t="s">
        <v>73</v>
      </c>
      <c r="P589" s="498" t="s">
        <v>111</v>
      </c>
      <c r="Q589" s="498" t="s">
        <v>75</v>
      </c>
      <c r="R589" s="198" t="s">
        <v>89</v>
      </c>
      <c r="S589" s="498" t="s">
        <v>153</v>
      </c>
      <c r="T589" s="498" t="s">
        <v>141</v>
      </c>
      <c r="U589" s="498" t="s">
        <v>141</v>
      </c>
      <c r="V589" s="501" t="s">
        <v>3009</v>
      </c>
      <c r="W589" s="502">
        <f t="shared" si="76"/>
        <v>5</v>
      </c>
      <c r="X589" s="502" t="str">
        <f t="shared" si="75"/>
        <v>MEDIO</v>
      </c>
      <c r="Y589" s="500" t="s">
        <v>3003</v>
      </c>
      <c r="Z589" s="501" t="s">
        <v>3010</v>
      </c>
      <c r="AA589" s="498" t="s">
        <v>81</v>
      </c>
      <c r="AB589" s="498" t="s">
        <v>81</v>
      </c>
      <c r="AC589" s="500" t="s">
        <v>3005</v>
      </c>
      <c r="AD589" s="574">
        <v>43787</v>
      </c>
      <c r="AE589" s="504" t="s">
        <v>82</v>
      </c>
      <c r="AF589" s="505" t="s">
        <v>69</v>
      </c>
      <c r="AG589" s="505" t="s">
        <v>69</v>
      </c>
      <c r="AH589" s="505" t="s">
        <v>69</v>
      </c>
      <c r="AI589" s="505" t="s">
        <v>114</v>
      </c>
      <c r="AJ589" s="506">
        <v>43787</v>
      </c>
      <c r="AK589" s="505" t="s">
        <v>457</v>
      </c>
      <c r="AL589" s="505" t="s">
        <v>143</v>
      </c>
      <c r="AM589" s="505"/>
      <c r="AN589" s="505" t="s">
        <v>163</v>
      </c>
      <c r="AO589" s="505" t="s">
        <v>163</v>
      </c>
      <c r="AP589" s="505" t="s">
        <v>29</v>
      </c>
      <c r="AQ589" s="505" t="s">
        <v>458</v>
      </c>
      <c r="AR589" s="504" t="s">
        <v>87</v>
      </c>
      <c r="AS589" s="504" t="s">
        <v>87</v>
      </c>
      <c r="AT589" s="505" t="s">
        <v>69</v>
      </c>
      <c r="AU589" s="505" t="s">
        <v>89</v>
      </c>
      <c r="AV589" s="505" t="s">
        <v>69</v>
      </c>
      <c r="AW589" s="507" t="s">
        <v>69</v>
      </c>
      <c r="AX589" s="505" t="s">
        <v>90</v>
      </c>
    </row>
    <row r="590" spans="1:50" ht="85.5">
      <c r="A590" s="497" t="s">
        <v>1936</v>
      </c>
      <c r="B590" s="514" t="s">
        <v>313</v>
      </c>
      <c r="C590" s="626" t="s">
        <v>285</v>
      </c>
      <c r="D590" s="626" t="s">
        <v>106</v>
      </c>
      <c r="E590" s="626" t="s">
        <v>1093</v>
      </c>
      <c r="F590" s="626">
        <f>IFERROR(VLOOKUP(E590,[19]TablaRetencion!A$1:B$22,2,FALSE),"")</f>
        <v>230</v>
      </c>
      <c r="G590" s="626" t="s">
        <v>404</v>
      </c>
      <c r="H590" s="626">
        <f>IFERROR(VLOOKUP(G590,[19]TablaRetencion!C$1:D$159,2,FALSE),"")</f>
        <v>46</v>
      </c>
      <c r="I590" s="627"/>
      <c r="J590" s="626" t="s">
        <v>1213</v>
      </c>
      <c r="K590" s="626" t="s">
        <v>1923</v>
      </c>
      <c r="L590" s="626" t="s">
        <v>70</v>
      </c>
      <c r="M590" s="626" t="s">
        <v>151</v>
      </c>
      <c r="N590" s="626" t="s">
        <v>72</v>
      </c>
      <c r="O590" s="626" t="s">
        <v>203</v>
      </c>
      <c r="P590" s="626" t="s">
        <v>111</v>
      </c>
      <c r="Q590" s="626" t="s">
        <v>112</v>
      </c>
      <c r="R590" s="626" t="s">
        <v>89</v>
      </c>
      <c r="S590" s="626" t="s">
        <v>77</v>
      </c>
      <c r="T590" s="626" t="s">
        <v>79</v>
      </c>
      <c r="U590" s="626" t="s">
        <v>141</v>
      </c>
      <c r="V590" s="626"/>
      <c r="W590" s="626">
        <v>4</v>
      </c>
      <c r="X590" s="626" t="str">
        <f>IF(AND(W590&gt;=7), "ALTA", IF(AND(W590&lt;7, W590&gt;3), "MEDIO", IF(AND(W590&lt;=3), "BAJA", " ")))</f>
        <v>MEDIO</v>
      </c>
      <c r="Y590" s="626" t="s">
        <v>1937</v>
      </c>
      <c r="Z590" s="626" t="s">
        <v>1937</v>
      </c>
      <c r="AA590" s="626" t="s">
        <v>189</v>
      </c>
      <c r="AB590" s="626" t="s">
        <v>189</v>
      </c>
      <c r="AC590" s="626" t="s">
        <v>1938</v>
      </c>
      <c r="AD590" s="574"/>
      <c r="AE590" s="626" t="s">
        <v>82</v>
      </c>
      <c r="AF590" s="626" t="s">
        <v>69</v>
      </c>
      <c r="AG590" s="626" t="s">
        <v>69</v>
      </c>
      <c r="AH590" s="626" t="s">
        <v>69</v>
      </c>
      <c r="AI590" s="626" t="s">
        <v>114</v>
      </c>
      <c r="AJ590" s="628"/>
      <c r="AK590" s="626" t="s">
        <v>391</v>
      </c>
      <c r="AL590" s="626" t="s">
        <v>457</v>
      </c>
      <c r="AM590" s="626" t="s">
        <v>457</v>
      </c>
      <c r="AN590" s="626" t="s">
        <v>457</v>
      </c>
      <c r="AO590" s="626" t="s">
        <v>457</v>
      </c>
      <c r="AP590" s="626" t="s">
        <v>457</v>
      </c>
      <c r="AQ590" s="626" t="s">
        <v>457</v>
      </c>
      <c r="AR590" s="626" t="s">
        <v>87</v>
      </c>
      <c r="AS590" s="626" t="s">
        <v>87</v>
      </c>
      <c r="AT590" s="626" t="s">
        <v>69</v>
      </c>
      <c r="AU590" s="626" t="s">
        <v>89</v>
      </c>
      <c r="AV590" s="626" t="s">
        <v>69</v>
      </c>
      <c r="AW590" s="626" t="s">
        <v>69</v>
      </c>
      <c r="AX590" s="626" t="s">
        <v>90</v>
      </c>
    </row>
    <row r="591" spans="1:50" ht="85.5">
      <c r="A591" s="497" t="s">
        <v>1936</v>
      </c>
      <c r="B591" s="514" t="s">
        <v>313</v>
      </c>
      <c r="C591" s="626" t="s">
        <v>285</v>
      </c>
      <c r="D591" s="626" t="s">
        <v>106</v>
      </c>
      <c r="E591" s="626" t="s">
        <v>1093</v>
      </c>
      <c r="F591" s="626">
        <f>IFERROR(VLOOKUP(E591,[19]TablaRetencion!A$1:B$22,2,FALSE),"")</f>
        <v>230</v>
      </c>
      <c r="G591" s="626" t="s">
        <v>404</v>
      </c>
      <c r="H591" s="626">
        <f>IFERROR(VLOOKUP(G591,[19]TablaRetencion!C$1:D$159,2,FALSE),"")</f>
        <v>46</v>
      </c>
      <c r="I591" s="627"/>
      <c r="J591" s="626" t="s">
        <v>1354</v>
      </c>
      <c r="K591" s="626" t="s">
        <v>1939</v>
      </c>
      <c r="L591" s="626" t="s">
        <v>70</v>
      </c>
      <c r="M591" s="626" t="s">
        <v>151</v>
      </c>
      <c r="N591" s="626" t="s">
        <v>72</v>
      </c>
      <c r="O591" s="626" t="s">
        <v>205</v>
      </c>
      <c r="P591" s="626" t="s">
        <v>111</v>
      </c>
      <c r="Q591" s="626" t="s">
        <v>112</v>
      </c>
      <c r="R591" s="626" t="s">
        <v>89</v>
      </c>
      <c r="S591" s="626" t="s">
        <v>77</v>
      </c>
      <c r="T591" s="626" t="s">
        <v>79</v>
      </c>
      <c r="U591" s="626" t="s">
        <v>141</v>
      </c>
      <c r="V591" s="626"/>
      <c r="W591" s="626">
        <v>4</v>
      </c>
      <c r="X591" s="626" t="str">
        <f>IF(AND(W591&gt;=7), "ALTA", IF(AND(W591&lt;7, W591&gt;3), "MEDIO", IF(AND(W591&lt;=3), "BAJA", " ")))</f>
        <v>MEDIO</v>
      </c>
      <c r="Y591" s="626" t="s">
        <v>1940</v>
      </c>
      <c r="Z591" s="626" t="s">
        <v>1937</v>
      </c>
      <c r="AA591" s="626" t="s">
        <v>201</v>
      </c>
      <c r="AB591" s="626" t="s">
        <v>201</v>
      </c>
      <c r="AC591" s="626" t="s">
        <v>1938</v>
      </c>
      <c r="AD591" s="574"/>
      <c r="AE591" s="626" t="s">
        <v>82</v>
      </c>
      <c r="AF591" s="626" t="s">
        <v>69</v>
      </c>
      <c r="AG591" s="626" t="s">
        <v>69</v>
      </c>
      <c r="AH591" s="626" t="s">
        <v>69</v>
      </c>
      <c r="AI591" s="626" t="s">
        <v>114</v>
      </c>
      <c r="AJ591" s="628"/>
      <c r="AK591" s="626" t="s">
        <v>391</v>
      </c>
      <c r="AL591" s="626" t="s">
        <v>457</v>
      </c>
      <c r="AM591" s="626" t="s">
        <v>457</v>
      </c>
      <c r="AN591" s="626" t="s">
        <v>457</v>
      </c>
      <c r="AO591" s="626" t="s">
        <v>457</v>
      </c>
      <c r="AP591" s="626" t="s">
        <v>457</v>
      </c>
      <c r="AQ591" s="626" t="s">
        <v>457</v>
      </c>
      <c r="AR591" s="626" t="s">
        <v>87</v>
      </c>
      <c r="AS591" s="626" t="s">
        <v>87</v>
      </c>
      <c r="AT591" s="626" t="s">
        <v>69</v>
      </c>
      <c r="AU591" s="626" t="s">
        <v>89</v>
      </c>
      <c r="AV591" s="626" t="s">
        <v>69</v>
      </c>
      <c r="AW591" s="626" t="s">
        <v>69</v>
      </c>
      <c r="AX591" s="626" t="s">
        <v>90</v>
      </c>
    </row>
    <row r="592" spans="1:50" ht="85.5">
      <c r="A592" s="497" t="s">
        <v>1936</v>
      </c>
      <c r="B592" s="514" t="s">
        <v>313</v>
      </c>
      <c r="C592" s="626" t="s">
        <v>285</v>
      </c>
      <c r="D592" s="626" t="s">
        <v>106</v>
      </c>
      <c r="E592" s="626" t="s">
        <v>1093</v>
      </c>
      <c r="F592" s="626">
        <f>IFERROR(VLOOKUP(E592,[19]TablaRetencion!A$1:B$22,2,FALSE),"")</f>
        <v>230</v>
      </c>
      <c r="G592" s="626" t="s">
        <v>404</v>
      </c>
      <c r="H592" s="626">
        <f>IFERROR(VLOOKUP(G592,[19]TablaRetencion!C$1:D$159,2,FALSE),"")</f>
        <v>46</v>
      </c>
      <c r="I592" s="627"/>
      <c r="J592" s="626" t="s">
        <v>1354</v>
      </c>
      <c r="K592" s="626" t="s">
        <v>1941</v>
      </c>
      <c r="L592" s="626" t="s">
        <v>70</v>
      </c>
      <c r="M592" s="626" t="s">
        <v>151</v>
      </c>
      <c r="N592" s="626" t="s">
        <v>72</v>
      </c>
      <c r="O592" s="626" t="s">
        <v>205</v>
      </c>
      <c r="P592" s="626" t="s">
        <v>111</v>
      </c>
      <c r="Q592" s="626" t="s">
        <v>112</v>
      </c>
      <c r="R592" s="626" t="s">
        <v>89</v>
      </c>
      <c r="S592" s="626" t="s">
        <v>77</v>
      </c>
      <c r="T592" s="626" t="s">
        <v>79</v>
      </c>
      <c r="U592" s="626" t="s">
        <v>141</v>
      </c>
      <c r="V592" s="626"/>
      <c r="W592" s="626">
        <v>4</v>
      </c>
      <c r="X592" s="626" t="str">
        <f>IF(AND(W592&gt;=7), "ALTA", IF(AND(W592&lt;7, W592&gt;3), "MEDIO", IF(AND(W592&lt;=3), "BAJA", " ")))</f>
        <v>MEDIO</v>
      </c>
      <c r="Y592" s="626" t="s">
        <v>1940</v>
      </c>
      <c r="Z592" s="626" t="s">
        <v>1937</v>
      </c>
      <c r="AA592" s="626" t="s">
        <v>113</v>
      </c>
      <c r="AB592" s="626" t="s">
        <v>113</v>
      </c>
      <c r="AC592" s="626" t="s">
        <v>1938</v>
      </c>
      <c r="AD592" s="574"/>
      <c r="AE592" s="626" t="s">
        <v>82</v>
      </c>
      <c r="AF592" s="626" t="s">
        <v>69</v>
      </c>
      <c r="AG592" s="626" t="s">
        <v>69</v>
      </c>
      <c r="AH592" s="626" t="s">
        <v>69</v>
      </c>
      <c r="AI592" s="626" t="s">
        <v>114</v>
      </c>
      <c r="AJ592" s="628"/>
      <c r="AK592" s="626" t="s">
        <v>391</v>
      </c>
      <c r="AL592" s="626" t="s">
        <v>457</v>
      </c>
      <c r="AM592" s="626" t="s">
        <v>457</v>
      </c>
      <c r="AN592" s="626" t="s">
        <v>457</v>
      </c>
      <c r="AO592" s="626" t="s">
        <v>457</v>
      </c>
      <c r="AP592" s="626" t="s">
        <v>457</v>
      </c>
      <c r="AQ592" s="626" t="s">
        <v>457</v>
      </c>
      <c r="AR592" s="626" t="s">
        <v>87</v>
      </c>
      <c r="AS592" s="626" t="s">
        <v>87</v>
      </c>
      <c r="AT592" s="626" t="s">
        <v>69</v>
      </c>
      <c r="AU592" s="626" t="s">
        <v>89</v>
      </c>
      <c r="AV592" s="626" t="s">
        <v>69</v>
      </c>
      <c r="AW592" s="626" t="s">
        <v>69</v>
      </c>
      <c r="AX592" s="626" t="s">
        <v>90</v>
      </c>
    </row>
    <row r="593" spans="1:50" ht="85.5">
      <c r="A593" s="497" t="s">
        <v>1936</v>
      </c>
      <c r="B593" s="514" t="s">
        <v>313</v>
      </c>
      <c r="C593" s="626" t="s">
        <v>285</v>
      </c>
      <c r="D593" s="626" t="s">
        <v>106</v>
      </c>
      <c r="E593" s="626" t="s">
        <v>1093</v>
      </c>
      <c r="F593" s="626">
        <v>230</v>
      </c>
      <c r="G593" s="626" t="s">
        <v>404</v>
      </c>
      <c r="H593" s="626">
        <v>46</v>
      </c>
      <c r="I593" s="627"/>
      <c r="J593" s="626" t="s">
        <v>1151</v>
      </c>
      <c r="K593" s="626" t="s">
        <v>1941</v>
      </c>
      <c r="L593" s="626" t="s">
        <v>70</v>
      </c>
      <c r="M593" s="626" t="s">
        <v>151</v>
      </c>
      <c r="N593" s="626" t="s">
        <v>72</v>
      </c>
      <c r="O593" s="626" t="s">
        <v>205</v>
      </c>
      <c r="P593" s="626" t="s">
        <v>111</v>
      </c>
      <c r="Q593" s="626" t="s">
        <v>112</v>
      </c>
      <c r="R593" s="626" t="s">
        <v>89</v>
      </c>
      <c r="S593" s="626" t="s">
        <v>77</v>
      </c>
      <c r="T593" s="626" t="s">
        <v>79</v>
      </c>
      <c r="U593" s="626" t="s">
        <v>141</v>
      </c>
      <c r="V593" s="626"/>
      <c r="W593" s="626">
        <v>4</v>
      </c>
      <c r="X593" s="626" t="str">
        <f>IF(AND(W593&gt;=7), "ALTA", IF(AND(W593&lt;7, W593&gt;3), "MEDIO", IF(AND(W593&lt;=3), "BAJA", " ")))</f>
        <v>MEDIO</v>
      </c>
      <c r="Y593" s="626" t="s">
        <v>1940</v>
      </c>
      <c r="Z593" s="626" t="s">
        <v>1937</v>
      </c>
      <c r="AA593" s="626" t="s">
        <v>113</v>
      </c>
      <c r="AB593" s="626" t="s">
        <v>113</v>
      </c>
      <c r="AC593" s="626" t="s">
        <v>1938</v>
      </c>
      <c r="AD593" s="574"/>
      <c r="AE593" s="626" t="s">
        <v>82</v>
      </c>
      <c r="AF593" s="626" t="s">
        <v>69</v>
      </c>
      <c r="AG593" s="626" t="s">
        <v>69</v>
      </c>
      <c r="AH593" s="626" t="s">
        <v>69</v>
      </c>
      <c r="AI593" s="626" t="s">
        <v>114</v>
      </c>
      <c r="AJ593" s="628"/>
      <c r="AK593" s="626" t="s">
        <v>391</v>
      </c>
      <c r="AL593" s="626" t="s">
        <v>457</v>
      </c>
      <c r="AM593" s="626" t="s">
        <v>457</v>
      </c>
      <c r="AN593" s="626" t="s">
        <v>457</v>
      </c>
      <c r="AO593" s="626" t="s">
        <v>457</v>
      </c>
      <c r="AP593" s="626" t="s">
        <v>457</v>
      </c>
      <c r="AQ593" s="626" t="s">
        <v>457</v>
      </c>
      <c r="AR593" s="626" t="s">
        <v>87</v>
      </c>
      <c r="AS593" s="626" t="s">
        <v>87</v>
      </c>
      <c r="AT593" s="626" t="s">
        <v>69</v>
      </c>
      <c r="AU593" s="626" t="s">
        <v>89</v>
      </c>
      <c r="AV593" s="626" t="s">
        <v>69</v>
      </c>
      <c r="AW593" s="626" t="s">
        <v>69</v>
      </c>
      <c r="AX593" s="626" t="s">
        <v>90</v>
      </c>
    </row>
    <row r="594" spans="1:50" ht="85.5">
      <c r="A594" s="497" t="s">
        <v>1936</v>
      </c>
      <c r="B594" s="514" t="s">
        <v>313</v>
      </c>
      <c r="C594" s="626" t="s">
        <v>285</v>
      </c>
      <c r="D594" s="626" t="s">
        <v>106</v>
      </c>
      <c r="E594" s="626" t="s">
        <v>1093</v>
      </c>
      <c r="F594" s="626">
        <v>230</v>
      </c>
      <c r="G594" s="626" t="s">
        <v>404</v>
      </c>
      <c r="H594" s="626">
        <v>46</v>
      </c>
      <c r="I594" s="627" t="s">
        <v>955</v>
      </c>
      <c r="J594" s="626" t="s">
        <v>1151</v>
      </c>
      <c r="K594" s="626" t="s">
        <v>3019</v>
      </c>
      <c r="L594" s="626" t="s">
        <v>70</v>
      </c>
      <c r="M594" s="626" t="s">
        <v>151</v>
      </c>
      <c r="N594" s="626" t="s">
        <v>72</v>
      </c>
      <c r="O594" s="626" t="s">
        <v>205</v>
      </c>
      <c r="P594" s="626" t="s">
        <v>111</v>
      </c>
      <c r="Q594" s="626" t="s">
        <v>112</v>
      </c>
      <c r="R594" s="626" t="s">
        <v>89</v>
      </c>
      <c r="S594" s="626" t="s">
        <v>77</v>
      </c>
      <c r="T594" s="626" t="s">
        <v>79</v>
      </c>
      <c r="U594" s="626" t="s">
        <v>141</v>
      </c>
      <c r="V594" s="626"/>
      <c r="W594" s="626">
        <v>4</v>
      </c>
      <c r="X594" s="626" t="str">
        <f>IF(AND(W594&gt;=7), "ALTA", IF(AND(W594&lt;7, W594&gt;3), "MEDIO", IF(AND(W594&lt;=3), "BAJA", " ")))</f>
        <v>MEDIO</v>
      </c>
      <c r="Y594" s="626" t="s">
        <v>1940</v>
      </c>
      <c r="Z594" s="626" t="s">
        <v>1937</v>
      </c>
      <c r="AA594" s="626" t="s">
        <v>113</v>
      </c>
      <c r="AB594" s="626" t="s">
        <v>113</v>
      </c>
      <c r="AC594" s="626" t="s">
        <v>1938</v>
      </c>
      <c r="AD594" s="574"/>
      <c r="AE594" s="626" t="s">
        <v>82</v>
      </c>
      <c r="AF594" s="626" t="s">
        <v>69</v>
      </c>
      <c r="AG594" s="626" t="s">
        <v>69</v>
      </c>
      <c r="AH594" s="626" t="s">
        <v>69</v>
      </c>
      <c r="AI594" s="626" t="s">
        <v>114</v>
      </c>
      <c r="AJ594" s="628"/>
      <c r="AK594" s="626" t="s">
        <v>391</v>
      </c>
      <c r="AL594" s="626" t="s">
        <v>457</v>
      </c>
      <c r="AM594" s="626" t="s">
        <v>457</v>
      </c>
      <c r="AN594" s="626" t="s">
        <v>457</v>
      </c>
      <c r="AO594" s="626" t="s">
        <v>457</v>
      </c>
      <c r="AP594" s="626" t="s">
        <v>457</v>
      </c>
      <c r="AQ594" s="626" t="s">
        <v>457</v>
      </c>
      <c r="AR594" s="626" t="s">
        <v>87</v>
      </c>
      <c r="AS594" s="626" t="s">
        <v>87</v>
      </c>
      <c r="AT594" s="626" t="s">
        <v>69</v>
      </c>
      <c r="AU594" s="626" t="s">
        <v>89</v>
      </c>
      <c r="AV594" s="626" t="s">
        <v>69</v>
      </c>
      <c r="AW594" s="626" t="s">
        <v>69</v>
      </c>
      <c r="AX594" s="626" t="s">
        <v>90</v>
      </c>
    </row>
    <row r="595" spans="1:50" ht="45">
      <c r="A595" s="543" t="s">
        <v>3020</v>
      </c>
      <c r="B595" s="514" t="s">
        <v>317</v>
      </c>
      <c r="C595" s="498" t="s">
        <v>244</v>
      </c>
      <c r="D595" s="498" t="s">
        <v>106</v>
      </c>
      <c r="E595" s="498" t="s">
        <v>3021</v>
      </c>
      <c r="F595" s="198">
        <v>310</v>
      </c>
      <c r="G595" s="198" t="s">
        <v>402</v>
      </c>
      <c r="H595" s="198">
        <v>50</v>
      </c>
      <c r="I595" s="499" t="s">
        <v>3022</v>
      </c>
      <c r="J595" s="500" t="s">
        <v>1213</v>
      </c>
      <c r="K595" s="500" t="s">
        <v>3023</v>
      </c>
      <c r="L595" s="498" t="s">
        <v>70</v>
      </c>
      <c r="M595" s="498" t="s">
        <v>109</v>
      </c>
      <c r="N595" s="498" t="s">
        <v>150</v>
      </c>
      <c r="O595" s="498" t="s">
        <v>188</v>
      </c>
      <c r="P595" s="498" t="s">
        <v>111</v>
      </c>
      <c r="Q595" s="498" t="s">
        <v>75</v>
      </c>
      <c r="R595" s="198" t="s">
        <v>89</v>
      </c>
      <c r="S595" s="498" t="s">
        <v>140</v>
      </c>
      <c r="T595" s="498" t="s">
        <v>79</v>
      </c>
      <c r="U595" s="498" t="s">
        <v>141</v>
      </c>
      <c r="V595" s="501" t="s">
        <v>305</v>
      </c>
      <c r="W595" s="502">
        <v>4</v>
      </c>
      <c r="X595" s="502" t="s">
        <v>1822</v>
      </c>
      <c r="Y595" s="500" t="s">
        <v>3024</v>
      </c>
      <c r="Z595" s="501" t="s">
        <v>3025</v>
      </c>
      <c r="AA595" s="498" t="s">
        <v>128</v>
      </c>
      <c r="AB595" s="498" t="s">
        <v>201</v>
      </c>
      <c r="AC595" s="500" t="s">
        <v>3026</v>
      </c>
      <c r="AD595" s="574">
        <v>43980</v>
      </c>
      <c r="AE595" s="504" t="s">
        <v>82</v>
      </c>
      <c r="AF595" s="505" t="s">
        <v>69</v>
      </c>
      <c r="AG595" s="505" t="s">
        <v>69</v>
      </c>
      <c r="AH595" s="505" t="s">
        <v>69</v>
      </c>
      <c r="AI595" s="505" t="s">
        <v>114</v>
      </c>
      <c r="AJ595" s="506">
        <v>43382</v>
      </c>
      <c r="AK595" s="505" t="s">
        <v>391</v>
      </c>
      <c r="AL595" s="505" t="s">
        <v>457</v>
      </c>
      <c r="AM595" s="505" t="s">
        <v>69</v>
      </c>
      <c r="AN595" s="505" t="s">
        <v>457</v>
      </c>
      <c r="AO595" s="505" t="s">
        <v>69</v>
      </c>
      <c r="AP595" s="505" t="s">
        <v>457</v>
      </c>
      <c r="AQ595" s="505" t="s">
        <v>69</v>
      </c>
      <c r="AR595" s="504" t="s">
        <v>87</v>
      </c>
      <c r="AS595" s="504" t="s">
        <v>87</v>
      </c>
      <c r="AT595" s="505" t="s">
        <v>69</v>
      </c>
      <c r="AU595" s="505" t="s">
        <v>89</v>
      </c>
      <c r="AV595" s="505" t="s">
        <v>69</v>
      </c>
      <c r="AW595" s="507" t="s">
        <v>69</v>
      </c>
      <c r="AX595" s="505" t="s">
        <v>90</v>
      </c>
    </row>
    <row r="596" spans="1:50" ht="45">
      <c r="A596" s="543" t="s">
        <v>3020</v>
      </c>
      <c r="B596" s="514" t="s">
        <v>317</v>
      </c>
      <c r="C596" s="498" t="s">
        <v>245</v>
      </c>
      <c r="D596" s="498" t="s">
        <v>106</v>
      </c>
      <c r="E596" s="498" t="s">
        <v>3021</v>
      </c>
      <c r="F596" s="198">
        <v>310</v>
      </c>
      <c r="G596" s="198" t="s">
        <v>402</v>
      </c>
      <c r="H596" s="198">
        <v>50</v>
      </c>
      <c r="I596" s="499" t="s">
        <v>3022</v>
      </c>
      <c r="J596" s="500" t="s">
        <v>1213</v>
      </c>
      <c r="K596" s="500" t="s">
        <v>3027</v>
      </c>
      <c r="L596" s="498" t="s">
        <v>70</v>
      </c>
      <c r="M596" s="498" t="s">
        <v>109</v>
      </c>
      <c r="N596" s="498" t="s">
        <v>166</v>
      </c>
      <c r="O596" s="498" t="s">
        <v>188</v>
      </c>
      <c r="P596" s="498" t="s">
        <v>111</v>
      </c>
      <c r="Q596" s="498" t="s">
        <v>75</v>
      </c>
      <c r="R596" s="198" t="s">
        <v>89</v>
      </c>
      <c r="S596" s="498" t="s">
        <v>140</v>
      </c>
      <c r="T596" s="498" t="s">
        <v>79</v>
      </c>
      <c r="U596" s="498" t="s">
        <v>141</v>
      </c>
      <c r="V596" s="501" t="s">
        <v>305</v>
      </c>
      <c r="W596" s="502">
        <v>4</v>
      </c>
      <c r="X596" s="502" t="s">
        <v>1822</v>
      </c>
      <c r="Y596" s="500" t="s">
        <v>3024</v>
      </c>
      <c r="Z596" s="501" t="s">
        <v>3028</v>
      </c>
      <c r="AA596" s="498" t="s">
        <v>128</v>
      </c>
      <c r="AB596" s="498" t="s">
        <v>201</v>
      </c>
      <c r="AC596" s="500" t="s">
        <v>3026</v>
      </c>
      <c r="AD596" s="574">
        <v>43980</v>
      </c>
      <c r="AE596" s="504" t="s">
        <v>82</v>
      </c>
      <c r="AF596" s="505" t="s">
        <v>69</v>
      </c>
      <c r="AG596" s="505" t="s">
        <v>69</v>
      </c>
      <c r="AH596" s="505" t="s">
        <v>69</v>
      </c>
      <c r="AI596" s="505" t="s">
        <v>114</v>
      </c>
      <c r="AJ596" s="506"/>
      <c r="AK596" s="505" t="s">
        <v>457</v>
      </c>
      <c r="AL596" s="505" t="s">
        <v>457</v>
      </c>
      <c r="AM596" s="505" t="s">
        <v>69</v>
      </c>
      <c r="AN596" s="505" t="s">
        <v>457</v>
      </c>
      <c r="AO596" s="505" t="s">
        <v>69</v>
      </c>
      <c r="AP596" s="505" t="s">
        <v>457</v>
      </c>
      <c r="AQ596" s="505" t="s">
        <v>69</v>
      </c>
      <c r="AR596" s="504" t="s">
        <v>87</v>
      </c>
      <c r="AS596" s="504" t="s">
        <v>87</v>
      </c>
      <c r="AT596" s="505" t="s">
        <v>69</v>
      </c>
      <c r="AU596" s="505" t="s">
        <v>89</v>
      </c>
      <c r="AV596" s="505" t="s">
        <v>69</v>
      </c>
      <c r="AW596" s="507" t="s">
        <v>69</v>
      </c>
      <c r="AX596" s="505" t="s">
        <v>90</v>
      </c>
    </row>
    <row r="597" spans="1:50" ht="45">
      <c r="A597" s="543" t="s">
        <v>3020</v>
      </c>
      <c r="B597" s="514" t="s">
        <v>317</v>
      </c>
      <c r="C597" s="498" t="s">
        <v>244</v>
      </c>
      <c r="D597" s="498" t="s">
        <v>106</v>
      </c>
      <c r="E597" s="498" t="s">
        <v>3021</v>
      </c>
      <c r="F597" s="198">
        <v>310</v>
      </c>
      <c r="G597" s="198" t="s">
        <v>402</v>
      </c>
      <c r="H597" s="198">
        <v>50</v>
      </c>
      <c r="I597" s="499" t="s">
        <v>3022</v>
      </c>
      <c r="J597" s="500" t="s">
        <v>1213</v>
      </c>
      <c r="K597" s="500" t="s">
        <v>3029</v>
      </c>
      <c r="L597" s="498" t="s">
        <v>70</v>
      </c>
      <c r="M597" s="498" t="s">
        <v>109</v>
      </c>
      <c r="N597" s="498" t="s">
        <v>150</v>
      </c>
      <c r="O597" s="498" t="s">
        <v>188</v>
      </c>
      <c r="P597" s="498" t="s">
        <v>111</v>
      </c>
      <c r="Q597" s="498" t="s">
        <v>75</v>
      </c>
      <c r="R597" s="198" t="s">
        <v>89</v>
      </c>
      <c r="S597" s="498" t="s">
        <v>153</v>
      </c>
      <c r="T597" s="498" t="s">
        <v>141</v>
      </c>
      <c r="U597" s="498" t="s">
        <v>141</v>
      </c>
      <c r="V597" s="501"/>
      <c r="W597" s="502">
        <v>5</v>
      </c>
      <c r="X597" s="502" t="s">
        <v>1822</v>
      </c>
      <c r="Y597" s="500" t="s">
        <v>3024</v>
      </c>
      <c r="Z597" s="501" t="s">
        <v>3025</v>
      </c>
      <c r="AA597" s="498" t="s">
        <v>168</v>
      </c>
      <c r="AB597" s="498" t="s">
        <v>168</v>
      </c>
      <c r="AC597" s="500" t="s">
        <v>3026</v>
      </c>
      <c r="AD597" s="574">
        <v>43980</v>
      </c>
      <c r="AE597" s="504" t="s">
        <v>82</v>
      </c>
      <c r="AF597" s="505" t="s">
        <v>69</v>
      </c>
      <c r="AG597" s="505" t="s">
        <v>69</v>
      </c>
      <c r="AH597" s="505" t="s">
        <v>69</v>
      </c>
      <c r="AI597" s="505" t="s">
        <v>114</v>
      </c>
      <c r="AJ597" s="506" t="s">
        <v>3030</v>
      </c>
      <c r="AK597" s="505" t="s">
        <v>457</v>
      </c>
      <c r="AL597" s="505" t="s">
        <v>457</v>
      </c>
      <c r="AM597" s="505" t="s">
        <v>69</v>
      </c>
      <c r="AN597" s="505" t="s">
        <v>457</v>
      </c>
      <c r="AO597" s="505" t="s">
        <v>69</v>
      </c>
      <c r="AP597" s="505" t="s">
        <v>457</v>
      </c>
      <c r="AQ597" s="505" t="s">
        <v>69</v>
      </c>
      <c r="AR597" s="504" t="s">
        <v>87</v>
      </c>
      <c r="AS597" s="504" t="s">
        <v>87</v>
      </c>
      <c r="AT597" s="505" t="s">
        <v>69</v>
      </c>
      <c r="AU597" s="505" t="s">
        <v>89</v>
      </c>
      <c r="AV597" s="505" t="s">
        <v>69</v>
      </c>
      <c r="AW597" s="507" t="s">
        <v>107</v>
      </c>
      <c r="AX597" s="505" t="s">
        <v>90</v>
      </c>
    </row>
    <row r="598" spans="1:50" ht="90">
      <c r="A598" s="543" t="s">
        <v>3020</v>
      </c>
      <c r="B598" s="514" t="s">
        <v>317</v>
      </c>
      <c r="C598" s="498" t="s">
        <v>244</v>
      </c>
      <c r="D598" s="498" t="s">
        <v>106</v>
      </c>
      <c r="E598" s="498" t="s">
        <v>3021</v>
      </c>
      <c r="F598" s="198">
        <v>310</v>
      </c>
      <c r="G598" s="198" t="s">
        <v>402</v>
      </c>
      <c r="H598" s="198">
        <v>50</v>
      </c>
      <c r="I598" s="499" t="s">
        <v>3022</v>
      </c>
      <c r="J598" s="500" t="s">
        <v>1213</v>
      </c>
      <c r="K598" s="500" t="s">
        <v>3031</v>
      </c>
      <c r="L598" s="498" t="s">
        <v>70</v>
      </c>
      <c r="M598" s="498" t="s">
        <v>109</v>
      </c>
      <c r="N598" s="498" t="s">
        <v>172</v>
      </c>
      <c r="O598" s="498" t="s">
        <v>125</v>
      </c>
      <c r="P598" s="498" t="s">
        <v>111</v>
      </c>
      <c r="Q598" s="498" t="s">
        <v>75</v>
      </c>
      <c r="R598" s="198" t="s">
        <v>89</v>
      </c>
      <c r="S598" s="498" t="s">
        <v>153</v>
      </c>
      <c r="T598" s="498" t="s">
        <v>141</v>
      </c>
      <c r="U598" s="498" t="s">
        <v>141</v>
      </c>
      <c r="V598" s="501" t="s">
        <v>3032</v>
      </c>
      <c r="W598" s="502">
        <v>5</v>
      </c>
      <c r="X598" s="502" t="s">
        <v>1822</v>
      </c>
      <c r="Y598" s="500" t="s">
        <v>3024</v>
      </c>
      <c r="Z598" s="501" t="s">
        <v>3025</v>
      </c>
      <c r="AA598" s="498" t="s">
        <v>168</v>
      </c>
      <c r="AB598" s="498" t="s">
        <v>168</v>
      </c>
      <c r="AC598" s="500" t="s">
        <v>3026</v>
      </c>
      <c r="AD598" s="574">
        <v>43980</v>
      </c>
      <c r="AE598" s="504" t="s">
        <v>82</v>
      </c>
      <c r="AF598" s="505" t="s">
        <v>69</v>
      </c>
      <c r="AG598" s="505" t="s">
        <v>69</v>
      </c>
      <c r="AH598" s="505" t="s">
        <v>69</v>
      </c>
      <c r="AI598" s="505" t="s">
        <v>114</v>
      </c>
      <c r="AJ598" s="629"/>
      <c r="AK598" s="505" t="s">
        <v>457</v>
      </c>
      <c r="AL598" s="505" t="s">
        <v>457</v>
      </c>
      <c r="AM598" s="505" t="s">
        <v>69</v>
      </c>
      <c r="AN598" s="505" t="s">
        <v>457</v>
      </c>
      <c r="AO598" s="505" t="s">
        <v>69</v>
      </c>
      <c r="AP598" s="505" t="s">
        <v>457</v>
      </c>
      <c r="AQ598" s="505" t="s">
        <v>69</v>
      </c>
      <c r="AR598" s="504" t="s">
        <v>87</v>
      </c>
      <c r="AS598" s="504" t="s">
        <v>87</v>
      </c>
      <c r="AT598" s="505" t="s">
        <v>69</v>
      </c>
      <c r="AU598" s="505" t="s">
        <v>89</v>
      </c>
      <c r="AV598" s="505" t="s">
        <v>69</v>
      </c>
      <c r="AW598" s="507" t="s">
        <v>107</v>
      </c>
      <c r="AX598" s="505" t="s">
        <v>90</v>
      </c>
    </row>
    <row r="599" spans="1:50" ht="45">
      <c r="A599" s="543" t="s">
        <v>3020</v>
      </c>
      <c r="B599" s="514" t="s">
        <v>317</v>
      </c>
      <c r="C599" s="498" t="s">
        <v>244</v>
      </c>
      <c r="D599" s="498" t="s">
        <v>171</v>
      </c>
      <c r="E599" s="498" t="s">
        <v>3021</v>
      </c>
      <c r="F599" s="198">
        <v>310</v>
      </c>
      <c r="G599" s="198" t="s">
        <v>402</v>
      </c>
      <c r="H599" s="198">
        <v>50</v>
      </c>
      <c r="I599" s="499" t="s">
        <v>3022</v>
      </c>
      <c r="J599" s="500" t="s">
        <v>1213</v>
      </c>
      <c r="K599" s="500" t="s">
        <v>3033</v>
      </c>
      <c r="L599" s="498" t="s">
        <v>70</v>
      </c>
      <c r="M599" s="498" t="s">
        <v>109</v>
      </c>
      <c r="N599" s="498" t="s">
        <v>166</v>
      </c>
      <c r="O599" s="498" t="s">
        <v>188</v>
      </c>
      <c r="P599" s="498" t="s">
        <v>111</v>
      </c>
      <c r="Q599" s="498" t="s">
        <v>112</v>
      </c>
      <c r="R599" s="198" t="s">
        <v>76</v>
      </c>
      <c r="S599" s="498" t="s">
        <v>127</v>
      </c>
      <c r="T599" s="498" t="s">
        <v>141</v>
      </c>
      <c r="U599" s="498" t="s">
        <v>141</v>
      </c>
      <c r="V599" s="501" t="s">
        <v>3034</v>
      </c>
      <c r="W599" s="502">
        <v>4</v>
      </c>
      <c r="X599" s="502" t="s">
        <v>1822</v>
      </c>
      <c r="Y599" s="500" t="s">
        <v>3024</v>
      </c>
      <c r="Z599" s="501" t="s">
        <v>3025</v>
      </c>
      <c r="AA599" s="498" t="s">
        <v>201</v>
      </c>
      <c r="AB599" s="498" t="s">
        <v>168</v>
      </c>
      <c r="AC599" s="500" t="s">
        <v>3026</v>
      </c>
      <c r="AD599" s="574">
        <v>43980</v>
      </c>
      <c r="AE599" s="504" t="s">
        <v>82</v>
      </c>
      <c r="AF599" s="505" t="s">
        <v>69</v>
      </c>
      <c r="AG599" s="505" t="s">
        <v>69</v>
      </c>
      <c r="AH599" s="505" t="s">
        <v>69</v>
      </c>
      <c r="AI599" s="505" t="s">
        <v>114</v>
      </c>
      <c r="AJ599" s="506"/>
      <c r="AK599" s="505" t="s">
        <v>457</v>
      </c>
      <c r="AL599" s="505" t="s">
        <v>457</v>
      </c>
      <c r="AM599" s="505" t="s">
        <v>69</v>
      </c>
      <c r="AN599" s="505" t="s">
        <v>457</v>
      </c>
      <c r="AO599" s="505" t="s">
        <v>69</v>
      </c>
      <c r="AP599" s="505" t="s">
        <v>457</v>
      </c>
      <c r="AQ599" s="505" t="s">
        <v>69</v>
      </c>
      <c r="AR599" s="504" t="s">
        <v>87</v>
      </c>
      <c r="AS599" s="504" t="s">
        <v>87</v>
      </c>
      <c r="AT599" s="505" t="s">
        <v>69</v>
      </c>
      <c r="AU599" s="505" t="s">
        <v>89</v>
      </c>
      <c r="AV599" s="505" t="s">
        <v>69</v>
      </c>
      <c r="AW599" s="507" t="s">
        <v>107</v>
      </c>
      <c r="AX599" s="505" t="s">
        <v>90</v>
      </c>
    </row>
    <row r="600" spans="1:50" ht="195">
      <c r="A600" s="543" t="s">
        <v>3035</v>
      </c>
      <c r="B600" s="514" t="s">
        <v>314</v>
      </c>
      <c r="C600" s="616" t="s">
        <v>233</v>
      </c>
      <c r="D600" s="616" t="s">
        <v>106</v>
      </c>
      <c r="E600" s="616" t="s">
        <v>445</v>
      </c>
      <c r="F600" s="621">
        <f>IFERROR(VLOOKUP(E600,[20]TablaRetencion!A$1:B$22,2,FALSE),"")</f>
        <v>210</v>
      </c>
      <c r="G600" s="198" t="s">
        <v>407</v>
      </c>
      <c r="H600" s="198">
        <f>IFERROR(VLOOKUP(G600,[47]TablaRetencion!C$1:D$159,2,FALSE),"")</f>
        <v>1</v>
      </c>
      <c r="I600" s="499" t="s">
        <v>938</v>
      </c>
      <c r="J600" s="500" t="s">
        <v>564</v>
      </c>
      <c r="K600" s="500" t="s">
        <v>3166</v>
      </c>
      <c r="L600" s="498" t="s">
        <v>70</v>
      </c>
      <c r="M600" s="498" t="s">
        <v>71</v>
      </c>
      <c r="N600" s="498" t="s">
        <v>124</v>
      </c>
      <c r="O600" s="498" t="s">
        <v>188</v>
      </c>
      <c r="P600" s="498" t="s">
        <v>111</v>
      </c>
      <c r="Q600" s="498" t="s">
        <v>112</v>
      </c>
      <c r="R600" s="198" t="s">
        <v>89</v>
      </c>
      <c r="S600" s="498" t="s">
        <v>140</v>
      </c>
      <c r="T600" s="498" t="s">
        <v>78</v>
      </c>
      <c r="U600" s="498" t="s">
        <v>78</v>
      </c>
      <c r="V600" s="501" t="s">
        <v>3167</v>
      </c>
      <c r="W600" s="617">
        <v>3</v>
      </c>
      <c r="X600" s="617" t="s">
        <v>2840</v>
      </c>
      <c r="Y600" s="500" t="s">
        <v>3175</v>
      </c>
      <c r="Z600" s="501" t="s">
        <v>3176</v>
      </c>
      <c r="AA600" s="498" t="s">
        <v>81</v>
      </c>
      <c r="AB600" s="498" t="s">
        <v>81</v>
      </c>
      <c r="AC600" s="500" t="s">
        <v>3177</v>
      </c>
      <c r="AD600" s="574" t="s">
        <v>3182</v>
      </c>
      <c r="AE600" s="619" t="s">
        <v>82</v>
      </c>
      <c r="AF600" s="505" t="s">
        <v>480</v>
      </c>
      <c r="AG600" s="505" t="s">
        <v>476</v>
      </c>
      <c r="AH600" s="505" t="s">
        <v>69</v>
      </c>
      <c r="AI600" s="505" t="s">
        <v>114</v>
      </c>
      <c r="AJ600" s="506">
        <v>43738</v>
      </c>
      <c r="AK600" s="505" t="s">
        <v>391</v>
      </c>
      <c r="AL600" s="505" t="s">
        <v>143</v>
      </c>
      <c r="AM600" s="505" t="s">
        <v>144</v>
      </c>
      <c r="AN600" s="505" t="s">
        <v>163</v>
      </c>
      <c r="AO600" s="505" t="s">
        <v>132</v>
      </c>
      <c r="AP600" s="505" t="s">
        <v>29</v>
      </c>
      <c r="AQ600" s="505" t="s">
        <v>69</v>
      </c>
      <c r="AR600" s="504" t="s">
        <v>87</v>
      </c>
      <c r="AS600" s="504" t="s">
        <v>87</v>
      </c>
      <c r="AT600" s="505" t="s">
        <v>69</v>
      </c>
      <c r="AU600" s="505" t="s">
        <v>69</v>
      </c>
      <c r="AV600" s="505" t="s">
        <v>69</v>
      </c>
      <c r="AW600" s="507" t="s">
        <v>69</v>
      </c>
      <c r="AX600" s="505" t="s">
        <v>1953</v>
      </c>
    </row>
    <row r="601" spans="1:50" ht="195">
      <c r="A601" s="543" t="s">
        <v>3035</v>
      </c>
      <c r="B601" s="514" t="s">
        <v>314</v>
      </c>
      <c r="C601" s="616" t="s">
        <v>233</v>
      </c>
      <c r="D601" s="616" t="s">
        <v>106</v>
      </c>
      <c r="E601" s="616" t="s">
        <v>445</v>
      </c>
      <c r="F601" s="621">
        <f>IFERROR(VLOOKUP(E601,[20]TablaRetencion!A$1:B$22,2,FALSE),"")</f>
        <v>210</v>
      </c>
      <c r="G601" s="198" t="s">
        <v>407</v>
      </c>
      <c r="H601" s="198">
        <f>IFERROR(VLOOKUP(G601,[47]TablaRetencion!C$1:D$159,2,FALSE),"")</f>
        <v>1</v>
      </c>
      <c r="I601" s="499" t="s">
        <v>939</v>
      </c>
      <c r="J601" s="500" t="s">
        <v>564</v>
      </c>
      <c r="K601" s="500" t="s">
        <v>3166</v>
      </c>
      <c r="L601" s="498" t="s">
        <v>70</v>
      </c>
      <c r="M601" s="498" t="s">
        <v>71</v>
      </c>
      <c r="N601" s="498" t="s">
        <v>124</v>
      </c>
      <c r="O601" s="498" t="s">
        <v>188</v>
      </c>
      <c r="P601" s="498" t="s">
        <v>111</v>
      </c>
      <c r="Q601" s="498" t="s">
        <v>112</v>
      </c>
      <c r="R601" s="198" t="s">
        <v>89</v>
      </c>
      <c r="S601" s="498" t="s">
        <v>127</v>
      </c>
      <c r="T601" s="498" t="s">
        <v>78</v>
      </c>
      <c r="U601" s="498" t="s">
        <v>78</v>
      </c>
      <c r="V601" s="501" t="s">
        <v>3167</v>
      </c>
      <c r="W601" s="617">
        <v>8</v>
      </c>
      <c r="X601" s="617" t="s">
        <v>2840</v>
      </c>
      <c r="Y601" s="500" t="s">
        <v>3175</v>
      </c>
      <c r="Z601" s="501" t="s">
        <v>3176</v>
      </c>
      <c r="AA601" s="498" t="s">
        <v>81</v>
      </c>
      <c r="AB601" s="498" t="s">
        <v>81</v>
      </c>
      <c r="AC601" s="500" t="s">
        <v>3177</v>
      </c>
      <c r="AD601" s="574" t="s">
        <v>3182</v>
      </c>
      <c r="AE601" s="619" t="s">
        <v>82</v>
      </c>
      <c r="AF601" s="505" t="s">
        <v>480</v>
      </c>
      <c r="AG601" s="505" t="s">
        <v>476</v>
      </c>
      <c r="AH601" s="505" t="s">
        <v>69</v>
      </c>
      <c r="AI601" s="505" t="s">
        <v>114</v>
      </c>
      <c r="AJ601" s="506">
        <v>43738</v>
      </c>
      <c r="AK601" s="505" t="s">
        <v>391</v>
      </c>
      <c r="AL601" s="505" t="s">
        <v>143</v>
      </c>
      <c r="AM601" s="505" t="s">
        <v>144</v>
      </c>
      <c r="AN601" s="505" t="s">
        <v>163</v>
      </c>
      <c r="AO601" s="505" t="s">
        <v>132</v>
      </c>
      <c r="AP601" s="505" t="s">
        <v>29</v>
      </c>
      <c r="AQ601" s="505" t="s">
        <v>69</v>
      </c>
      <c r="AR601" s="504" t="s">
        <v>87</v>
      </c>
      <c r="AS601" s="504" t="s">
        <v>87</v>
      </c>
      <c r="AT601" s="505" t="s">
        <v>69</v>
      </c>
      <c r="AU601" s="505" t="s">
        <v>69</v>
      </c>
      <c r="AV601" s="505" t="s">
        <v>69</v>
      </c>
      <c r="AW601" s="507" t="s">
        <v>69</v>
      </c>
      <c r="AX601" s="505" t="s">
        <v>1953</v>
      </c>
    </row>
    <row r="602" spans="1:50" ht="195">
      <c r="A602" s="543" t="s">
        <v>3035</v>
      </c>
      <c r="B602" s="514" t="s">
        <v>314</v>
      </c>
      <c r="C602" s="616" t="s">
        <v>233</v>
      </c>
      <c r="D602" s="616" t="s">
        <v>106</v>
      </c>
      <c r="E602" s="616" t="s">
        <v>445</v>
      </c>
      <c r="F602" s="621">
        <f>IFERROR(VLOOKUP(E602,[20]TablaRetencion!A$1:B$22,2,FALSE),"")</f>
        <v>210</v>
      </c>
      <c r="G602" s="198" t="s">
        <v>407</v>
      </c>
      <c r="H602" s="198">
        <f>IFERROR(VLOOKUP(G602,[47]TablaRetencion!C$1:D$159,2,FALSE),"")</f>
        <v>1</v>
      </c>
      <c r="I602" s="499" t="s">
        <v>940</v>
      </c>
      <c r="J602" s="500" t="s">
        <v>564</v>
      </c>
      <c r="K602" s="500" t="s">
        <v>3166</v>
      </c>
      <c r="L602" s="498" t="s">
        <v>70</v>
      </c>
      <c r="M602" s="498" t="s">
        <v>71</v>
      </c>
      <c r="N602" s="498" t="s">
        <v>124</v>
      </c>
      <c r="O602" s="498" t="s">
        <v>188</v>
      </c>
      <c r="P602" s="498" t="s">
        <v>111</v>
      </c>
      <c r="Q602" s="498" t="s">
        <v>112</v>
      </c>
      <c r="R602" s="198" t="s">
        <v>89</v>
      </c>
      <c r="S602" s="498" t="s">
        <v>140</v>
      </c>
      <c r="T602" s="498" t="s">
        <v>78</v>
      </c>
      <c r="U602" s="498" t="s">
        <v>78</v>
      </c>
      <c r="V602" s="501" t="s">
        <v>3167</v>
      </c>
      <c r="W602" s="617">
        <v>3</v>
      </c>
      <c r="X602" s="617" t="s">
        <v>2840</v>
      </c>
      <c r="Y602" s="500" t="s">
        <v>3175</v>
      </c>
      <c r="Z602" s="501" t="s">
        <v>3176</v>
      </c>
      <c r="AA602" s="498" t="s">
        <v>81</v>
      </c>
      <c r="AB602" s="498" t="s">
        <v>81</v>
      </c>
      <c r="AC602" s="500" t="s">
        <v>3177</v>
      </c>
      <c r="AD602" s="574" t="s">
        <v>3182</v>
      </c>
      <c r="AE602" s="619" t="s">
        <v>82</v>
      </c>
      <c r="AF602" s="505" t="s">
        <v>480</v>
      </c>
      <c r="AG602" s="505" t="s">
        <v>476</v>
      </c>
      <c r="AH602" s="505" t="s">
        <v>69</v>
      </c>
      <c r="AI602" s="505" t="s">
        <v>114</v>
      </c>
      <c r="AJ602" s="506">
        <v>43738</v>
      </c>
      <c r="AK602" s="505" t="s">
        <v>391</v>
      </c>
      <c r="AL602" s="505" t="s">
        <v>143</v>
      </c>
      <c r="AM602" s="505" t="s">
        <v>144</v>
      </c>
      <c r="AN602" s="505" t="s">
        <v>163</v>
      </c>
      <c r="AO602" s="505" t="s">
        <v>132</v>
      </c>
      <c r="AP602" s="505" t="s">
        <v>29</v>
      </c>
      <c r="AQ602" s="505" t="s">
        <v>69</v>
      </c>
      <c r="AR602" s="504" t="s">
        <v>87</v>
      </c>
      <c r="AS602" s="504" t="s">
        <v>87</v>
      </c>
      <c r="AT602" s="505" t="s">
        <v>69</v>
      </c>
      <c r="AU602" s="505" t="s">
        <v>69</v>
      </c>
      <c r="AV602" s="505" t="s">
        <v>69</v>
      </c>
      <c r="AW602" s="507" t="s">
        <v>69</v>
      </c>
      <c r="AX602" s="505" t="s">
        <v>1953</v>
      </c>
    </row>
    <row r="603" spans="1:50" ht="195">
      <c r="A603" s="543" t="s">
        <v>3035</v>
      </c>
      <c r="B603" s="514" t="s">
        <v>314</v>
      </c>
      <c r="C603" s="616" t="s">
        <v>233</v>
      </c>
      <c r="D603" s="616" t="s">
        <v>106</v>
      </c>
      <c r="E603" s="616" t="s">
        <v>445</v>
      </c>
      <c r="F603" s="621">
        <f>IFERROR(VLOOKUP(E603,[20]TablaRetencion!A$1:B$22,2,FALSE),"")</f>
        <v>210</v>
      </c>
      <c r="G603" s="198" t="s">
        <v>400</v>
      </c>
      <c r="H603" s="198">
        <f>IFERROR(VLOOKUP(G603,[47]TablaRetencion!C$1:D$159,2,FALSE),"")</f>
        <v>2</v>
      </c>
      <c r="I603" s="499" t="s">
        <v>941</v>
      </c>
      <c r="J603" s="500" t="s">
        <v>535</v>
      </c>
      <c r="K603" s="500" t="s">
        <v>3168</v>
      </c>
      <c r="L603" s="498" t="s">
        <v>70</v>
      </c>
      <c r="M603" s="498" t="s">
        <v>109</v>
      </c>
      <c r="N603" s="498" t="s">
        <v>124</v>
      </c>
      <c r="O603" s="498" t="s">
        <v>188</v>
      </c>
      <c r="P603" s="498" t="s">
        <v>111</v>
      </c>
      <c r="Q603" s="498" t="s">
        <v>112</v>
      </c>
      <c r="R603" s="198" t="s">
        <v>89</v>
      </c>
      <c r="S603" s="498" t="s">
        <v>127</v>
      </c>
      <c r="T603" s="498" t="s">
        <v>78</v>
      </c>
      <c r="U603" s="498" t="s">
        <v>78</v>
      </c>
      <c r="V603" s="501" t="s">
        <v>3169</v>
      </c>
      <c r="W603" s="617">
        <v>10</v>
      </c>
      <c r="X603" s="617" t="s">
        <v>2840</v>
      </c>
      <c r="Y603" s="500" t="s">
        <v>3175</v>
      </c>
      <c r="Z603" s="501" t="s">
        <v>3178</v>
      </c>
      <c r="AA603" s="498" t="s">
        <v>177</v>
      </c>
      <c r="AB603" s="498" t="s">
        <v>177</v>
      </c>
      <c r="AC603" s="500" t="s">
        <v>3177</v>
      </c>
      <c r="AD603" s="574" t="s">
        <v>3182</v>
      </c>
      <c r="AE603" s="619" t="s">
        <v>82</v>
      </c>
      <c r="AF603" s="505" t="s">
        <v>480</v>
      </c>
      <c r="AG603" s="505" t="s">
        <v>476</v>
      </c>
      <c r="AH603" s="505" t="s">
        <v>69</v>
      </c>
      <c r="AI603" s="505" t="s">
        <v>114</v>
      </c>
      <c r="AJ603" s="506">
        <v>43738</v>
      </c>
      <c r="AK603" s="505" t="s">
        <v>391</v>
      </c>
      <c r="AL603" s="505" t="s">
        <v>143</v>
      </c>
      <c r="AM603" s="505" t="s">
        <v>144</v>
      </c>
      <c r="AN603" s="505" t="s">
        <v>163</v>
      </c>
      <c r="AO603" s="505" t="s">
        <v>132</v>
      </c>
      <c r="AP603" s="505" t="s">
        <v>29</v>
      </c>
      <c r="AQ603" s="505" t="s">
        <v>69</v>
      </c>
      <c r="AR603" s="504" t="s">
        <v>87</v>
      </c>
      <c r="AS603" s="504" t="s">
        <v>87</v>
      </c>
      <c r="AT603" s="505" t="s">
        <v>69</v>
      </c>
      <c r="AU603" s="505" t="s">
        <v>69</v>
      </c>
      <c r="AV603" s="505" t="s">
        <v>69</v>
      </c>
      <c r="AW603" s="507" t="s">
        <v>69</v>
      </c>
      <c r="AX603" s="505" t="s">
        <v>1953</v>
      </c>
    </row>
    <row r="604" spans="1:50" ht="195">
      <c r="A604" s="543" t="s">
        <v>3035</v>
      </c>
      <c r="B604" s="514" t="s">
        <v>314</v>
      </c>
      <c r="C604" s="616" t="s">
        <v>233</v>
      </c>
      <c r="D604" s="616" t="s">
        <v>106</v>
      </c>
      <c r="E604" s="616" t="s">
        <v>445</v>
      </c>
      <c r="F604" s="621">
        <f>IFERROR(VLOOKUP(E604,[20]TablaRetencion!A$1:B$22,2,FALSE),"")</f>
        <v>210</v>
      </c>
      <c r="G604" s="198" t="s">
        <v>402</v>
      </c>
      <c r="H604" s="198">
        <f>IFERROR(VLOOKUP(G604,[47]TablaRetencion!C$1:D$159,2,FALSE),"")</f>
        <v>28</v>
      </c>
      <c r="I604" s="499" t="s">
        <v>942</v>
      </c>
      <c r="J604" s="500" t="s">
        <v>1116</v>
      </c>
      <c r="K604" s="500" t="s">
        <v>3170</v>
      </c>
      <c r="L604" s="498" t="s">
        <v>70</v>
      </c>
      <c r="M604" s="498" t="s">
        <v>71</v>
      </c>
      <c r="N604" s="498" t="s">
        <v>172</v>
      </c>
      <c r="O604" s="498" t="s">
        <v>188</v>
      </c>
      <c r="P604" s="498" t="s">
        <v>111</v>
      </c>
      <c r="Q604" s="498" t="s">
        <v>112</v>
      </c>
      <c r="R604" s="198" t="s">
        <v>89</v>
      </c>
      <c r="S604" s="498" t="s">
        <v>140</v>
      </c>
      <c r="T604" s="498" t="s">
        <v>78</v>
      </c>
      <c r="U604" s="498" t="s">
        <v>78</v>
      </c>
      <c r="V604" s="501" t="s">
        <v>3171</v>
      </c>
      <c r="W604" s="617">
        <v>8</v>
      </c>
      <c r="X604" s="617" t="s">
        <v>2840</v>
      </c>
      <c r="Y604" s="500" t="s">
        <v>3179</v>
      </c>
      <c r="Z604" s="501" t="s">
        <v>3180</v>
      </c>
      <c r="AA604" s="498" t="s">
        <v>81</v>
      </c>
      <c r="AB604" s="498" t="s">
        <v>81</v>
      </c>
      <c r="AC604" s="500" t="s">
        <v>3181</v>
      </c>
      <c r="AD604" s="574" t="s">
        <v>3182</v>
      </c>
      <c r="AE604" s="619" t="s">
        <v>82</v>
      </c>
      <c r="AF604" s="505" t="s">
        <v>480</v>
      </c>
      <c r="AG604" s="505" t="s">
        <v>476</v>
      </c>
      <c r="AH604" s="505" t="s">
        <v>69</v>
      </c>
      <c r="AI604" s="505" t="s">
        <v>114</v>
      </c>
      <c r="AJ604" s="506">
        <v>43738</v>
      </c>
      <c r="AK604" s="505" t="s">
        <v>391</v>
      </c>
      <c r="AL604" s="505" t="s">
        <v>143</v>
      </c>
      <c r="AM604" s="505" t="s">
        <v>144</v>
      </c>
      <c r="AN604" s="505" t="s">
        <v>163</v>
      </c>
      <c r="AO604" s="505" t="s">
        <v>132</v>
      </c>
      <c r="AP604" s="505" t="s">
        <v>29</v>
      </c>
      <c r="AQ604" s="505" t="s">
        <v>69</v>
      </c>
      <c r="AR604" s="504" t="s">
        <v>87</v>
      </c>
      <c r="AS604" s="504" t="s">
        <v>87</v>
      </c>
      <c r="AT604" s="505" t="s">
        <v>69</v>
      </c>
      <c r="AU604" s="505" t="s">
        <v>69</v>
      </c>
      <c r="AV604" s="505" t="s">
        <v>69</v>
      </c>
      <c r="AW604" s="507" t="s">
        <v>69</v>
      </c>
      <c r="AX604" s="505" t="s">
        <v>1953</v>
      </c>
    </row>
    <row r="605" spans="1:50" ht="195">
      <c r="A605" s="543" t="s">
        <v>3035</v>
      </c>
      <c r="B605" s="514" t="s">
        <v>314</v>
      </c>
      <c r="C605" s="616" t="s">
        <v>233</v>
      </c>
      <c r="D605" s="616" t="s">
        <v>106</v>
      </c>
      <c r="E605" s="616" t="s">
        <v>445</v>
      </c>
      <c r="F605" s="621">
        <f>IFERROR(VLOOKUP(E605,[20]TablaRetencion!A$1:B$22,2,FALSE),"")</f>
        <v>210</v>
      </c>
      <c r="G605" s="198" t="s">
        <v>402</v>
      </c>
      <c r="H605" s="198">
        <f>IFERROR(VLOOKUP(G605,[47]TablaRetencion!C$1:D$159,2,FALSE),"")</f>
        <v>28</v>
      </c>
      <c r="I605" s="499" t="s">
        <v>943</v>
      </c>
      <c r="J605" s="500" t="s">
        <v>1116</v>
      </c>
      <c r="K605" s="500" t="s">
        <v>3172</v>
      </c>
      <c r="L605" s="498" t="s">
        <v>70</v>
      </c>
      <c r="M605" s="498" t="s">
        <v>71</v>
      </c>
      <c r="N605" s="498" t="s">
        <v>108</v>
      </c>
      <c r="O605" s="498" t="s">
        <v>188</v>
      </c>
      <c r="P605" s="498" t="s">
        <v>111</v>
      </c>
      <c r="Q605" s="498" t="s">
        <v>112</v>
      </c>
      <c r="R605" s="198" t="s">
        <v>89</v>
      </c>
      <c r="S605" s="498" t="s">
        <v>140</v>
      </c>
      <c r="T605" s="498" t="s">
        <v>78</v>
      </c>
      <c r="U605" s="498" t="s">
        <v>78</v>
      </c>
      <c r="V605" s="501" t="s">
        <v>3171</v>
      </c>
      <c r="W605" s="617">
        <v>8</v>
      </c>
      <c r="X605" s="617" t="s">
        <v>2840</v>
      </c>
      <c r="Y605" s="500" t="s">
        <v>3179</v>
      </c>
      <c r="Z605" s="501" t="s">
        <v>3180</v>
      </c>
      <c r="AA605" s="498" t="s">
        <v>81</v>
      </c>
      <c r="AB605" s="498" t="s">
        <v>81</v>
      </c>
      <c r="AC605" s="500" t="s">
        <v>3181</v>
      </c>
      <c r="AD605" s="574" t="s">
        <v>3182</v>
      </c>
      <c r="AE605" s="619" t="s">
        <v>82</v>
      </c>
      <c r="AF605" s="505" t="s">
        <v>480</v>
      </c>
      <c r="AG605" s="505" t="s">
        <v>476</v>
      </c>
      <c r="AH605" s="505" t="s">
        <v>69</v>
      </c>
      <c r="AI605" s="505" t="s">
        <v>114</v>
      </c>
      <c r="AJ605" s="506">
        <v>43738</v>
      </c>
      <c r="AK605" s="505" t="s">
        <v>391</v>
      </c>
      <c r="AL605" s="505" t="s">
        <v>143</v>
      </c>
      <c r="AM605" s="505" t="s">
        <v>144</v>
      </c>
      <c r="AN605" s="505" t="s">
        <v>163</v>
      </c>
      <c r="AO605" s="505" t="s">
        <v>132</v>
      </c>
      <c r="AP605" s="505" t="s">
        <v>29</v>
      </c>
      <c r="AQ605" s="505" t="s">
        <v>69</v>
      </c>
      <c r="AR605" s="504" t="s">
        <v>87</v>
      </c>
      <c r="AS605" s="504" t="s">
        <v>87</v>
      </c>
      <c r="AT605" s="505" t="s">
        <v>69</v>
      </c>
      <c r="AU605" s="505" t="s">
        <v>69</v>
      </c>
      <c r="AV605" s="505" t="s">
        <v>69</v>
      </c>
      <c r="AW605" s="507" t="s">
        <v>69</v>
      </c>
      <c r="AX605" s="505" t="s">
        <v>1953</v>
      </c>
    </row>
    <row r="606" spans="1:50" ht="195">
      <c r="A606" s="543" t="s">
        <v>3035</v>
      </c>
      <c r="B606" s="514" t="s">
        <v>314</v>
      </c>
      <c r="C606" s="616" t="s">
        <v>233</v>
      </c>
      <c r="D606" s="616" t="s">
        <v>106</v>
      </c>
      <c r="E606" s="616" t="s">
        <v>445</v>
      </c>
      <c r="F606" s="621">
        <f>IFERROR(VLOOKUP(E606,[20]TablaRetencion!A$1:B$22,2,FALSE),"")</f>
        <v>210</v>
      </c>
      <c r="G606" s="198" t="s">
        <v>402</v>
      </c>
      <c r="H606" s="198">
        <f>IFERROR(VLOOKUP(G606,[47]TablaRetencion!C$1:D$159,2,FALSE),"")</f>
        <v>28</v>
      </c>
      <c r="I606" s="499" t="s">
        <v>944</v>
      </c>
      <c r="J606" s="500" t="s">
        <v>564</v>
      </c>
      <c r="K606" s="500" t="s">
        <v>3173</v>
      </c>
      <c r="L606" s="498" t="s">
        <v>70</v>
      </c>
      <c r="M606" s="498" t="s">
        <v>71</v>
      </c>
      <c r="N606" s="498" t="s">
        <v>108</v>
      </c>
      <c r="O606" s="498" t="s">
        <v>188</v>
      </c>
      <c r="P606" s="498" t="s">
        <v>111</v>
      </c>
      <c r="Q606" s="498" t="s">
        <v>112</v>
      </c>
      <c r="R606" s="198" t="s">
        <v>89</v>
      </c>
      <c r="S606" s="498" t="s">
        <v>140</v>
      </c>
      <c r="T606" s="498" t="s">
        <v>78</v>
      </c>
      <c r="U606" s="498" t="s">
        <v>78</v>
      </c>
      <c r="V606" s="501" t="s">
        <v>3167</v>
      </c>
      <c r="W606" s="617">
        <v>8</v>
      </c>
      <c r="X606" s="617" t="s">
        <v>2840</v>
      </c>
      <c r="Y606" s="500" t="s">
        <v>3179</v>
      </c>
      <c r="Z606" s="501" t="s">
        <v>3180</v>
      </c>
      <c r="AA606" s="498" t="s">
        <v>81</v>
      </c>
      <c r="AB606" s="498" t="s">
        <v>81</v>
      </c>
      <c r="AC606" s="500" t="s">
        <v>3177</v>
      </c>
      <c r="AD606" s="574" t="s">
        <v>3182</v>
      </c>
      <c r="AE606" s="619" t="s">
        <v>82</v>
      </c>
      <c r="AF606" s="505" t="s">
        <v>480</v>
      </c>
      <c r="AG606" s="505" t="s">
        <v>476</v>
      </c>
      <c r="AH606" s="505" t="s">
        <v>69</v>
      </c>
      <c r="AI606" s="505" t="s">
        <v>114</v>
      </c>
      <c r="AJ606" s="506">
        <v>43738</v>
      </c>
      <c r="AK606" s="505" t="s">
        <v>391</v>
      </c>
      <c r="AL606" s="505" t="s">
        <v>143</v>
      </c>
      <c r="AM606" s="505" t="s">
        <v>144</v>
      </c>
      <c r="AN606" s="505" t="s">
        <v>163</v>
      </c>
      <c r="AO606" s="505" t="s">
        <v>132</v>
      </c>
      <c r="AP606" s="505" t="s">
        <v>29</v>
      </c>
      <c r="AQ606" s="505" t="s">
        <v>69</v>
      </c>
      <c r="AR606" s="504" t="s">
        <v>87</v>
      </c>
      <c r="AS606" s="504" t="s">
        <v>87</v>
      </c>
      <c r="AT606" s="505" t="s">
        <v>69</v>
      </c>
      <c r="AU606" s="505" t="s">
        <v>69</v>
      </c>
      <c r="AV606" s="505" t="s">
        <v>69</v>
      </c>
      <c r="AW606" s="507" t="s">
        <v>69</v>
      </c>
      <c r="AX606" s="505" t="s">
        <v>1953</v>
      </c>
    </row>
    <row r="607" spans="1:50" ht="195">
      <c r="A607" s="543" t="s">
        <v>3035</v>
      </c>
      <c r="B607" s="514" t="s">
        <v>314</v>
      </c>
      <c r="C607" s="616" t="s">
        <v>233</v>
      </c>
      <c r="D607" s="616" t="s">
        <v>106</v>
      </c>
      <c r="E607" s="616" t="s">
        <v>445</v>
      </c>
      <c r="F607" s="621">
        <f>IFERROR(VLOOKUP(E607,[20]TablaRetencion!A$1:B$22,2,FALSE),"")</f>
        <v>210</v>
      </c>
      <c r="G607" s="198" t="s">
        <v>541</v>
      </c>
      <c r="H607" s="198">
        <f>IFERROR(VLOOKUP(G607,[47]TablaRetencion!C$1:D$159,2,FALSE),"")</f>
        <v>33</v>
      </c>
      <c r="I607" s="499"/>
      <c r="J607" s="500" t="s">
        <v>564</v>
      </c>
      <c r="K607" s="500" t="s">
        <v>3174</v>
      </c>
      <c r="L607" s="498" t="s">
        <v>70</v>
      </c>
      <c r="M607" s="498" t="s">
        <v>71</v>
      </c>
      <c r="N607" s="498" t="s">
        <v>108</v>
      </c>
      <c r="O607" s="498" t="s">
        <v>188</v>
      </c>
      <c r="P607" s="498" t="s">
        <v>111</v>
      </c>
      <c r="Q607" s="498" t="s">
        <v>112</v>
      </c>
      <c r="R607" s="198" t="s">
        <v>89</v>
      </c>
      <c r="S607" s="498" t="s">
        <v>140</v>
      </c>
      <c r="T607" s="498" t="s">
        <v>78</v>
      </c>
      <c r="U607" s="498" t="s">
        <v>78</v>
      </c>
      <c r="V607" s="501" t="s">
        <v>3167</v>
      </c>
      <c r="W607" s="617">
        <v>8</v>
      </c>
      <c r="X607" s="617" t="s">
        <v>2840</v>
      </c>
      <c r="Y607" s="500" t="s">
        <v>3179</v>
      </c>
      <c r="Z607" s="501" t="s">
        <v>3176</v>
      </c>
      <c r="AA607" s="498" t="s">
        <v>81</v>
      </c>
      <c r="AB607" s="498" t="s">
        <v>81</v>
      </c>
      <c r="AC607" s="500" t="s">
        <v>3177</v>
      </c>
      <c r="AD607" s="574" t="s">
        <v>3182</v>
      </c>
      <c r="AE607" s="619" t="s">
        <v>82</v>
      </c>
      <c r="AF607" s="505" t="s">
        <v>480</v>
      </c>
      <c r="AG607" s="505" t="s">
        <v>476</v>
      </c>
      <c r="AH607" s="505" t="s">
        <v>69</v>
      </c>
      <c r="AI607" s="505" t="s">
        <v>114</v>
      </c>
      <c r="AJ607" s="506">
        <v>43738</v>
      </c>
      <c r="AK607" s="505" t="s">
        <v>391</v>
      </c>
      <c r="AL607" s="505" t="s">
        <v>143</v>
      </c>
      <c r="AM607" s="505" t="s">
        <v>144</v>
      </c>
      <c r="AN607" s="505" t="s">
        <v>163</v>
      </c>
      <c r="AO607" s="505" t="s">
        <v>132</v>
      </c>
      <c r="AP607" s="505" t="s">
        <v>29</v>
      </c>
      <c r="AQ607" s="505" t="s">
        <v>69</v>
      </c>
      <c r="AR607" s="504" t="s">
        <v>87</v>
      </c>
      <c r="AS607" s="504" t="s">
        <v>87</v>
      </c>
      <c r="AT607" s="505" t="s">
        <v>69</v>
      </c>
      <c r="AU607" s="505" t="s">
        <v>69</v>
      </c>
      <c r="AV607" s="505" t="s">
        <v>69</v>
      </c>
      <c r="AW607" s="507" t="s">
        <v>69</v>
      </c>
      <c r="AX607" s="505" t="s">
        <v>1953</v>
      </c>
    </row>
    <row r="608" spans="1:50" ht="195">
      <c r="A608" s="543" t="s">
        <v>3035</v>
      </c>
      <c r="B608" s="514" t="s">
        <v>314</v>
      </c>
      <c r="C608" s="616" t="s">
        <v>233</v>
      </c>
      <c r="D608" s="616" t="s">
        <v>106</v>
      </c>
      <c r="E608" s="616" t="s">
        <v>445</v>
      </c>
      <c r="F608" s="621">
        <f>IFERROR(VLOOKUP(E608,[20]TablaRetencion!A$1:B$22,2,FALSE),"")</f>
        <v>210</v>
      </c>
      <c r="G608" s="198" t="s">
        <v>552</v>
      </c>
      <c r="H608" s="198">
        <f>IFERROR(VLOOKUP(G608,[47]TablaRetencion!C$1:D$159,2,FALSE),"")</f>
        <v>49</v>
      </c>
      <c r="I608" s="499"/>
      <c r="J608" s="500" t="s">
        <v>564</v>
      </c>
      <c r="K608" s="500" t="s">
        <v>3166</v>
      </c>
      <c r="L608" s="498" t="s">
        <v>70</v>
      </c>
      <c r="M608" s="498" t="s">
        <v>71</v>
      </c>
      <c r="N608" s="498" t="s">
        <v>124</v>
      </c>
      <c r="O608" s="498" t="s">
        <v>188</v>
      </c>
      <c r="P608" s="498" t="s">
        <v>111</v>
      </c>
      <c r="Q608" s="498" t="s">
        <v>112</v>
      </c>
      <c r="R608" s="198" t="s">
        <v>89</v>
      </c>
      <c r="S608" s="498" t="s">
        <v>140</v>
      </c>
      <c r="T608" s="498" t="s">
        <v>78</v>
      </c>
      <c r="U608" s="498" t="s">
        <v>78</v>
      </c>
      <c r="V608" s="501" t="s">
        <v>3167</v>
      </c>
      <c r="W608" s="617">
        <v>8</v>
      </c>
      <c r="X608" s="617" t="s">
        <v>2840</v>
      </c>
      <c r="Y608" s="500" t="s">
        <v>3179</v>
      </c>
      <c r="Z608" s="501" t="s">
        <v>3176</v>
      </c>
      <c r="AA608" s="498" t="s">
        <v>81</v>
      </c>
      <c r="AB608" s="498" t="s">
        <v>81</v>
      </c>
      <c r="AC608" s="500" t="s">
        <v>3177</v>
      </c>
      <c r="AD608" s="574" t="s">
        <v>3182</v>
      </c>
      <c r="AE608" s="619" t="s">
        <v>82</v>
      </c>
      <c r="AF608" s="505" t="s">
        <v>480</v>
      </c>
      <c r="AG608" s="505" t="s">
        <v>476</v>
      </c>
      <c r="AH608" s="505" t="s">
        <v>69</v>
      </c>
      <c r="AI608" s="505" t="s">
        <v>114</v>
      </c>
      <c r="AJ608" s="506">
        <v>43738</v>
      </c>
      <c r="AK608" s="505" t="s">
        <v>391</v>
      </c>
      <c r="AL608" s="505" t="s">
        <v>143</v>
      </c>
      <c r="AM608" s="505" t="s">
        <v>144</v>
      </c>
      <c r="AN608" s="505" t="s">
        <v>163</v>
      </c>
      <c r="AO608" s="505" t="s">
        <v>132</v>
      </c>
      <c r="AP608" s="505" t="s">
        <v>29</v>
      </c>
      <c r="AQ608" s="505" t="s">
        <v>69</v>
      </c>
      <c r="AR608" s="504" t="s">
        <v>87</v>
      </c>
      <c r="AS608" s="504" t="s">
        <v>87</v>
      </c>
      <c r="AT608" s="505" t="s">
        <v>69</v>
      </c>
      <c r="AU608" s="505" t="s">
        <v>69</v>
      </c>
      <c r="AV608" s="505" t="s">
        <v>69</v>
      </c>
      <c r="AW608" s="507" t="s">
        <v>69</v>
      </c>
      <c r="AX608" s="505" t="s">
        <v>1953</v>
      </c>
    </row>
    <row r="609" spans="1:50" ht="195">
      <c r="A609" s="543" t="s">
        <v>3035</v>
      </c>
      <c r="B609" s="514" t="s">
        <v>314</v>
      </c>
      <c r="C609" s="616" t="s">
        <v>233</v>
      </c>
      <c r="D609" s="616" t="s">
        <v>106</v>
      </c>
      <c r="E609" s="616" t="s">
        <v>445</v>
      </c>
      <c r="F609" s="621">
        <f>IFERROR(VLOOKUP(E609,[20]TablaRetencion!A$1:B$22,2,FALSE),"")</f>
        <v>210</v>
      </c>
      <c r="G609" s="198" t="s">
        <v>558</v>
      </c>
      <c r="H609" s="198">
        <f>IFERROR(VLOOKUP(G609,[47]TablaRetencion!C$1:D$159,2,FALSE),"")</f>
        <v>50</v>
      </c>
      <c r="I609" s="499" t="s">
        <v>945</v>
      </c>
      <c r="J609" s="500" t="s">
        <v>564</v>
      </c>
      <c r="K609" s="500" t="s">
        <v>3166</v>
      </c>
      <c r="L609" s="498" t="s">
        <v>70</v>
      </c>
      <c r="M609" s="498" t="s">
        <v>71</v>
      </c>
      <c r="N609" s="498" t="s">
        <v>124</v>
      </c>
      <c r="O609" s="498" t="s">
        <v>188</v>
      </c>
      <c r="P609" s="498" t="s">
        <v>111</v>
      </c>
      <c r="Q609" s="498" t="s">
        <v>112</v>
      </c>
      <c r="R609" s="198" t="s">
        <v>89</v>
      </c>
      <c r="S609" s="498" t="s">
        <v>140</v>
      </c>
      <c r="T609" s="498" t="s">
        <v>78</v>
      </c>
      <c r="U609" s="498" t="s">
        <v>141</v>
      </c>
      <c r="V609" s="501" t="s">
        <v>3167</v>
      </c>
      <c r="W609" s="617">
        <v>8</v>
      </c>
      <c r="X609" s="617" t="s">
        <v>2840</v>
      </c>
      <c r="Y609" s="500" t="s">
        <v>3175</v>
      </c>
      <c r="Z609" s="501" t="s">
        <v>3176</v>
      </c>
      <c r="AA609" s="498" t="s">
        <v>81</v>
      </c>
      <c r="AB609" s="498" t="s">
        <v>81</v>
      </c>
      <c r="AC609" s="500" t="s">
        <v>3177</v>
      </c>
      <c r="AD609" s="574" t="s">
        <v>3182</v>
      </c>
      <c r="AE609" s="619" t="s">
        <v>82</v>
      </c>
      <c r="AF609" s="505" t="s">
        <v>480</v>
      </c>
      <c r="AG609" s="505" t="s">
        <v>476</v>
      </c>
      <c r="AH609" s="505" t="s">
        <v>69</v>
      </c>
      <c r="AI609" s="505" t="s">
        <v>114</v>
      </c>
      <c r="AJ609" s="506">
        <v>43738</v>
      </c>
      <c r="AK609" s="505" t="s">
        <v>391</v>
      </c>
      <c r="AL609" s="505" t="s">
        <v>143</v>
      </c>
      <c r="AM609" s="505" t="s">
        <v>144</v>
      </c>
      <c r="AN609" s="505" t="s">
        <v>163</v>
      </c>
      <c r="AO609" s="505" t="s">
        <v>132</v>
      </c>
      <c r="AP609" s="505" t="s">
        <v>29</v>
      </c>
      <c r="AQ609" s="505" t="s">
        <v>69</v>
      </c>
      <c r="AR609" s="504" t="s">
        <v>87</v>
      </c>
      <c r="AS609" s="504" t="s">
        <v>87</v>
      </c>
      <c r="AT609" s="505" t="s">
        <v>69</v>
      </c>
      <c r="AU609" s="505" t="s">
        <v>69</v>
      </c>
      <c r="AV609" s="505" t="s">
        <v>69</v>
      </c>
      <c r="AW609" s="507" t="s">
        <v>69</v>
      </c>
      <c r="AX609" s="505" t="s">
        <v>1953</v>
      </c>
    </row>
    <row r="610" spans="1:50" ht="195">
      <c r="A610" s="543" t="s">
        <v>3035</v>
      </c>
      <c r="B610" s="514" t="s">
        <v>314</v>
      </c>
      <c r="C610" s="616" t="s">
        <v>233</v>
      </c>
      <c r="D610" s="616" t="s">
        <v>106</v>
      </c>
      <c r="E610" s="616" t="s">
        <v>445</v>
      </c>
      <c r="F610" s="621">
        <f>IFERROR(VLOOKUP(E610,[20]TablaRetencion!A$1:B$22,2,FALSE),"")</f>
        <v>210</v>
      </c>
      <c r="G610" s="198" t="s">
        <v>558</v>
      </c>
      <c r="H610" s="198">
        <f>IFERROR(VLOOKUP(G610,[47]TablaRetencion!C$1:D$159,2,FALSE),"")</f>
        <v>50</v>
      </c>
      <c r="I610" s="499" t="s">
        <v>946</v>
      </c>
      <c r="J610" s="500" t="s">
        <v>564</v>
      </c>
      <c r="K610" s="500" t="s">
        <v>3166</v>
      </c>
      <c r="L610" s="498" t="s">
        <v>70</v>
      </c>
      <c r="M610" s="498" t="s">
        <v>71</v>
      </c>
      <c r="N610" s="498" t="s">
        <v>124</v>
      </c>
      <c r="O610" s="498" t="s">
        <v>188</v>
      </c>
      <c r="P610" s="498" t="s">
        <v>111</v>
      </c>
      <c r="Q610" s="498" t="s">
        <v>112</v>
      </c>
      <c r="R610" s="198" t="s">
        <v>89</v>
      </c>
      <c r="S610" s="498" t="s">
        <v>140</v>
      </c>
      <c r="T610" s="498" t="s">
        <v>78</v>
      </c>
      <c r="U610" s="498" t="s">
        <v>78</v>
      </c>
      <c r="V610" s="501" t="s">
        <v>3167</v>
      </c>
      <c r="W610" s="617">
        <v>8</v>
      </c>
      <c r="X610" s="617" t="s">
        <v>2840</v>
      </c>
      <c r="Y610" s="500" t="s">
        <v>3175</v>
      </c>
      <c r="Z610" s="501" t="s">
        <v>3176</v>
      </c>
      <c r="AA610" s="498" t="s">
        <v>81</v>
      </c>
      <c r="AB610" s="498" t="s">
        <v>81</v>
      </c>
      <c r="AC610" s="500" t="s">
        <v>3177</v>
      </c>
      <c r="AD610" s="574" t="s">
        <v>3182</v>
      </c>
      <c r="AE610" s="619" t="s">
        <v>82</v>
      </c>
      <c r="AF610" s="505" t="s">
        <v>480</v>
      </c>
      <c r="AG610" s="505" t="s">
        <v>476</v>
      </c>
      <c r="AH610" s="505" t="s">
        <v>69</v>
      </c>
      <c r="AI610" s="505" t="s">
        <v>114</v>
      </c>
      <c r="AJ610" s="506">
        <v>43738</v>
      </c>
      <c r="AK610" s="505" t="s">
        <v>391</v>
      </c>
      <c r="AL610" s="505" t="s">
        <v>143</v>
      </c>
      <c r="AM610" s="505" t="s">
        <v>144</v>
      </c>
      <c r="AN610" s="505" t="s">
        <v>163</v>
      </c>
      <c r="AO610" s="505" t="s">
        <v>132</v>
      </c>
      <c r="AP610" s="505" t="s">
        <v>29</v>
      </c>
      <c r="AQ610" s="505" t="s">
        <v>69</v>
      </c>
      <c r="AR610" s="504" t="s">
        <v>87</v>
      </c>
      <c r="AS610" s="504" t="s">
        <v>87</v>
      </c>
      <c r="AT610" s="505" t="s">
        <v>69</v>
      </c>
      <c r="AU610" s="505" t="s">
        <v>69</v>
      </c>
      <c r="AV610" s="505" t="s">
        <v>69</v>
      </c>
      <c r="AW610" s="507" t="s">
        <v>69</v>
      </c>
      <c r="AX610" s="505" t="s">
        <v>1953</v>
      </c>
    </row>
    <row r="611" spans="1:50" ht="195">
      <c r="A611" s="543" t="s">
        <v>3035</v>
      </c>
      <c r="B611" s="514" t="s">
        <v>314</v>
      </c>
      <c r="C611" s="616" t="s">
        <v>233</v>
      </c>
      <c r="D611" s="616" t="s">
        <v>106</v>
      </c>
      <c r="E611" s="616" t="s">
        <v>445</v>
      </c>
      <c r="F611" s="621">
        <f>IFERROR(VLOOKUP(E611,[20]TablaRetencion!A$1:B$22,2,FALSE),"")</f>
        <v>210</v>
      </c>
      <c r="G611" s="198" t="s">
        <v>558</v>
      </c>
      <c r="H611" s="198">
        <f>IFERROR(VLOOKUP(G611,[47]TablaRetencion!C$1:D$159,2,FALSE),"")</f>
        <v>50</v>
      </c>
      <c r="I611" s="499" t="s">
        <v>947</v>
      </c>
      <c r="J611" s="500" t="s">
        <v>564</v>
      </c>
      <c r="K611" s="500" t="s">
        <v>3166</v>
      </c>
      <c r="L611" s="498" t="s">
        <v>70</v>
      </c>
      <c r="M611" s="498" t="s">
        <v>71</v>
      </c>
      <c r="N611" s="498" t="s">
        <v>124</v>
      </c>
      <c r="O611" s="498" t="s">
        <v>188</v>
      </c>
      <c r="P611" s="498" t="s">
        <v>111</v>
      </c>
      <c r="Q611" s="498" t="s">
        <v>112</v>
      </c>
      <c r="R611" s="198" t="s">
        <v>89</v>
      </c>
      <c r="S611" s="498" t="s">
        <v>140</v>
      </c>
      <c r="T611" s="498" t="s">
        <v>78</v>
      </c>
      <c r="U611" s="498" t="s">
        <v>78</v>
      </c>
      <c r="V611" s="501" t="s">
        <v>3167</v>
      </c>
      <c r="W611" s="617">
        <v>8</v>
      </c>
      <c r="X611" s="617" t="s">
        <v>2840</v>
      </c>
      <c r="Y611" s="500" t="s">
        <v>3175</v>
      </c>
      <c r="Z611" s="501" t="s">
        <v>3176</v>
      </c>
      <c r="AA611" s="498" t="s">
        <v>81</v>
      </c>
      <c r="AB611" s="498" t="s">
        <v>81</v>
      </c>
      <c r="AC611" s="500" t="s">
        <v>3177</v>
      </c>
      <c r="AD611" s="574" t="s">
        <v>3182</v>
      </c>
      <c r="AE611" s="619" t="s">
        <v>82</v>
      </c>
      <c r="AF611" s="505" t="s">
        <v>480</v>
      </c>
      <c r="AG611" s="505" t="s">
        <v>476</v>
      </c>
      <c r="AH611" s="505" t="s">
        <v>69</v>
      </c>
      <c r="AI611" s="505" t="s">
        <v>114</v>
      </c>
      <c r="AJ611" s="506">
        <v>43738</v>
      </c>
      <c r="AK611" s="505" t="s">
        <v>391</v>
      </c>
      <c r="AL611" s="505" t="s">
        <v>143</v>
      </c>
      <c r="AM611" s="505" t="s">
        <v>144</v>
      </c>
      <c r="AN611" s="505" t="s">
        <v>163</v>
      </c>
      <c r="AO611" s="505" t="s">
        <v>132</v>
      </c>
      <c r="AP611" s="505" t="s">
        <v>29</v>
      </c>
      <c r="AQ611" s="505" t="s">
        <v>69</v>
      </c>
      <c r="AR611" s="504" t="s">
        <v>87</v>
      </c>
      <c r="AS611" s="504" t="s">
        <v>87</v>
      </c>
      <c r="AT611" s="505" t="s">
        <v>69</v>
      </c>
      <c r="AU611" s="505" t="s">
        <v>69</v>
      </c>
      <c r="AV611" s="505" t="s">
        <v>69</v>
      </c>
      <c r="AW611" s="507" t="s">
        <v>69</v>
      </c>
      <c r="AX611" s="505" t="s">
        <v>1953</v>
      </c>
    </row>
    <row r="612" spans="1:50" ht="195">
      <c r="A612" s="543" t="s">
        <v>3035</v>
      </c>
      <c r="B612" s="514" t="s">
        <v>314</v>
      </c>
      <c r="C612" s="616" t="s">
        <v>233</v>
      </c>
      <c r="D612" s="616" t="s">
        <v>106</v>
      </c>
      <c r="E612" s="616" t="s">
        <v>445</v>
      </c>
      <c r="F612" s="621">
        <f>IFERROR(VLOOKUP(E612,[20]TablaRetencion!A$1:B$22,2,FALSE),"")</f>
        <v>210</v>
      </c>
      <c r="G612" s="198" t="s">
        <v>558</v>
      </c>
      <c r="H612" s="198">
        <f>IFERROR(VLOOKUP(G612,[47]TablaRetencion!C$1:D$159,2,FALSE),"")</f>
        <v>50</v>
      </c>
      <c r="I612" s="499" t="s">
        <v>948</v>
      </c>
      <c r="J612" s="500" t="s">
        <v>564</v>
      </c>
      <c r="K612" s="500" t="s">
        <v>3166</v>
      </c>
      <c r="L612" s="498" t="s">
        <v>70</v>
      </c>
      <c r="M612" s="498" t="s">
        <v>71</v>
      </c>
      <c r="N612" s="498" t="s">
        <v>137</v>
      </c>
      <c r="O612" s="498" t="s">
        <v>188</v>
      </c>
      <c r="P612" s="498" t="s">
        <v>111</v>
      </c>
      <c r="Q612" s="498" t="s">
        <v>112</v>
      </c>
      <c r="R612" s="198" t="s">
        <v>89</v>
      </c>
      <c r="S612" s="498" t="s">
        <v>140</v>
      </c>
      <c r="T612" s="498" t="s">
        <v>78</v>
      </c>
      <c r="U612" s="498" t="s">
        <v>78</v>
      </c>
      <c r="V612" s="501" t="s">
        <v>3167</v>
      </c>
      <c r="W612" s="617">
        <v>8</v>
      </c>
      <c r="X612" s="617" t="s">
        <v>2840</v>
      </c>
      <c r="Y612" s="500" t="s">
        <v>3175</v>
      </c>
      <c r="Z612" s="501" t="s">
        <v>3176</v>
      </c>
      <c r="AA612" s="498" t="s">
        <v>81</v>
      </c>
      <c r="AB612" s="498" t="s">
        <v>81</v>
      </c>
      <c r="AC612" s="500" t="s">
        <v>3177</v>
      </c>
      <c r="AD612" s="574" t="s">
        <v>3182</v>
      </c>
      <c r="AE612" s="619" t="s">
        <v>82</v>
      </c>
      <c r="AF612" s="505" t="s">
        <v>480</v>
      </c>
      <c r="AG612" s="505" t="s">
        <v>476</v>
      </c>
      <c r="AH612" s="505" t="s">
        <v>69</v>
      </c>
      <c r="AI612" s="505" t="s">
        <v>114</v>
      </c>
      <c r="AJ612" s="506">
        <v>43738</v>
      </c>
      <c r="AK612" s="505" t="s">
        <v>391</v>
      </c>
      <c r="AL612" s="505" t="s">
        <v>143</v>
      </c>
      <c r="AM612" s="505" t="s">
        <v>144</v>
      </c>
      <c r="AN612" s="505" t="s">
        <v>163</v>
      </c>
      <c r="AO612" s="505" t="s">
        <v>132</v>
      </c>
      <c r="AP612" s="505" t="s">
        <v>29</v>
      </c>
      <c r="AQ612" s="505" t="s">
        <v>69</v>
      </c>
      <c r="AR612" s="504" t="s">
        <v>87</v>
      </c>
      <c r="AS612" s="504" t="s">
        <v>87</v>
      </c>
      <c r="AT612" s="505" t="s">
        <v>69</v>
      </c>
      <c r="AU612" s="505" t="s">
        <v>69</v>
      </c>
      <c r="AV612" s="505" t="s">
        <v>69</v>
      </c>
      <c r="AW612" s="507" t="s">
        <v>69</v>
      </c>
      <c r="AX612" s="505" t="s">
        <v>1953</v>
      </c>
    </row>
    <row r="613" spans="1:50" ht="114.75">
      <c r="A613" s="533" t="s">
        <v>1797</v>
      </c>
      <c r="B613" s="514" t="s">
        <v>398</v>
      </c>
      <c r="C613" s="518" t="s">
        <v>284</v>
      </c>
      <c r="D613" s="514" t="s">
        <v>106</v>
      </c>
      <c r="E613" s="514" t="s">
        <v>450</v>
      </c>
      <c r="F613" s="515">
        <f>IFERROR(VLOOKUP(E613,[21]TablaRetencion!A$1:B$22,2,FALSE),"")</f>
        <v>270</v>
      </c>
      <c r="G613" s="515" t="s">
        <v>402</v>
      </c>
      <c r="H613" s="515">
        <f>IFERROR(VLOOKUP(G613,[21]TablaRetencion!C$1:D$159,2,FALSE),"")</f>
        <v>28</v>
      </c>
      <c r="I613" s="573" t="s">
        <v>977</v>
      </c>
      <c r="J613" s="517" t="s">
        <v>1213</v>
      </c>
      <c r="K613" s="517" t="s">
        <v>3037</v>
      </c>
      <c r="L613" s="514" t="s">
        <v>70</v>
      </c>
      <c r="M613" s="514" t="s">
        <v>109</v>
      </c>
      <c r="N613" s="514" t="s">
        <v>150</v>
      </c>
      <c r="O613" s="514" t="s">
        <v>205</v>
      </c>
      <c r="P613" s="514" t="s">
        <v>111</v>
      </c>
      <c r="Q613" s="514" t="s">
        <v>112</v>
      </c>
      <c r="R613" s="515" t="s">
        <v>76</v>
      </c>
      <c r="S613" s="514" t="s">
        <v>127</v>
      </c>
      <c r="T613" s="514" t="s">
        <v>78</v>
      </c>
      <c r="U613" s="514" t="s">
        <v>78</v>
      </c>
      <c r="V613" s="514" t="s">
        <v>3038</v>
      </c>
      <c r="W613" s="515">
        <f t="shared" ref="W613" si="77">VLOOKUP(S613,Confidencialidad,2,0)+VLOOKUP(T613,Integridad,2,0)+VLOOKUP(U613,Disponibilidad,2,0)</f>
        <v>8</v>
      </c>
      <c r="X613" s="515" t="str">
        <f>IF(AND(W613&gt;=7), "ALTA", IF(AND(W613&lt;7, W613&gt;3), "MEDIO", IF(AND(W613&lt;=3), "BAJA", " ")))</f>
        <v>ALTA</v>
      </c>
      <c r="Y613" s="517" t="s">
        <v>3039</v>
      </c>
      <c r="Z613" s="514" t="s">
        <v>3040</v>
      </c>
      <c r="AA613" s="514" t="s">
        <v>189</v>
      </c>
      <c r="AB613" s="514" t="s">
        <v>189</v>
      </c>
      <c r="AC613" s="517" t="s">
        <v>3041</v>
      </c>
      <c r="AD613" s="574">
        <v>43965</v>
      </c>
      <c r="AE613" s="521" t="s">
        <v>82</v>
      </c>
      <c r="AF613" s="522" t="s">
        <v>69</v>
      </c>
      <c r="AG613" s="522" t="s">
        <v>69</v>
      </c>
      <c r="AH613" s="522" t="s">
        <v>69</v>
      </c>
      <c r="AI613" s="522" t="s">
        <v>114</v>
      </c>
      <c r="AJ613" s="576">
        <v>43382</v>
      </c>
      <c r="AK613" s="522" t="s">
        <v>391</v>
      </c>
      <c r="AL613" s="522" t="s">
        <v>143</v>
      </c>
      <c r="AM613" s="522" t="s">
        <v>69</v>
      </c>
      <c r="AN613" s="522" t="s">
        <v>457</v>
      </c>
      <c r="AO613" s="522" t="s">
        <v>69</v>
      </c>
      <c r="AP613" s="522" t="s">
        <v>457</v>
      </c>
      <c r="AQ613" s="522" t="s">
        <v>458</v>
      </c>
      <c r="AR613" s="521" t="s">
        <v>87</v>
      </c>
      <c r="AS613" s="521" t="s">
        <v>87</v>
      </c>
      <c r="AT613" s="522" t="s">
        <v>69</v>
      </c>
      <c r="AU613" s="522" t="s">
        <v>89</v>
      </c>
      <c r="AV613" s="522" t="s">
        <v>494</v>
      </c>
      <c r="AW613" s="523" t="s">
        <v>69</v>
      </c>
      <c r="AX613" s="522" t="s">
        <v>90</v>
      </c>
    </row>
    <row r="614" spans="1:50" ht="216.75">
      <c r="A614" s="533" t="s">
        <v>1797</v>
      </c>
      <c r="B614" s="514" t="s">
        <v>398</v>
      </c>
      <c r="C614" s="518" t="s">
        <v>284</v>
      </c>
      <c r="D614" s="514" t="s">
        <v>106</v>
      </c>
      <c r="E614" s="514" t="s">
        <v>450</v>
      </c>
      <c r="F614" s="515">
        <f>IFERROR(VLOOKUP(E614,[21]TablaRetencion!A$1:B$22,2,FALSE),"")</f>
        <v>270</v>
      </c>
      <c r="G614" s="515" t="s">
        <v>402</v>
      </c>
      <c r="H614" s="515">
        <f>IFERROR(VLOOKUP(G614,[21]TablaRetencion!C$1:D$159,2,FALSE),"")</f>
        <v>28</v>
      </c>
      <c r="I614" s="573" t="s">
        <v>975</v>
      </c>
      <c r="J614" s="517" t="s">
        <v>1213</v>
      </c>
      <c r="K614" s="517" t="s">
        <v>3042</v>
      </c>
      <c r="L614" s="514" t="s">
        <v>70</v>
      </c>
      <c r="M614" s="514" t="s">
        <v>109</v>
      </c>
      <c r="N614" s="514" t="s">
        <v>150</v>
      </c>
      <c r="O614" s="514" t="s">
        <v>203</v>
      </c>
      <c r="P614" s="514" t="s">
        <v>111</v>
      </c>
      <c r="Q614" s="514" t="s">
        <v>75</v>
      </c>
      <c r="R614" s="515" t="s">
        <v>76</v>
      </c>
      <c r="S614" s="514" t="s">
        <v>77</v>
      </c>
      <c r="T614" s="514" t="s">
        <v>78</v>
      </c>
      <c r="U614" s="514" t="s">
        <v>78</v>
      </c>
      <c r="V614" s="514" t="s">
        <v>3043</v>
      </c>
      <c r="W614" s="515">
        <v>10</v>
      </c>
      <c r="X614" s="515" t="s">
        <v>78</v>
      </c>
      <c r="Y614" s="517" t="s">
        <v>3039</v>
      </c>
      <c r="Z614" s="514" t="s">
        <v>3040</v>
      </c>
      <c r="AA614" s="514" t="s">
        <v>81</v>
      </c>
      <c r="AB614" s="514" t="s">
        <v>81</v>
      </c>
      <c r="AC614" s="517" t="s">
        <v>3041</v>
      </c>
      <c r="AD614" s="574">
        <v>43965</v>
      </c>
      <c r="AE614" s="521" t="s">
        <v>82</v>
      </c>
      <c r="AF614" s="522" t="s">
        <v>480</v>
      </c>
      <c r="AG614" s="522" t="s">
        <v>471</v>
      </c>
      <c r="AH614" s="522" t="s">
        <v>471</v>
      </c>
      <c r="AI614" s="522" t="s">
        <v>84</v>
      </c>
      <c r="AJ614" s="576"/>
      <c r="AK614" s="522" t="s">
        <v>391</v>
      </c>
      <c r="AL614" s="522" t="s">
        <v>143</v>
      </c>
      <c r="AM614" s="522" t="s">
        <v>69</v>
      </c>
      <c r="AN614" s="522" t="s">
        <v>457</v>
      </c>
      <c r="AO614" s="522" t="s">
        <v>69</v>
      </c>
      <c r="AP614" s="522" t="s">
        <v>457</v>
      </c>
      <c r="AQ614" s="522" t="s">
        <v>69</v>
      </c>
      <c r="AR614" s="521" t="s">
        <v>87</v>
      </c>
      <c r="AS614" s="521" t="s">
        <v>87</v>
      </c>
      <c r="AT614" s="522" t="s">
        <v>69</v>
      </c>
      <c r="AU614" s="522" t="s">
        <v>89</v>
      </c>
      <c r="AV614" s="522" t="s">
        <v>494</v>
      </c>
      <c r="AW614" s="523" t="s">
        <v>69</v>
      </c>
      <c r="AX614" s="522" t="s">
        <v>90</v>
      </c>
    </row>
    <row r="615" spans="1:50" ht="216.75">
      <c r="A615" s="533" t="s">
        <v>1797</v>
      </c>
      <c r="B615" s="518" t="s">
        <v>398</v>
      </c>
      <c r="C615" s="518" t="s">
        <v>284</v>
      </c>
      <c r="D615" s="518" t="s">
        <v>106</v>
      </c>
      <c r="E615" s="518" t="s">
        <v>450</v>
      </c>
      <c r="F615" s="592">
        <f>IFERROR(VLOOKUP(E615,[21]TablaRetencion!A$1:B$22,2,FALSE),"")</f>
        <v>270</v>
      </c>
      <c r="G615" s="592" t="s">
        <v>420</v>
      </c>
      <c r="H615" s="592">
        <f>IFERROR(VLOOKUP(G615,[21]TablaRetencion!C$1:D$159,2,FALSE),"")</f>
        <v>48</v>
      </c>
      <c r="I615" s="593" t="s">
        <v>976</v>
      </c>
      <c r="J615" s="529" t="s">
        <v>1213</v>
      </c>
      <c r="K615" s="529" t="s">
        <v>3044</v>
      </c>
      <c r="L615" s="514" t="s">
        <v>70</v>
      </c>
      <c r="M615" s="514" t="s">
        <v>109</v>
      </c>
      <c r="N615" s="514" t="s">
        <v>150</v>
      </c>
      <c r="O615" s="514" t="s">
        <v>203</v>
      </c>
      <c r="P615" s="514" t="s">
        <v>111</v>
      </c>
      <c r="Q615" s="514" t="s">
        <v>75</v>
      </c>
      <c r="R615" s="515" t="s">
        <v>76</v>
      </c>
      <c r="S615" s="514" t="s">
        <v>77</v>
      </c>
      <c r="T615" s="514" t="s">
        <v>78</v>
      </c>
      <c r="U615" s="514" t="s">
        <v>78</v>
      </c>
      <c r="V615" s="514" t="s">
        <v>3045</v>
      </c>
      <c r="W615" s="515">
        <v>7</v>
      </c>
      <c r="X615" s="515" t="s">
        <v>78</v>
      </c>
      <c r="Y615" s="517" t="s">
        <v>3039</v>
      </c>
      <c r="Z615" s="514" t="s">
        <v>3040</v>
      </c>
      <c r="AA615" s="514" t="s">
        <v>201</v>
      </c>
      <c r="AB615" s="514" t="s">
        <v>201</v>
      </c>
      <c r="AC615" s="517" t="s">
        <v>3041</v>
      </c>
      <c r="AD615" s="574">
        <v>43965</v>
      </c>
      <c r="AE615" s="521" t="s">
        <v>82</v>
      </c>
      <c r="AF615" s="522" t="s">
        <v>480</v>
      </c>
      <c r="AG615" s="522" t="s">
        <v>471</v>
      </c>
      <c r="AH615" s="522" t="s">
        <v>471</v>
      </c>
      <c r="AI615" s="522" t="s">
        <v>84</v>
      </c>
      <c r="AJ615" s="576">
        <v>43965</v>
      </c>
      <c r="AK615" s="522" t="s">
        <v>391</v>
      </c>
      <c r="AL615" s="522" t="s">
        <v>143</v>
      </c>
      <c r="AM615" s="522" t="s">
        <v>69</v>
      </c>
      <c r="AN615" s="522" t="s">
        <v>457</v>
      </c>
      <c r="AO615" s="522" t="s">
        <v>69</v>
      </c>
      <c r="AP615" s="522" t="s">
        <v>457</v>
      </c>
      <c r="AQ615" s="522" t="s">
        <v>69</v>
      </c>
      <c r="AR615" s="521" t="s">
        <v>87</v>
      </c>
      <c r="AS615" s="521" t="s">
        <v>87</v>
      </c>
      <c r="AT615" s="522" t="s">
        <v>69</v>
      </c>
      <c r="AU615" s="522" t="s">
        <v>89</v>
      </c>
      <c r="AV615" s="522" t="s">
        <v>494</v>
      </c>
      <c r="AW615" s="523" t="s">
        <v>69</v>
      </c>
      <c r="AX615" s="522" t="s">
        <v>2564</v>
      </c>
    </row>
    <row r="616" spans="1:50" ht="68.25" customHeight="1">
      <c r="A616" s="572" t="s">
        <v>3046</v>
      </c>
      <c r="B616" s="498" t="s">
        <v>320</v>
      </c>
      <c r="C616" s="498" t="s">
        <v>263</v>
      </c>
      <c r="D616" s="498" t="s">
        <v>106</v>
      </c>
      <c r="E616" s="498" t="s">
        <v>1101</v>
      </c>
      <c r="F616" s="198">
        <f>IFERROR(VLOOKUP(E616,[22]TablaRetencion!A$1:B$22,2,FALSE),"")</f>
        <v>410</v>
      </c>
      <c r="G616" s="198" t="s">
        <v>400</v>
      </c>
      <c r="H616" s="198">
        <f>IFERROR(VLOOKUP(G616,[22]TablaRetencion!C$1:D$159,2,FALSE),"")</f>
        <v>2</v>
      </c>
      <c r="I616" s="499" t="s">
        <v>1042</v>
      </c>
      <c r="J616" s="185" t="s">
        <v>3047</v>
      </c>
      <c r="K616" s="501" t="s">
        <v>3048</v>
      </c>
      <c r="L616" s="498" t="s">
        <v>70</v>
      </c>
      <c r="M616" s="498" t="s">
        <v>109</v>
      </c>
      <c r="N616" s="498" t="s">
        <v>108</v>
      </c>
      <c r="O616" s="498" t="s">
        <v>205</v>
      </c>
      <c r="P616" s="498" t="s">
        <v>111</v>
      </c>
      <c r="Q616" s="498" t="s">
        <v>75</v>
      </c>
      <c r="R616" s="198" t="s">
        <v>76</v>
      </c>
      <c r="S616" s="498" t="s">
        <v>140</v>
      </c>
      <c r="T616" s="498" t="s">
        <v>78</v>
      </c>
      <c r="U616" s="498" t="s">
        <v>78</v>
      </c>
      <c r="V616" s="501" t="s">
        <v>3049</v>
      </c>
      <c r="W616" s="502">
        <f t="shared" ref="W616:W647" si="78">VLOOKUP(S616,Confidencialidad,2,0)+VLOOKUP(T616,Integridad,2,0)+VLOOKUP(U616,Disponibilidad,2,0)</f>
        <v>7</v>
      </c>
      <c r="X616" s="502" t="str">
        <f t="shared" ref="X616:X647" si="79">IF(AND(W616&gt;=7), "ALTA", IF(AND(W616&lt;7, W616&gt;3), "MEDIO", IF(AND(W616&lt;=3), "BAJA", " ")))</f>
        <v>ALTA</v>
      </c>
      <c r="Y616" s="630" t="s">
        <v>3050</v>
      </c>
      <c r="Z616" s="630" t="s">
        <v>3050</v>
      </c>
      <c r="AA616" s="616" t="s">
        <v>3051</v>
      </c>
      <c r="AB616" s="498" t="s">
        <v>201</v>
      </c>
      <c r="AC616" s="631" t="s">
        <v>3052</v>
      </c>
      <c r="AD616" s="574">
        <v>43831</v>
      </c>
      <c r="AE616" s="504" t="s">
        <v>82</v>
      </c>
      <c r="AF616" s="505" t="s">
        <v>69</v>
      </c>
      <c r="AG616" s="505" t="s">
        <v>69</v>
      </c>
      <c r="AH616" s="505" t="s">
        <v>69</v>
      </c>
      <c r="AI616" s="505" t="s">
        <v>114</v>
      </c>
      <c r="AJ616" s="506">
        <v>43383</v>
      </c>
      <c r="AK616" s="505" t="s">
        <v>457</v>
      </c>
      <c r="AL616" s="505" t="s">
        <v>457</v>
      </c>
      <c r="AM616" s="505" t="s">
        <v>69</v>
      </c>
      <c r="AN616" s="505" t="s">
        <v>457</v>
      </c>
      <c r="AO616" s="505" t="s">
        <v>69</v>
      </c>
      <c r="AP616" s="505" t="s">
        <v>457</v>
      </c>
      <c r="AQ616" s="505" t="s">
        <v>69</v>
      </c>
      <c r="AR616" s="504" t="s">
        <v>87</v>
      </c>
      <c r="AS616" s="504" t="s">
        <v>87</v>
      </c>
      <c r="AT616" s="505" t="s">
        <v>69</v>
      </c>
      <c r="AU616" s="505" t="s">
        <v>89</v>
      </c>
      <c r="AV616" s="505" t="s">
        <v>69</v>
      </c>
      <c r="AW616" s="507" t="s">
        <v>69</v>
      </c>
      <c r="AX616" s="505" t="s">
        <v>90</v>
      </c>
    </row>
    <row r="617" spans="1:50" ht="68.25" customHeight="1">
      <c r="A617" s="572" t="s">
        <v>3046</v>
      </c>
      <c r="B617" s="498" t="s">
        <v>320</v>
      </c>
      <c r="C617" s="498" t="s">
        <v>264</v>
      </c>
      <c r="D617" s="500" t="s">
        <v>106</v>
      </c>
      <c r="E617" s="498" t="s">
        <v>1101</v>
      </c>
      <c r="F617" s="198">
        <f>IFERROR(VLOOKUP(E617,[22]TablaRetencion!A$1:B$22,2,FALSE),"")</f>
        <v>410</v>
      </c>
      <c r="G617" s="198" t="s">
        <v>400</v>
      </c>
      <c r="H617" s="198">
        <f>IFERROR(VLOOKUP(G617,[22]TablaRetencion!C$1:D$159,2,FALSE),"")</f>
        <v>2</v>
      </c>
      <c r="I617" s="499" t="s">
        <v>1041</v>
      </c>
      <c r="J617" s="509" t="s">
        <v>3053</v>
      </c>
      <c r="K617" s="501" t="s">
        <v>3054</v>
      </c>
      <c r="L617" s="498" t="s">
        <v>70</v>
      </c>
      <c r="M617" s="498" t="s">
        <v>109</v>
      </c>
      <c r="N617" s="498" t="s">
        <v>108</v>
      </c>
      <c r="O617" s="498" t="s">
        <v>205</v>
      </c>
      <c r="P617" s="498" t="s">
        <v>111</v>
      </c>
      <c r="Q617" s="498" t="s">
        <v>75</v>
      </c>
      <c r="R617" s="198" t="s">
        <v>76</v>
      </c>
      <c r="S617" s="498" t="s">
        <v>140</v>
      </c>
      <c r="T617" s="498" t="s">
        <v>78</v>
      </c>
      <c r="U617" s="498" t="s">
        <v>78</v>
      </c>
      <c r="V617" s="501" t="s">
        <v>3055</v>
      </c>
      <c r="W617" s="502">
        <f t="shared" si="78"/>
        <v>7</v>
      </c>
      <c r="X617" s="502" t="str">
        <f t="shared" si="79"/>
        <v>ALTA</v>
      </c>
      <c r="Y617" s="500" t="s">
        <v>3056</v>
      </c>
      <c r="Z617" s="630" t="s">
        <v>3056</v>
      </c>
      <c r="AA617" s="616" t="s">
        <v>3057</v>
      </c>
      <c r="AB617" s="498" t="s">
        <v>201</v>
      </c>
      <c r="AC617" s="632" t="s">
        <v>3058</v>
      </c>
      <c r="AD617" s="574">
        <v>43831</v>
      </c>
      <c r="AE617" s="504" t="s">
        <v>82</v>
      </c>
      <c r="AF617" s="505" t="s">
        <v>69</v>
      </c>
      <c r="AG617" s="505" t="s">
        <v>69</v>
      </c>
      <c r="AH617" s="505" t="s">
        <v>69</v>
      </c>
      <c r="AI617" s="505" t="s">
        <v>114</v>
      </c>
      <c r="AJ617" s="506">
        <v>43384</v>
      </c>
      <c r="AK617" s="505" t="s">
        <v>457</v>
      </c>
      <c r="AL617" s="505" t="s">
        <v>457</v>
      </c>
      <c r="AM617" s="505" t="s">
        <v>69</v>
      </c>
      <c r="AN617" s="505" t="s">
        <v>457</v>
      </c>
      <c r="AO617" s="505" t="s">
        <v>69</v>
      </c>
      <c r="AP617" s="505" t="s">
        <v>457</v>
      </c>
      <c r="AQ617" s="505" t="s">
        <v>69</v>
      </c>
      <c r="AR617" s="504" t="s">
        <v>87</v>
      </c>
      <c r="AS617" s="504" t="s">
        <v>87</v>
      </c>
      <c r="AT617" s="505" t="s">
        <v>69</v>
      </c>
      <c r="AU617" s="505" t="s">
        <v>89</v>
      </c>
      <c r="AV617" s="505" t="s">
        <v>69</v>
      </c>
      <c r="AW617" s="507" t="s">
        <v>69</v>
      </c>
      <c r="AX617" s="505" t="s">
        <v>90</v>
      </c>
    </row>
    <row r="618" spans="1:50" ht="68.25" customHeight="1">
      <c r="A618" s="572" t="s">
        <v>3046</v>
      </c>
      <c r="B618" s="498" t="s">
        <v>320</v>
      </c>
      <c r="C618" s="498" t="s">
        <v>263</v>
      </c>
      <c r="D618" s="500" t="s">
        <v>106</v>
      </c>
      <c r="E618" s="498" t="s">
        <v>1101</v>
      </c>
      <c r="F618" s="198">
        <f>IFERROR(VLOOKUP(E618,[22]TablaRetencion!A$1:B$22,2,FALSE),"")</f>
        <v>410</v>
      </c>
      <c r="G618" s="198" t="s">
        <v>402</v>
      </c>
      <c r="H618" s="198">
        <f>IFERROR(VLOOKUP(G618,[22]TablaRetencion!C$1:D$159,2,FALSE),"")</f>
        <v>28</v>
      </c>
      <c r="I618" s="499" t="s">
        <v>1034</v>
      </c>
      <c r="J618" s="509" t="s">
        <v>3059</v>
      </c>
      <c r="K618" s="501" t="s">
        <v>3060</v>
      </c>
      <c r="L618" s="498" t="s">
        <v>70</v>
      </c>
      <c r="M618" s="498" t="s">
        <v>109</v>
      </c>
      <c r="N618" s="498" t="s">
        <v>108</v>
      </c>
      <c r="O618" s="498" t="s">
        <v>205</v>
      </c>
      <c r="P618" s="498" t="s">
        <v>111</v>
      </c>
      <c r="Q618" s="498" t="s">
        <v>75</v>
      </c>
      <c r="R618" s="198" t="s">
        <v>76</v>
      </c>
      <c r="S618" s="498" t="s">
        <v>140</v>
      </c>
      <c r="T618" s="498" t="s">
        <v>78</v>
      </c>
      <c r="U618" s="498" t="s">
        <v>78</v>
      </c>
      <c r="V618" s="501" t="s">
        <v>3061</v>
      </c>
      <c r="W618" s="502">
        <f t="shared" si="78"/>
        <v>7</v>
      </c>
      <c r="X618" s="502" t="str">
        <f t="shared" si="79"/>
        <v>ALTA</v>
      </c>
      <c r="Y618" s="501" t="s">
        <v>3062</v>
      </c>
      <c r="Z618" s="501" t="s">
        <v>3062</v>
      </c>
      <c r="AA618" s="498" t="s">
        <v>113</v>
      </c>
      <c r="AB618" s="498" t="s">
        <v>201</v>
      </c>
      <c r="AC618" s="632" t="s">
        <v>3063</v>
      </c>
      <c r="AD618" s="574">
        <v>43831</v>
      </c>
      <c r="AE618" s="504" t="s">
        <v>82</v>
      </c>
      <c r="AF618" s="505" t="s">
        <v>69</v>
      </c>
      <c r="AG618" s="505" t="s">
        <v>69</v>
      </c>
      <c r="AH618" s="505" t="s">
        <v>69</v>
      </c>
      <c r="AI618" s="505" t="s">
        <v>114</v>
      </c>
      <c r="AJ618" s="506">
        <v>43385</v>
      </c>
      <c r="AK618" s="505" t="s">
        <v>457</v>
      </c>
      <c r="AL618" s="505" t="s">
        <v>457</v>
      </c>
      <c r="AM618" s="505" t="s">
        <v>69</v>
      </c>
      <c r="AN618" s="505" t="s">
        <v>457</v>
      </c>
      <c r="AO618" s="505" t="s">
        <v>69</v>
      </c>
      <c r="AP618" s="505" t="s">
        <v>457</v>
      </c>
      <c r="AQ618" s="505" t="s">
        <v>69</v>
      </c>
      <c r="AR618" s="504" t="s">
        <v>87</v>
      </c>
      <c r="AS618" s="504" t="s">
        <v>87</v>
      </c>
      <c r="AT618" s="505" t="s">
        <v>69</v>
      </c>
      <c r="AU618" s="505" t="s">
        <v>89</v>
      </c>
      <c r="AV618" s="505" t="s">
        <v>69</v>
      </c>
      <c r="AW618" s="507" t="s">
        <v>69</v>
      </c>
      <c r="AX618" s="505" t="s">
        <v>90</v>
      </c>
    </row>
    <row r="619" spans="1:50" ht="68.25" customHeight="1">
      <c r="A619" s="572" t="s">
        <v>3046</v>
      </c>
      <c r="B619" s="498" t="s">
        <v>320</v>
      </c>
      <c r="C619" s="498" t="s">
        <v>263</v>
      </c>
      <c r="D619" s="500" t="s">
        <v>106</v>
      </c>
      <c r="E619" s="498" t="s">
        <v>1101</v>
      </c>
      <c r="F619" s="198">
        <f>IFERROR(VLOOKUP(E619,[22]TablaRetencion!A$1:B$22,2,FALSE),"")</f>
        <v>410</v>
      </c>
      <c r="G619" s="198" t="s">
        <v>402</v>
      </c>
      <c r="H619" s="198">
        <f>IFERROR(VLOOKUP(G619,[22]TablaRetencion!C$1:D$159,2,FALSE),"")</f>
        <v>28</v>
      </c>
      <c r="I619" s="499" t="s">
        <v>1035</v>
      </c>
      <c r="J619" s="509" t="s">
        <v>3064</v>
      </c>
      <c r="K619" s="501" t="s">
        <v>3065</v>
      </c>
      <c r="L619" s="498" t="s">
        <v>70</v>
      </c>
      <c r="M619" s="498" t="s">
        <v>109</v>
      </c>
      <c r="N619" s="498" t="s">
        <v>108</v>
      </c>
      <c r="O619" s="498" t="s">
        <v>205</v>
      </c>
      <c r="P619" s="498" t="s">
        <v>111</v>
      </c>
      <c r="Q619" s="498" t="s">
        <v>75</v>
      </c>
      <c r="R619" s="198" t="s">
        <v>76</v>
      </c>
      <c r="S619" s="498" t="s">
        <v>140</v>
      </c>
      <c r="T619" s="498" t="s">
        <v>78</v>
      </c>
      <c r="U619" s="498" t="s">
        <v>78</v>
      </c>
      <c r="V619" s="501" t="s">
        <v>3066</v>
      </c>
      <c r="W619" s="502">
        <f t="shared" si="78"/>
        <v>7</v>
      </c>
      <c r="X619" s="502" t="str">
        <f t="shared" si="79"/>
        <v>ALTA</v>
      </c>
      <c r="Y619" s="501" t="s">
        <v>3062</v>
      </c>
      <c r="Z619" s="501" t="s">
        <v>3062</v>
      </c>
      <c r="AA619" s="498" t="s">
        <v>113</v>
      </c>
      <c r="AB619" s="498" t="s">
        <v>201</v>
      </c>
      <c r="AC619" s="632" t="s">
        <v>3067</v>
      </c>
      <c r="AD619" s="574">
        <v>43831</v>
      </c>
      <c r="AE619" s="504" t="s">
        <v>82</v>
      </c>
      <c r="AF619" s="505" t="s">
        <v>69</v>
      </c>
      <c r="AG619" s="505" t="s">
        <v>69</v>
      </c>
      <c r="AH619" s="505" t="s">
        <v>69</v>
      </c>
      <c r="AI619" s="505" t="s">
        <v>114</v>
      </c>
      <c r="AJ619" s="506">
        <v>43386</v>
      </c>
      <c r="AK619" s="505" t="s">
        <v>457</v>
      </c>
      <c r="AL619" s="505" t="s">
        <v>457</v>
      </c>
      <c r="AM619" s="505" t="s">
        <v>69</v>
      </c>
      <c r="AN619" s="505" t="s">
        <v>457</v>
      </c>
      <c r="AO619" s="505" t="s">
        <v>69</v>
      </c>
      <c r="AP619" s="505" t="s">
        <v>457</v>
      </c>
      <c r="AQ619" s="505" t="s">
        <v>69</v>
      </c>
      <c r="AR619" s="504" t="s">
        <v>87</v>
      </c>
      <c r="AS619" s="504" t="s">
        <v>87</v>
      </c>
      <c r="AT619" s="505" t="s">
        <v>69</v>
      </c>
      <c r="AU619" s="505" t="s">
        <v>89</v>
      </c>
      <c r="AV619" s="505" t="s">
        <v>69</v>
      </c>
      <c r="AW619" s="507" t="s">
        <v>69</v>
      </c>
      <c r="AX619" s="505" t="s">
        <v>90</v>
      </c>
    </row>
    <row r="620" spans="1:50" ht="76.5" customHeight="1">
      <c r="A620" s="572" t="s">
        <v>3046</v>
      </c>
      <c r="B620" s="498" t="s">
        <v>320</v>
      </c>
      <c r="C620" s="498" t="s">
        <v>263</v>
      </c>
      <c r="D620" s="500" t="s">
        <v>106</v>
      </c>
      <c r="E620" s="498" t="s">
        <v>1101</v>
      </c>
      <c r="F620" s="198">
        <f>IFERROR(VLOOKUP(E620,[22]TablaRetencion!A$1:B$22,2,FALSE),"")</f>
        <v>410</v>
      </c>
      <c r="G620" s="198" t="s">
        <v>402</v>
      </c>
      <c r="H620" s="198">
        <f>IFERROR(VLOOKUP(G620,[22]TablaRetencion!C$1:D$159,2,FALSE),"")</f>
        <v>28</v>
      </c>
      <c r="I620" s="499" t="s">
        <v>1036</v>
      </c>
      <c r="J620" s="509" t="s">
        <v>3068</v>
      </c>
      <c r="K620" s="501" t="s">
        <v>3069</v>
      </c>
      <c r="L620" s="498" t="s">
        <v>70</v>
      </c>
      <c r="M620" s="498" t="s">
        <v>109</v>
      </c>
      <c r="N620" s="498" t="s">
        <v>108</v>
      </c>
      <c r="O620" s="498" t="s">
        <v>205</v>
      </c>
      <c r="P620" s="498" t="s">
        <v>111</v>
      </c>
      <c r="Q620" s="498" t="s">
        <v>75</v>
      </c>
      <c r="R620" s="198" t="s">
        <v>76</v>
      </c>
      <c r="S620" s="498" t="s">
        <v>140</v>
      </c>
      <c r="T620" s="498" t="s">
        <v>78</v>
      </c>
      <c r="U620" s="498" t="s">
        <v>78</v>
      </c>
      <c r="V620" s="501" t="s">
        <v>3070</v>
      </c>
      <c r="W620" s="502">
        <f t="shared" si="78"/>
        <v>7</v>
      </c>
      <c r="X620" s="502" t="str">
        <f t="shared" si="79"/>
        <v>ALTA</v>
      </c>
      <c r="Y620" s="501" t="s">
        <v>3062</v>
      </c>
      <c r="Z620" s="501" t="s">
        <v>3062</v>
      </c>
      <c r="AA620" s="498" t="s">
        <v>113</v>
      </c>
      <c r="AB620" s="498" t="s">
        <v>201</v>
      </c>
      <c r="AC620" s="632" t="s">
        <v>3071</v>
      </c>
      <c r="AD620" s="574">
        <v>43831</v>
      </c>
      <c r="AE620" s="504" t="s">
        <v>82</v>
      </c>
      <c r="AF620" s="505" t="s">
        <v>69</v>
      </c>
      <c r="AG620" s="505" t="s">
        <v>69</v>
      </c>
      <c r="AH620" s="505" t="s">
        <v>69</v>
      </c>
      <c r="AI620" s="505" t="s">
        <v>114</v>
      </c>
      <c r="AJ620" s="506">
        <v>43387</v>
      </c>
      <c r="AK620" s="505" t="s">
        <v>457</v>
      </c>
      <c r="AL620" s="505" t="s">
        <v>457</v>
      </c>
      <c r="AM620" s="505" t="s">
        <v>69</v>
      </c>
      <c r="AN620" s="505" t="s">
        <v>457</v>
      </c>
      <c r="AO620" s="505" t="s">
        <v>69</v>
      </c>
      <c r="AP620" s="505" t="s">
        <v>457</v>
      </c>
      <c r="AQ620" s="505" t="s">
        <v>69</v>
      </c>
      <c r="AR620" s="504" t="s">
        <v>87</v>
      </c>
      <c r="AS620" s="504" t="s">
        <v>87</v>
      </c>
      <c r="AT620" s="505" t="s">
        <v>69</v>
      </c>
      <c r="AU620" s="505" t="s">
        <v>89</v>
      </c>
      <c r="AV620" s="505" t="s">
        <v>69</v>
      </c>
      <c r="AW620" s="507" t="s">
        <v>69</v>
      </c>
      <c r="AX620" s="505" t="s">
        <v>90</v>
      </c>
    </row>
    <row r="621" spans="1:50" ht="68.25" customHeight="1">
      <c r="A621" s="572" t="s">
        <v>3046</v>
      </c>
      <c r="B621" s="498" t="s">
        <v>320</v>
      </c>
      <c r="C621" s="498" t="s">
        <v>263</v>
      </c>
      <c r="D621" s="500" t="s">
        <v>106</v>
      </c>
      <c r="E621" s="498" t="s">
        <v>1101</v>
      </c>
      <c r="F621" s="198">
        <f>IFERROR(VLOOKUP(E621,[22]TablaRetencion!A$1:B$22,2,FALSE),"")</f>
        <v>410</v>
      </c>
      <c r="G621" s="198" t="s">
        <v>428</v>
      </c>
      <c r="H621" s="198">
        <f>IFERROR(VLOOKUP(G621,[22]TablaRetencion!C$1:D$159,2,FALSE),"")</f>
        <v>37</v>
      </c>
      <c r="I621" s="499" t="s">
        <v>1037</v>
      </c>
      <c r="J621" s="509" t="s">
        <v>3072</v>
      </c>
      <c r="K621" s="501" t="s">
        <v>3073</v>
      </c>
      <c r="L621" s="498" t="s">
        <v>70</v>
      </c>
      <c r="M621" s="498" t="s">
        <v>71</v>
      </c>
      <c r="N621" s="498" t="s">
        <v>108</v>
      </c>
      <c r="O621" s="498" t="s">
        <v>205</v>
      </c>
      <c r="P621" s="498" t="s">
        <v>111</v>
      </c>
      <c r="Q621" s="498" t="s">
        <v>75</v>
      </c>
      <c r="R621" s="198" t="s">
        <v>76</v>
      </c>
      <c r="S621" s="498" t="s">
        <v>140</v>
      </c>
      <c r="T621" s="498" t="s">
        <v>78</v>
      </c>
      <c r="U621" s="498" t="s">
        <v>78</v>
      </c>
      <c r="V621" s="501" t="s">
        <v>3074</v>
      </c>
      <c r="W621" s="502">
        <f t="shared" si="78"/>
        <v>7</v>
      </c>
      <c r="X621" s="502" t="str">
        <f t="shared" si="79"/>
        <v>ALTA</v>
      </c>
      <c r="Y621" s="501" t="s">
        <v>3050</v>
      </c>
      <c r="Z621" s="501" t="s">
        <v>3050</v>
      </c>
      <c r="AA621" s="498" t="s">
        <v>81</v>
      </c>
      <c r="AB621" s="498" t="s">
        <v>201</v>
      </c>
      <c r="AC621" s="632" t="s">
        <v>3075</v>
      </c>
      <c r="AD621" s="574">
        <v>43831</v>
      </c>
      <c r="AE621" s="504" t="s">
        <v>82</v>
      </c>
      <c r="AF621" s="505" t="s">
        <v>69</v>
      </c>
      <c r="AG621" s="505" t="s">
        <v>69</v>
      </c>
      <c r="AH621" s="505" t="s">
        <v>69</v>
      </c>
      <c r="AI621" s="505" t="s">
        <v>114</v>
      </c>
      <c r="AJ621" s="506">
        <v>43388</v>
      </c>
      <c r="AK621" s="505" t="s">
        <v>457</v>
      </c>
      <c r="AL621" s="505" t="s">
        <v>457</v>
      </c>
      <c r="AM621" s="505" t="s">
        <v>69</v>
      </c>
      <c r="AN621" s="505" t="s">
        <v>457</v>
      </c>
      <c r="AO621" s="505" t="s">
        <v>69</v>
      </c>
      <c r="AP621" s="505" t="s">
        <v>457</v>
      </c>
      <c r="AQ621" s="505" t="s">
        <v>69</v>
      </c>
      <c r="AR621" s="504" t="s">
        <v>87</v>
      </c>
      <c r="AS621" s="504" t="s">
        <v>87</v>
      </c>
      <c r="AT621" s="505" t="s">
        <v>69</v>
      </c>
      <c r="AU621" s="505" t="s">
        <v>89</v>
      </c>
      <c r="AV621" s="505" t="s">
        <v>69</v>
      </c>
      <c r="AW621" s="507" t="s">
        <v>69</v>
      </c>
      <c r="AX621" s="505" t="s">
        <v>90</v>
      </c>
    </row>
    <row r="622" spans="1:50" ht="76.5" customHeight="1">
      <c r="A622" s="572" t="s">
        <v>3046</v>
      </c>
      <c r="B622" s="498" t="s">
        <v>320</v>
      </c>
      <c r="C622" s="498" t="s">
        <v>263</v>
      </c>
      <c r="D622" s="500" t="s">
        <v>106</v>
      </c>
      <c r="E622" s="498" t="s">
        <v>1101</v>
      </c>
      <c r="F622" s="198">
        <f>IFERROR(VLOOKUP(E622,[22]TablaRetencion!A$1:B$22,2,FALSE),"")</f>
        <v>410</v>
      </c>
      <c r="G622" s="198" t="s">
        <v>428</v>
      </c>
      <c r="H622" s="198">
        <f>IFERROR(VLOOKUP(G622,[22]TablaRetencion!C$1:D$159,2,FALSE),"")</f>
        <v>37</v>
      </c>
      <c r="I622" s="499" t="s">
        <v>1038</v>
      </c>
      <c r="J622" s="509" t="s">
        <v>3076</v>
      </c>
      <c r="K622" s="501" t="s">
        <v>3073</v>
      </c>
      <c r="L622" s="498" t="s">
        <v>70</v>
      </c>
      <c r="M622" s="498" t="s">
        <v>109</v>
      </c>
      <c r="N622" s="498" t="s">
        <v>108</v>
      </c>
      <c r="O622" s="498" t="s">
        <v>205</v>
      </c>
      <c r="P622" s="498" t="s">
        <v>111</v>
      </c>
      <c r="Q622" s="498" t="s">
        <v>75</v>
      </c>
      <c r="R622" s="198" t="s">
        <v>76</v>
      </c>
      <c r="S622" s="498" t="s">
        <v>140</v>
      </c>
      <c r="T622" s="498" t="s">
        <v>78</v>
      </c>
      <c r="U622" s="498" t="s">
        <v>78</v>
      </c>
      <c r="V622" s="501" t="s">
        <v>3074</v>
      </c>
      <c r="W622" s="502">
        <f t="shared" si="78"/>
        <v>7</v>
      </c>
      <c r="X622" s="502" t="str">
        <f t="shared" si="79"/>
        <v>ALTA</v>
      </c>
      <c r="Y622" s="501" t="s">
        <v>3050</v>
      </c>
      <c r="Z622" s="501" t="s">
        <v>3050</v>
      </c>
      <c r="AA622" s="498" t="s">
        <v>81</v>
      </c>
      <c r="AB622" s="498" t="s">
        <v>201</v>
      </c>
      <c r="AC622" s="632" t="s">
        <v>3075</v>
      </c>
      <c r="AD622" s="574">
        <v>43831</v>
      </c>
      <c r="AE622" s="504" t="s">
        <v>82</v>
      </c>
      <c r="AF622" s="505" t="s">
        <v>69</v>
      </c>
      <c r="AG622" s="505" t="s">
        <v>69</v>
      </c>
      <c r="AH622" s="505" t="s">
        <v>69</v>
      </c>
      <c r="AI622" s="505" t="s">
        <v>114</v>
      </c>
      <c r="AJ622" s="506">
        <v>43389</v>
      </c>
      <c r="AK622" s="505" t="s">
        <v>457</v>
      </c>
      <c r="AL622" s="505" t="s">
        <v>457</v>
      </c>
      <c r="AM622" s="505" t="s">
        <v>69</v>
      </c>
      <c r="AN622" s="505" t="s">
        <v>457</v>
      </c>
      <c r="AO622" s="505" t="s">
        <v>69</v>
      </c>
      <c r="AP622" s="505" t="s">
        <v>457</v>
      </c>
      <c r="AQ622" s="505" t="s">
        <v>69</v>
      </c>
      <c r="AR622" s="504" t="s">
        <v>87</v>
      </c>
      <c r="AS622" s="504" t="s">
        <v>87</v>
      </c>
      <c r="AT622" s="505" t="s">
        <v>69</v>
      </c>
      <c r="AU622" s="505" t="s">
        <v>89</v>
      </c>
      <c r="AV622" s="505" t="s">
        <v>69</v>
      </c>
      <c r="AW622" s="507" t="s">
        <v>69</v>
      </c>
      <c r="AX622" s="505" t="s">
        <v>90</v>
      </c>
    </row>
    <row r="623" spans="1:50" ht="68.25" customHeight="1">
      <c r="A623" s="572" t="s">
        <v>3046</v>
      </c>
      <c r="B623" s="498" t="s">
        <v>320</v>
      </c>
      <c r="C623" s="498" t="s">
        <v>263</v>
      </c>
      <c r="D623" s="500" t="s">
        <v>106</v>
      </c>
      <c r="E623" s="498" t="s">
        <v>1101</v>
      </c>
      <c r="F623" s="198">
        <f>IFERROR(VLOOKUP(E623,[22]TablaRetencion!A$1:B$22,2,FALSE),"")</f>
        <v>410</v>
      </c>
      <c r="G623" s="198" t="s">
        <v>428</v>
      </c>
      <c r="H623" s="198">
        <f>IFERROR(VLOOKUP(G623,[22]TablaRetencion!C$1:D$159,2,FALSE),"")</f>
        <v>37</v>
      </c>
      <c r="I623" s="499" t="s">
        <v>1039</v>
      </c>
      <c r="J623" s="509" t="s">
        <v>3076</v>
      </c>
      <c r="K623" s="501" t="s">
        <v>3073</v>
      </c>
      <c r="L623" s="498" t="s">
        <v>70</v>
      </c>
      <c r="M623" s="498" t="s">
        <v>109</v>
      </c>
      <c r="N623" s="498" t="s">
        <v>108</v>
      </c>
      <c r="O623" s="498" t="s">
        <v>205</v>
      </c>
      <c r="P623" s="498" t="s">
        <v>111</v>
      </c>
      <c r="Q623" s="498" t="s">
        <v>75</v>
      </c>
      <c r="R623" s="198" t="s">
        <v>76</v>
      </c>
      <c r="S623" s="498" t="s">
        <v>140</v>
      </c>
      <c r="T623" s="498" t="s">
        <v>78</v>
      </c>
      <c r="U623" s="498" t="s">
        <v>78</v>
      </c>
      <c r="V623" s="501" t="s">
        <v>3074</v>
      </c>
      <c r="W623" s="502">
        <f t="shared" si="78"/>
        <v>7</v>
      </c>
      <c r="X623" s="502" t="str">
        <f t="shared" si="79"/>
        <v>ALTA</v>
      </c>
      <c r="Y623" s="502" t="s">
        <v>3050</v>
      </c>
      <c r="Z623" s="501" t="s">
        <v>3050</v>
      </c>
      <c r="AA623" s="498" t="s">
        <v>81</v>
      </c>
      <c r="AB623" s="498" t="s">
        <v>201</v>
      </c>
      <c r="AC623" s="632" t="s">
        <v>3075</v>
      </c>
      <c r="AD623" s="574">
        <v>43831</v>
      </c>
      <c r="AE623" s="504" t="s">
        <v>82</v>
      </c>
      <c r="AF623" s="505" t="s">
        <v>69</v>
      </c>
      <c r="AG623" s="505" t="s">
        <v>69</v>
      </c>
      <c r="AH623" s="505" t="s">
        <v>69</v>
      </c>
      <c r="AI623" s="505" t="s">
        <v>114</v>
      </c>
      <c r="AJ623" s="506">
        <v>43390</v>
      </c>
      <c r="AK623" s="505" t="s">
        <v>457</v>
      </c>
      <c r="AL623" s="505" t="s">
        <v>457</v>
      </c>
      <c r="AM623" s="505" t="s">
        <v>69</v>
      </c>
      <c r="AN623" s="505" t="s">
        <v>457</v>
      </c>
      <c r="AO623" s="505" t="s">
        <v>69</v>
      </c>
      <c r="AP623" s="505" t="s">
        <v>457</v>
      </c>
      <c r="AQ623" s="505" t="s">
        <v>69</v>
      </c>
      <c r="AR623" s="504" t="s">
        <v>87</v>
      </c>
      <c r="AS623" s="504" t="s">
        <v>87</v>
      </c>
      <c r="AT623" s="505" t="s">
        <v>69</v>
      </c>
      <c r="AU623" s="505" t="s">
        <v>89</v>
      </c>
      <c r="AV623" s="505" t="s">
        <v>69</v>
      </c>
      <c r="AW623" s="507" t="s">
        <v>69</v>
      </c>
      <c r="AX623" s="505" t="s">
        <v>90</v>
      </c>
    </row>
    <row r="624" spans="1:50" ht="68.25" customHeight="1">
      <c r="A624" s="572" t="s">
        <v>3046</v>
      </c>
      <c r="B624" s="498" t="s">
        <v>320</v>
      </c>
      <c r="C624" s="498" t="s">
        <v>260</v>
      </c>
      <c r="D624" s="500" t="s">
        <v>106</v>
      </c>
      <c r="E624" s="498" t="s">
        <v>1101</v>
      </c>
      <c r="F624" s="198">
        <f>IFERROR(VLOOKUP(E624,[22]TablaRetencion!A$1:B$22,2,FALSE),"")</f>
        <v>410</v>
      </c>
      <c r="G624" s="198" t="s">
        <v>426</v>
      </c>
      <c r="H624" s="198">
        <f>IFERROR(VLOOKUP(G624,[22]TablaRetencion!C$1:D$159,2,FALSE),"")</f>
        <v>4</v>
      </c>
      <c r="I624" s="499" t="s">
        <v>1036</v>
      </c>
      <c r="J624" s="509" t="s">
        <v>3077</v>
      </c>
      <c r="K624" s="501" t="s">
        <v>3078</v>
      </c>
      <c r="L624" s="498" t="s">
        <v>70</v>
      </c>
      <c r="M624" s="498" t="s">
        <v>109</v>
      </c>
      <c r="N624" s="498" t="s">
        <v>108</v>
      </c>
      <c r="O624" s="498" t="s">
        <v>205</v>
      </c>
      <c r="P624" s="498" t="s">
        <v>111</v>
      </c>
      <c r="Q624" s="498" t="s">
        <v>75</v>
      </c>
      <c r="R624" s="198" t="s">
        <v>76</v>
      </c>
      <c r="S624" s="498" t="s">
        <v>140</v>
      </c>
      <c r="T624" s="498" t="s">
        <v>78</v>
      </c>
      <c r="U624" s="498" t="s">
        <v>78</v>
      </c>
      <c r="V624" s="501" t="s">
        <v>3079</v>
      </c>
      <c r="W624" s="502">
        <f t="shared" si="78"/>
        <v>7</v>
      </c>
      <c r="X624" s="502" t="str">
        <f t="shared" si="79"/>
        <v>ALTA</v>
      </c>
      <c r="Y624" s="502" t="s">
        <v>3080</v>
      </c>
      <c r="Z624" s="501" t="s">
        <v>3080</v>
      </c>
      <c r="AA624" s="498" t="s">
        <v>113</v>
      </c>
      <c r="AB624" s="498" t="s">
        <v>201</v>
      </c>
      <c r="AC624" s="632" t="s">
        <v>3077</v>
      </c>
      <c r="AD624" s="574">
        <v>43831</v>
      </c>
      <c r="AE624" s="504" t="s">
        <v>82</v>
      </c>
      <c r="AF624" s="505" t="s">
        <v>69</v>
      </c>
      <c r="AG624" s="505" t="s">
        <v>69</v>
      </c>
      <c r="AH624" s="505" t="s">
        <v>69</v>
      </c>
      <c r="AI624" s="505" t="s">
        <v>114</v>
      </c>
      <c r="AJ624" s="506">
        <v>43391</v>
      </c>
      <c r="AK624" s="505" t="s">
        <v>457</v>
      </c>
      <c r="AL624" s="505" t="s">
        <v>457</v>
      </c>
      <c r="AM624" s="505" t="s">
        <v>69</v>
      </c>
      <c r="AN624" s="505" t="s">
        <v>457</v>
      </c>
      <c r="AO624" s="505" t="s">
        <v>69</v>
      </c>
      <c r="AP624" s="505" t="s">
        <v>457</v>
      </c>
      <c r="AQ624" s="505" t="s">
        <v>69</v>
      </c>
      <c r="AR624" s="504" t="s">
        <v>87</v>
      </c>
      <c r="AS624" s="504" t="s">
        <v>87</v>
      </c>
      <c r="AT624" s="505" t="s">
        <v>69</v>
      </c>
      <c r="AU624" s="505" t="s">
        <v>89</v>
      </c>
      <c r="AV624" s="505" t="s">
        <v>69</v>
      </c>
      <c r="AW624" s="507" t="s">
        <v>69</v>
      </c>
      <c r="AX624" s="505" t="s">
        <v>90</v>
      </c>
    </row>
    <row r="625" spans="1:50" ht="68.25" customHeight="1">
      <c r="A625" s="572" t="s">
        <v>3046</v>
      </c>
      <c r="B625" s="498" t="s">
        <v>320</v>
      </c>
      <c r="C625" s="498" t="s">
        <v>260</v>
      </c>
      <c r="D625" s="500" t="s">
        <v>106</v>
      </c>
      <c r="E625" s="498" t="s">
        <v>1101</v>
      </c>
      <c r="F625" s="198">
        <f>IFERROR(VLOOKUP(E625,[22]TablaRetencion!A$1:B$22,2,FALSE),"")</f>
        <v>410</v>
      </c>
      <c r="G625" s="198" t="s">
        <v>429</v>
      </c>
      <c r="H625" s="198">
        <f>IFERROR(VLOOKUP(G625,[22]TablaRetencion!C$1:D$159,2,FALSE),"")</f>
        <v>43</v>
      </c>
      <c r="I625" s="499" t="s">
        <v>1036</v>
      </c>
      <c r="J625" s="509" t="s">
        <v>429</v>
      </c>
      <c r="K625" s="501" t="s">
        <v>3081</v>
      </c>
      <c r="L625" s="498" t="s">
        <v>70</v>
      </c>
      <c r="M625" s="498" t="s">
        <v>109</v>
      </c>
      <c r="N625" s="498" t="s">
        <v>108</v>
      </c>
      <c r="O625" s="498" t="s">
        <v>205</v>
      </c>
      <c r="P625" s="498" t="s">
        <v>111</v>
      </c>
      <c r="Q625" s="498" t="s">
        <v>75</v>
      </c>
      <c r="R625" s="198" t="s">
        <v>76</v>
      </c>
      <c r="S625" s="498" t="s">
        <v>140</v>
      </c>
      <c r="T625" s="498" t="s">
        <v>78</v>
      </c>
      <c r="U625" s="498" t="s">
        <v>78</v>
      </c>
      <c r="V625" s="501" t="s">
        <v>3082</v>
      </c>
      <c r="W625" s="502">
        <f t="shared" si="78"/>
        <v>7</v>
      </c>
      <c r="X625" s="502" t="str">
        <f t="shared" si="79"/>
        <v>ALTA</v>
      </c>
      <c r="Y625" s="501" t="s">
        <v>3080</v>
      </c>
      <c r="Z625" s="501" t="s">
        <v>3080</v>
      </c>
      <c r="AA625" s="498" t="s">
        <v>168</v>
      </c>
      <c r="AB625" s="498" t="s">
        <v>201</v>
      </c>
      <c r="AC625" s="632" t="s">
        <v>429</v>
      </c>
      <c r="AD625" s="574">
        <v>43831</v>
      </c>
      <c r="AE625" s="504" t="s">
        <v>82</v>
      </c>
      <c r="AF625" s="505" t="s">
        <v>69</v>
      </c>
      <c r="AG625" s="505" t="s">
        <v>69</v>
      </c>
      <c r="AH625" s="505" t="s">
        <v>69</v>
      </c>
      <c r="AI625" s="505" t="s">
        <v>114</v>
      </c>
      <c r="AJ625" s="506">
        <v>43392</v>
      </c>
      <c r="AK625" s="505" t="s">
        <v>457</v>
      </c>
      <c r="AL625" s="505" t="s">
        <v>457</v>
      </c>
      <c r="AM625" s="505" t="s">
        <v>69</v>
      </c>
      <c r="AN625" s="505" t="s">
        <v>457</v>
      </c>
      <c r="AO625" s="505" t="s">
        <v>69</v>
      </c>
      <c r="AP625" s="505" t="s">
        <v>457</v>
      </c>
      <c r="AQ625" s="505" t="s">
        <v>69</v>
      </c>
      <c r="AR625" s="504" t="s">
        <v>87</v>
      </c>
      <c r="AS625" s="504" t="s">
        <v>87</v>
      </c>
      <c r="AT625" s="505" t="s">
        <v>69</v>
      </c>
      <c r="AU625" s="505" t="s">
        <v>89</v>
      </c>
      <c r="AV625" s="505" t="s">
        <v>69</v>
      </c>
      <c r="AW625" s="507" t="s">
        <v>69</v>
      </c>
      <c r="AX625" s="505" t="s">
        <v>90</v>
      </c>
    </row>
    <row r="626" spans="1:50" ht="68.25" customHeight="1">
      <c r="A626" s="572" t="s">
        <v>3046</v>
      </c>
      <c r="B626" s="498" t="s">
        <v>320</v>
      </c>
      <c r="C626" s="498" t="s">
        <v>261</v>
      </c>
      <c r="D626" s="500" t="s">
        <v>106</v>
      </c>
      <c r="E626" s="498" t="s">
        <v>1101</v>
      </c>
      <c r="F626" s="198">
        <f>IFERROR(VLOOKUP(E626,[22]TablaRetencion!A$1:B$22,2,FALSE),"")</f>
        <v>410</v>
      </c>
      <c r="G626" s="198" t="s">
        <v>402</v>
      </c>
      <c r="H626" s="198">
        <f>IFERROR(VLOOKUP(G626,[22]TablaRetencion!C$1:D$159,2,FALSE),"")</f>
        <v>28</v>
      </c>
      <c r="I626" s="499" t="s">
        <v>1036</v>
      </c>
      <c r="J626" s="509" t="s">
        <v>3083</v>
      </c>
      <c r="K626" s="501" t="s">
        <v>3084</v>
      </c>
      <c r="L626" s="498" t="s">
        <v>70</v>
      </c>
      <c r="M626" s="498" t="s">
        <v>109</v>
      </c>
      <c r="N626" s="498" t="s">
        <v>108</v>
      </c>
      <c r="O626" s="498" t="s">
        <v>205</v>
      </c>
      <c r="P626" s="498" t="s">
        <v>111</v>
      </c>
      <c r="Q626" s="498" t="s">
        <v>75</v>
      </c>
      <c r="R626" s="198" t="s">
        <v>76</v>
      </c>
      <c r="S626" s="498" t="s">
        <v>140</v>
      </c>
      <c r="T626" s="498" t="s">
        <v>78</v>
      </c>
      <c r="U626" s="498" t="s">
        <v>78</v>
      </c>
      <c r="V626" s="501" t="s">
        <v>3085</v>
      </c>
      <c r="W626" s="502">
        <f t="shared" si="78"/>
        <v>7</v>
      </c>
      <c r="X626" s="502" t="str">
        <f t="shared" si="79"/>
        <v>ALTA</v>
      </c>
      <c r="Y626" s="502" t="s">
        <v>3086</v>
      </c>
      <c r="Z626" s="502" t="s">
        <v>3086</v>
      </c>
      <c r="AA626" s="498" t="s">
        <v>168</v>
      </c>
      <c r="AB626" s="498" t="s">
        <v>201</v>
      </c>
      <c r="AC626" s="632" t="s">
        <v>3084</v>
      </c>
      <c r="AD626" s="574">
        <v>43831</v>
      </c>
      <c r="AE626" s="504" t="s">
        <v>82</v>
      </c>
      <c r="AF626" s="505" t="s">
        <v>69</v>
      </c>
      <c r="AG626" s="505" t="s">
        <v>69</v>
      </c>
      <c r="AH626" s="505" t="s">
        <v>69</v>
      </c>
      <c r="AI626" s="505" t="s">
        <v>114</v>
      </c>
      <c r="AJ626" s="506">
        <v>43393</v>
      </c>
      <c r="AK626" s="505" t="s">
        <v>457</v>
      </c>
      <c r="AL626" s="505" t="s">
        <v>457</v>
      </c>
      <c r="AM626" s="505" t="s">
        <v>69</v>
      </c>
      <c r="AN626" s="505" t="s">
        <v>457</v>
      </c>
      <c r="AO626" s="505" t="s">
        <v>69</v>
      </c>
      <c r="AP626" s="505" t="s">
        <v>457</v>
      </c>
      <c r="AQ626" s="505" t="s">
        <v>69</v>
      </c>
      <c r="AR626" s="504" t="s">
        <v>87</v>
      </c>
      <c r="AS626" s="504" t="s">
        <v>87</v>
      </c>
      <c r="AT626" s="505" t="s">
        <v>69</v>
      </c>
      <c r="AU626" s="505" t="s">
        <v>89</v>
      </c>
      <c r="AV626" s="505" t="s">
        <v>69</v>
      </c>
      <c r="AW626" s="507" t="s">
        <v>69</v>
      </c>
      <c r="AX626" s="505" t="s">
        <v>90</v>
      </c>
    </row>
    <row r="627" spans="1:50" ht="68.25" customHeight="1">
      <c r="A627" s="572" t="s">
        <v>3046</v>
      </c>
      <c r="B627" s="498" t="s">
        <v>320</v>
      </c>
      <c r="C627" s="498" t="s">
        <v>261</v>
      </c>
      <c r="D627" s="500" t="s">
        <v>106</v>
      </c>
      <c r="E627" s="498" t="s">
        <v>1101</v>
      </c>
      <c r="F627" s="198">
        <f>IFERROR(VLOOKUP(E627,[22]TablaRetencion!A$1:B$22,2,FALSE),"")</f>
        <v>410</v>
      </c>
      <c r="G627" s="198" t="s">
        <v>402</v>
      </c>
      <c r="H627" s="198">
        <f>IFERROR(VLOOKUP(G627,[22]TablaRetencion!C$1:D$159,2,FALSE),"")</f>
        <v>28</v>
      </c>
      <c r="I627" s="499" t="s">
        <v>1036</v>
      </c>
      <c r="J627" s="509" t="s">
        <v>3087</v>
      </c>
      <c r="K627" s="501" t="s">
        <v>3088</v>
      </c>
      <c r="L627" s="498" t="s">
        <v>70</v>
      </c>
      <c r="M627" s="498" t="s">
        <v>109</v>
      </c>
      <c r="N627" s="498" t="s">
        <v>108</v>
      </c>
      <c r="O627" s="498" t="s">
        <v>205</v>
      </c>
      <c r="P627" s="498" t="s">
        <v>111</v>
      </c>
      <c r="Q627" s="498" t="s">
        <v>75</v>
      </c>
      <c r="R627" s="198" t="s">
        <v>76</v>
      </c>
      <c r="S627" s="498" t="s">
        <v>140</v>
      </c>
      <c r="T627" s="498" t="s">
        <v>78</v>
      </c>
      <c r="U627" s="498" t="s">
        <v>78</v>
      </c>
      <c r="V627" s="501" t="s">
        <v>3089</v>
      </c>
      <c r="W627" s="502">
        <f t="shared" si="78"/>
        <v>7</v>
      </c>
      <c r="X627" s="502" t="str">
        <f t="shared" si="79"/>
        <v>ALTA</v>
      </c>
      <c r="Y627" s="501" t="s">
        <v>3086</v>
      </c>
      <c r="Z627" s="502" t="s">
        <v>3086</v>
      </c>
      <c r="AA627" s="498" t="s">
        <v>3057</v>
      </c>
      <c r="AB627" s="498" t="s">
        <v>201</v>
      </c>
      <c r="AC627" s="632" t="s">
        <v>3088</v>
      </c>
      <c r="AD627" s="574">
        <v>43831</v>
      </c>
      <c r="AE627" s="504" t="s">
        <v>82</v>
      </c>
      <c r="AF627" s="505" t="s">
        <v>69</v>
      </c>
      <c r="AG627" s="505" t="s">
        <v>69</v>
      </c>
      <c r="AH627" s="505" t="s">
        <v>69</v>
      </c>
      <c r="AI627" s="505" t="s">
        <v>114</v>
      </c>
      <c r="AJ627" s="506">
        <v>43394</v>
      </c>
      <c r="AK627" s="505" t="s">
        <v>457</v>
      </c>
      <c r="AL627" s="505" t="s">
        <v>457</v>
      </c>
      <c r="AM627" s="505" t="s">
        <v>69</v>
      </c>
      <c r="AN627" s="505" t="s">
        <v>457</v>
      </c>
      <c r="AO627" s="505" t="s">
        <v>69</v>
      </c>
      <c r="AP627" s="505" t="s">
        <v>457</v>
      </c>
      <c r="AQ627" s="505" t="s">
        <v>69</v>
      </c>
      <c r="AR627" s="504" t="s">
        <v>87</v>
      </c>
      <c r="AS627" s="504" t="s">
        <v>87</v>
      </c>
      <c r="AT627" s="505" t="s">
        <v>69</v>
      </c>
      <c r="AU627" s="505" t="s">
        <v>89</v>
      </c>
      <c r="AV627" s="505" t="s">
        <v>69</v>
      </c>
      <c r="AW627" s="507" t="s">
        <v>69</v>
      </c>
      <c r="AX627" s="505" t="s">
        <v>90</v>
      </c>
    </row>
    <row r="628" spans="1:50" ht="68.25" customHeight="1">
      <c r="A628" s="572" t="s">
        <v>3046</v>
      </c>
      <c r="B628" s="498" t="s">
        <v>320</v>
      </c>
      <c r="C628" s="498" t="s">
        <v>260</v>
      </c>
      <c r="D628" s="500" t="s">
        <v>106</v>
      </c>
      <c r="E628" s="498" t="s">
        <v>1101</v>
      </c>
      <c r="F628" s="198">
        <f>IFERROR(VLOOKUP(E628,[22]TablaRetencion!A$1:B$22,2,FALSE),"")</f>
        <v>410</v>
      </c>
      <c r="G628" s="198" t="s">
        <v>402</v>
      </c>
      <c r="H628" s="198">
        <f>IFERROR(VLOOKUP(G628,[22]TablaRetencion!C$1:D$159,2,FALSE),"")</f>
        <v>28</v>
      </c>
      <c r="I628" s="499" t="s">
        <v>1036</v>
      </c>
      <c r="J628" s="509" t="s">
        <v>3090</v>
      </c>
      <c r="K628" s="501" t="s">
        <v>3091</v>
      </c>
      <c r="L628" s="498" t="s">
        <v>70</v>
      </c>
      <c r="M628" s="498" t="s">
        <v>109</v>
      </c>
      <c r="N628" s="498" t="s">
        <v>108</v>
      </c>
      <c r="O628" s="498" t="s">
        <v>205</v>
      </c>
      <c r="P628" s="498" t="s">
        <v>111</v>
      </c>
      <c r="Q628" s="498" t="s">
        <v>75</v>
      </c>
      <c r="R628" s="198" t="s">
        <v>76</v>
      </c>
      <c r="S628" s="498" t="s">
        <v>140</v>
      </c>
      <c r="T628" s="498" t="s">
        <v>78</v>
      </c>
      <c r="U628" s="498" t="s">
        <v>78</v>
      </c>
      <c r="V628" s="501" t="s">
        <v>3092</v>
      </c>
      <c r="W628" s="502">
        <f t="shared" si="78"/>
        <v>7</v>
      </c>
      <c r="X628" s="502" t="str">
        <f t="shared" si="79"/>
        <v>ALTA</v>
      </c>
      <c r="Y628" s="501" t="s">
        <v>3080</v>
      </c>
      <c r="Z628" s="502" t="s">
        <v>3080</v>
      </c>
      <c r="AA628" s="498" t="s">
        <v>113</v>
      </c>
      <c r="AB628" s="498" t="s">
        <v>201</v>
      </c>
      <c r="AC628" s="632" t="s">
        <v>3093</v>
      </c>
      <c r="AD628" s="574">
        <v>43831</v>
      </c>
      <c r="AE628" s="504" t="s">
        <v>82</v>
      </c>
      <c r="AF628" s="505" t="s">
        <v>69</v>
      </c>
      <c r="AG628" s="505" t="s">
        <v>69</v>
      </c>
      <c r="AH628" s="505" t="s">
        <v>69</v>
      </c>
      <c r="AI628" s="505" t="s">
        <v>114</v>
      </c>
      <c r="AJ628" s="506">
        <v>43395</v>
      </c>
      <c r="AK628" s="505" t="s">
        <v>457</v>
      </c>
      <c r="AL628" s="505" t="s">
        <v>457</v>
      </c>
      <c r="AM628" s="505" t="s">
        <v>69</v>
      </c>
      <c r="AN628" s="505" t="s">
        <v>457</v>
      </c>
      <c r="AO628" s="505" t="s">
        <v>69</v>
      </c>
      <c r="AP628" s="505" t="s">
        <v>457</v>
      </c>
      <c r="AQ628" s="505" t="s">
        <v>69</v>
      </c>
      <c r="AR628" s="504" t="s">
        <v>87</v>
      </c>
      <c r="AS628" s="504" t="s">
        <v>87</v>
      </c>
      <c r="AT628" s="505" t="s">
        <v>69</v>
      </c>
      <c r="AU628" s="505" t="s">
        <v>89</v>
      </c>
      <c r="AV628" s="505" t="s">
        <v>69</v>
      </c>
      <c r="AW628" s="507" t="s">
        <v>69</v>
      </c>
      <c r="AX628" s="505" t="s">
        <v>90</v>
      </c>
    </row>
    <row r="629" spans="1:50" ht="68.25" customHeight="1">
      <c r="A629" s="572" t="s">
        <v>3046</v>
      </c>
      <c r="B629" s="498" t="s">
        <v>320</v>
      </c>
      <c r="C629" s="498" t="s">
        <v>260</v>
      </c>
      <c r="D629" s="500" t="s">
        <v>106</v>
      </c>
      <c r="E629" s="498" t="s">
        <v>1101</v>
      </c>
      <c r="F629" s="198">
        <f>IFERROR(VLOOKUP(E629,[22]TablaRetencion!A$1:B$22,2,FALSE),"")</f>
        <v>410</v>
      </c>
      <c r="G629" s="198" t="s">
        <v>402</v>
      </c>
      <c r="H629" s="198">
        <f>IFERROR(VLOOKUP(G629,[22]TablaRetencion!C$1:D$159,2,FALSE),"")</f>
        <v>28</v>
      </c>
      <c r="I629" s="499" t="s">
        <v>1036</v>
      </c>
      <c r="J629" s="509" t="s">
        <v>3094</v>
      </c>
      <c r="K629" s="501" t="s">
        <v>3091</v>
      </c>
      <c r="L629" s="498" t="s">
        <v>70</v>
      </c>
      <c r="M629" s="498" t="s">
        <v>109</v>
      </c>
      <c r="N629" s="498" t="s">
        <v>108</v>
      </c>
      <c r="O629" s="498" t="s">
        <v>205</v>
      </c>
      <c r="P629" s="498" t="s">
        <v>111</v>
      </c>
      <c r="Q629" s="498" t="s">
        <v>75</v>
      </c>
      <c r="R629" s="198" t="s">
        <v>76</v>
      </c>
      <c r="S629" s="498" t="s">
        <v>140</v>
      </c>
      <c r="T629" s="498" t="s">
        <v>78</v>
      </c>
      <c r="U629" s="498" t="s">
        <v>78</v>
      </c>
      <c r="V629" s="501" t="s">
        <v>3095</v>
      </c>
      <c r="W629" s="502">
        <f t="shared" si="78"/>
        <v>7</v>
      </c>
      <c r="X629" s="502" t="str">
        <f t="shared" si="79"/>
        <v>ALTA</v>
      </c>
      <c r="Y629" s="501" t="s">
        <v>3080</v>
      </c>
      <c r="Z629" s="502" t="s">
        <v>3080</v>
      </c>
      <c r="AA629" s="498" t="s">
        <v>168</v>
      </c>
      <c r="AB629" s="498" t="s">
        <v>201</v>
      </c>
      <c r="AC629" s="632" t="s">
        <v>3096</v>
      </c>
      <c r="AD629" s="574">
        <v>43831</v>
      </c>
      <c r="AE629" s="504" t="s">
        <v>82</v>
      </c>
      <c r="AF629" s="505" t="s">
        <v>69</v>
      </c>
      <c r="AG629" s="505" t="s">
        <v>69</v>
      </c>
      <c r="AH629" s="505" t="s">
        <v>69</v>
      </c>
      <c r="AI629" s="505" t="s">
        <v>114</v>
      </c>
      <c r="AJ629" s="506">
        <v>43396</v>
      </c>
      <c r="AK629" s="505" t="s">
        <v>457</v>
      </c>
      <c r="AL629" s="505" t="s">
        <v>457</v>
      </c>
      <c r="AM629" s="505" t="s">
        <v>69</v>
      </c>
      <c r="AN629" s="505" t="s">
        <v>457</v>
      </c>
      <c r="AO629" s="505" t="s">
        <v>69</v>
      </c>
      <c r="AP629" s="505" t="s">
        <v>457</v>
      </c>
      <c r="AQ629" s="505" t="s">
        <v>69</v>
      </c>
      <c r="AR629" s="504" t="s">
        <v>87</v>
      </c>
      <c r="AS629" s="504" t="s">
        <v>87</v>
      </c>
      <c r="AT629" s="505" t="s">
        <v>69</v>
      </c>
      <c r="AU629" s="505" t="s">
        <v>89</v>
      </c>
      <c r="AV629" s="505" t="s">
        <v>69</v>
      </c>
      <c r="AW629" s="507" t="s">
        <v>69</v>
      </c>
      <c r="AX629" s="505" t="s">
        <v>90</v>
      </c>
    </row>
    <row r="630" spans="1:50" ht="68.25" customHeight="1">
      <c r="A630" s="572" t="s">
        <v>3046</v>
      </c>
      <c r="B630" s="498" t="s">
        <v>320</v>
      </c>
      <c r="C630" s="498" t="s">
        <v>263</v>
      </c>
      <c r="D630" s="500" t="s">
        <v>106</v>
      </c>
      <c r="E630" s="498" t="s">
        <v>1101</v>
      </c>
      <c r="F630" s="198">
        <f>IFERROR(VLOOKUP(E630,[22]TablaRetencion!A$1:B$22,2,FALSE),"")</f>
        <v>410</v>
      </c>
      <c r="G630" s="198" t="s">
        <v>427</v>
      </c>
      <c r="H630" s="198">
        <f>IFERROR(VLOOKUP(G630,[22]TablaRetencion!C$1:D$159,2,FALSE),"")</f>
        <v>10</v>
      </c>
      <c r="I630" s="499" t="s">
        <v>1036</v>
      </c>
      <c r="J630" s="509" t="s">
        <v>678</v>
      </c>
      <c r="K630" s="501" t="s">
        <v>3091</v>
      </c>
      <c r="L630" s="498" t="s">
        <v>70</v>
      </c>
      <c r="M630" s="498" t="s">
        <v>109</v>
      </c>
      <c r="N630" s="498" t="s">
        <v>108</v>
      </c>
      <c r="O630" s="498" t="s">
        <v>205</v>
      </c>
      <c r="P630" s="498" t="s">
        <v>111</v>
      </c>
      <c r="Q630" s="498" t="s">
        <v>75</v>
      </c>
      <c r="R630" s="198" t="s">
        <v>76</v>
      </c>
      <c r="S630" s="498" t="s">
        <v>140</v>
      </c>
      <c r="T630" s="498" t="s">
        <v>78</v>
      </c>
      <c r="U630" s="498" t="s">
        <v>78</v>
      </c>
      <c r="V630" s="501" t="s">
        <v>3097</v>
      </c>
      <c r="W630" s="502">
        <f t="shared" si="78"/>
        <v>7</v>
      </c>
      <c r="X630" s="502" t="str">
        <f t="shared" si="79"/>
        <v>ALTA</v>
      </c>
      <c r="Y630" s="501" t="s">
        <v>3050</v>
      </c>
      <c r="Z630" s="502" t="s">
        <v>3050</v>
      </c>
      <c r="AA630" s="498" t="s">
        <v>81</v>
      </c>
      <c r="AB630" s="498" t="s">
        <v>201</v>
      </c>
      <c r="AC630" s="632" t="s">
        <v>678</v>
      </c>
      <c r="AD630" s="574">
        <v>43831</v>
      </c>
      <c r="AE630" s="504" t="s">
        <v>82</v>
      </c>
      <c r="AF630" s="505" t="s">
        <v>69</v>
      </c>
      <c r="AG630" s="505" t="s">
        <v>69</v>
      </c>
      <c r="AH630" s="505" t="s">
        <v>69</v>
      </c>
      <c r="AI630" s="505" t="s">
        <v>114</v>
      </c>
      <c r="AJ630" s="506">
        <v>43397</v>
      </c>
      <c r="AK630" s="505" t="s">
        <v>457</v>
      </c>
      <c r="AL630" s="505" t="s">
        <v>457</v>
      </c>
      <c r="AM630" s="505" t="s">
        <v>69</v>
      </c>
      <c r="AN630" s="505" t="s">
        <v>457</v>
      </c>
      <c r="AO630" s="505" t="s">
        <v>69</v>
      </c>
      <c r="AP630" s="505" t="s">
        <v>457</v>
      </c>
      <c r="AQ630" s="505" t="s">
        <v>69</v>
      </c>
      <c r="AR630" s="504" t="s">
        <v>87</v>
      </c>
      <c r="AS630" s="504" t="s">
        <v>87</v>
      </c>
      <c r="AT630" s="505" t="s">
        <v>69</v>
      </c>
      <c r="AU630" s="505" t="s">
        <v>89</v>
      </c>
      <c r="AV630" s="505" t="s">
        <v>69</v>
      </c>
      <c r="AW630" s="507" t="s">
        <v>69</v>
      </c>
      <c r="AX630" s="505" t="s">
        <v>90</v>
      </c>
    </row>
    <row r="631" spans="1:50" ht="68.25" customHeight="1">
      <c r="A631" s="572" t="s">
        <v>3046</v>
      </c>
      <c r="B631" s="498" t="s">
        <v>320</v>
      </c>
      <c r="C631" s="498" t="s">
        <v>262</v>
      </c>
      <c r="D631" s="500" t="s">
        <v>106</v>
      </c>
      <c r="E631" s="498" t="s">
        <v>1101</v>
      </c>
      <c r="F631" s="198">
        <f>IFERROR(VLOOKUP(E631,[22]TablaRetencion!A$1:B$22,2,FALSE),"")</f>
        <v>410</v>
      </c>
      <c r="G631" s="198" t="s">
        <v>402</v>
      </c>
      <c r="H631" s="198">
        <f>IFERROR(VLOOKUP(G631,[22]TablaRetencion!C$1:D$159,2,FALSE),"")</f>
        <v>28</v>
      </c>
      <c r="I631" s="499" t="s">
        <v>1036</v>
      </c>
      <c r="J631" s="509" t="s">
        <v>3098</v>
      </c>
      <c r="K631" s="501" t="s">
        <v>3098</v>
      </c>
      <c r="L631" s="498" t="s">
        <v>70</v>
      </c>
      <c r="M631" s="498" t="s">
        <v>109</v>
      </c>
      <c r="N631" s="498" t="s">
        <v>108</v>
      </c>
      <c r="O631" s="498" t="s">
        <v>205</v>
      </c>
      <c r="P631" s="498" t="s">
        <v>111</v>
      </c>
      <c r="Q631" s="498" t="s">
        <v>75</v>
      </c>
      <c r="R631" s="198" t="s">
        <v>76</v>
      </c>
      <c r="S631" s="498" t="s">
        <v>140</v>
      </c>
      <c r="T631" s="498" t="s">
        <v>78</v>
      </c>
      <c r="U631" s="498" t="s">
        <v>78</v>
      </c>
      <c r="V631" s="501" t="s">
        <v>3099</v>
      </c>
      <c r="W631" s="502">
        <f t="shared" si="78"/>
        <v>7</v>
      </c>
      <c r="X631" s="502" t="str">
        <f t="shared" si="79"/>
        <v>ALTA</v>
      </c>
      <c r="Y631" s="501" t="s">
        <v>3100</v>
      </c>
      <c r="Z631" s="502" t="s">
        <v>3100</v>
      </c>
      <c r="AA631" s="498" t="s">
        <v>168</v>
      </c>
      <c r="AB631" s="498" t="s">
        <v>201</v>
      </c>
      <c r="AC631" s="632" t="s">
        <v>3098</v>
      </c>
      <c r="AD631" s="574">
        <v>43831</v>
      </c>
      <c r="AE631" s="504" t="s">
        <v>82</v>
      </c>
      <c r="AF631" s="505" t="s">
        <v>69</v>
      </c>
      <c r="AG631" s="505" t="s">
        <v>69</v>
      </c>
      <c r="AH631" s="505" t="s">
        <v>69</v>
      </c>
      <c r="AI631" s="505" t="s">
        <v>114</v>
      </c>
      <c r="AJ631" s="506">
        <v>43398</v>
      </c>
      <c r="AK631" s="505" t="s">
        <v>457</v>
      </c>
      <c r="AL631" s="505" t="s">
        <v>457</v>
      </c>
      <c r="AM631" s="505" t="s">
        <v>69</v>
      </c>
      <c r="AN631" s="505" t="s">
        <v>457</v>
      </c>
      <c r="AO631" s="505" t="s">
        <v>69</v>
      </c>
      <c r="AP631" s="505" t="s">
        <v>457</v>
      </c>
      <c r="AQ631" s="505" t="s">
        <v>69</v>
      </c>
      <c r="AR631" s="504" t="s">
        <v>87</v>
      </c>
      <c r="AS631" s="504" t="s">
        <v>87</v>
      </c>
      <c r="AT631" s="505" t="s">
        <v>69</v>
      </c>
      <c r="AU631" s="505" t="s">
        <v>89</v>
      </c>
      <c r="AV631" s="505" t="s">
        <v>69</v>
      </c>
      <c r="AW631" s="507" t="s">
        <v>69</v>
      </c>
      <c r="AX631" s="505" t="s">
        <v>90</v>
      </c>
    </row>
    <row r="632" spans="1:50" ht="68.25" customHeight="1">
      <c r="A632" s="572" t="s">
        <v>3046</v>
      </c>
      <c r="B632" s="498" t="s">
        <v>320</v>
      </c>
      <c r="C632" s="498" t="s">
        <v>263</v>
      </c>
      <c r="D632" s="500" t="s">
        <v>106</v>
      </c>
      <c r="E632" s="498" t="s">
        <v>1101</v>
      </c>
      <c r="F632" s="198">
        <f>IFERROR(VLOOKUP(E632,[22]TablaRetencion!A$1:B$22,2,FALSE),"")</f>
        <v>410</v>
      </c>
      <c r="G632" s="198" t="s">
        <v>402</v>
      </c>
      <c r="H632" s="198">
        <f>IFERROR(VLOOKUP(G632,[22]TablaRetencion!C$1:D$159,2,FALSE),"")</f>
        <v>28</v>
      </c>
      <c r="I632" s="499" t="s">
        <v>1036</v>
      </c>
      <c r="J632" s="509" t="s">
        <v>3101</v>
      </c>
      <c r="K632" s="501" t="s">
        <v>3036</v>
      </c>
      <c r="L632" s="498" t="s">
        <v>70</v>
      </c>
      <c r="M632" s="498" t="s">
        <v>109</v>
      </c>
      <c r="N632" s="498" t="s">
        <v>108</v>
      </c>
      <c r="O632" s="498" t="s">
        <v>205</v>
      </c>
      <c r="P632" s="498" t="s">
        <v>111</v>
      </c>
      <c r="Q632" s="498" t="s">
        <v>75</v>
      </c>
      <c r="R632" s="198" t="s">
        <v>76</v>
      </c>
      <c r="S632" s="498" t="s">
        <v>140</v>
      </c>
      <c r="T632" s="498" t="s">
        <v>78</v>
      </c>
      <c r="U632" s="498" t="s">
        <v>78</v>
      </c>
      <c r="V632" s="501" t="s">
        <v>3102</v>
      </c>
      <c r="W632" s="502">
        <f t="shared" si="78"/>
        <v>7</v>
      </c>
      <c r="X632" s="502" t="str">
        <f t="shared" si="79"/>
        <v>ALTA</v>
      </c>
      <c r="Y632" s="501" t="s">
        <v>3050</v>
      </c>
      <c r="Z632" s="502" t="s">
        <v>3050</v>
      </c>
      <c r="AA632" s="498" t="s">
        <v>3057</v>
      </c>
      <c r="AB632" s="498" t="s">
        <v>201</v>
      </c>
      <c r="AC632" s="632" t="s">
        <v>3103</v>
      </c>
      <c r="AD632" s="574">
        <v>43831</v>
      </c>
      <c r="AE632" s="504" t="s">
        <v>82</v>
      </c>
      <c r="AF632" s="505" t="s">
        <v>69</v>
      </c>
      <c r="AG632" s="505" t="s">
        <v>69</v>
      </c>
      <c r="AH632" s="505" t="s">
        <v>69</v>
      </c>
      <c r="AI632" s="505" t="s">
        <v>114</v>
      </c>
      <c r="AJ632" s="506">
        <v>43399</v>
      </c>
      <c r="AK632" s="505" t="s">
        <v>457</v>
      </c>
      <c r="AL632" s="505" t="s">
        <v>457</v>
      </c>
      <c r="AM632" s="505" t="s">
        <v>69</v>
      </c>
      <c r="AN632" s="505" t="s">
        <v>457</v>
      </c>
      <c r="AO632" s="505" t="s">
        <v>69</v>
      </c>
      <c r="AP632" s="505" t="s">
        <v>457</v>
      </c>
      <c r="AQ632" s="505" t="s">
        <v>69</v>
      </c>
      <c r="AR632" s="504" t="s">
        <v>87</v>
      </c>
      <c r="AS632" s="504" t="s">
        <v>87</v>
      </c>
      <c r="AT632" s="505" t="s">
        <v>69</v>
      </c>
      <c r="AU632" s="505" t="s">
        <v>89</v>
      </c>
      <c r="AV632" s="505" t="s">
        <v>69</v>
      </c>
      <c r="AW632" s="507" t="s">
        <v>69</v>
      </c>
      <c r="AX632" s="505" t="s">
        <v>90</v>
      </c>
    </row>
    <row r="633" spans="1:50" ht="68.25" customHeight="1">
      <c r="A633" s="572" t="s">
        <v>3046</v>
      </c>
      <c r="B633" s="498" t="s">
        <v>320</v>
      </c>
      <c r="C633" s="498" t="s">
        <v>263</v>
      </c>
      <c r="D633" s="500" t="s">
        <v>106</v>
      </c>
      <c r="E633" s="498" t="s">
        <v>1101</v>
      </c>
      <c r="F633" s="198">
        <f>IFERROR(VLOOKUP(E633,[22]TablaRetencion!A$1:B$22,2,FALSE),"")</f>
        <v>410</v>
      </c>
      <c r="G633" s="198" t="s">
        <v>402</v>
      </c>
      <c r="H633" s="198">
        <f>IFERROR(VLOOKUP(G633,[22]TablaRetencion!C$1:D$159,2,FALSE),"")</f>
        <v>28</v>
      </c>
      <c r="I633" s="499" t="s">
        <v>1036</v>
      </c>
      <c r="J633" s="509" t="s">
        <v>3104</v>
      </c>
      <c r="K633" s="501" t="s">
        <v>3104</v>
      </c>
      <c r="L633" s="498" t="s">
        <v>70</v>
      </c>
      <c r="M633" s="498" t="s">
        <v>109</v>
      </c>
      <c r="N633" s="498" t="s">
        <v>108</v>
      </c>
      <c r="O633" s="498" t="s">
        <v>205</v>
      </c>
      <c r="P633" s="498" t="s">
        <v>111</v>
      </c>
      <c r="Q633" s="498" t="s">
        <v>75</v>
      </c>
      <c r="R633" s="198" t="s">
        <v>76</v>
      </c>
      <c r="S633" s="498" t="s">
        <v>140</v>
      </c>
      <c r="T633" s="498" t="s">
        <v>78</v>
      </c>
      <c r="U633" s="498" t="s">
        <v>78</v>
      </c>
      <c r="V633" s="501" t="s">
        <v>3105</v>
      </c>
      <c r="W633" s="502">
        <f t="shared" si="78"/>
        <v>7</v>
      </c>
      <c r="X633" s="502" t="str">
        <f t="shared" si="79"/>
        <v>ALTA</v>
      </c>
      <c r="Y633" s="501" t="s">
        <v>3050</v>
      </c>
      <c r="Z633" s="502" t="s">
        <v>3050</v>
      </c>
      <c r="AA633" s="498" t="s">
        <v>3057</v>
      </c>
      <c r="AB633" s="498" t="s">
        <v>201</v>
      </c>
      <c r="AC633" s="632" t="s">
        <v>3104</v>
      </c>
      <c r="AD633" s="574">
        <v>43831</v>
      </c>
      <c r="AE633" s="504" t="s">
        <v>82</v>
      </c>
      <c r="AF633" s="505" t="s">
        <v>69</v>
      </c>
      <c r="AG633" s="505" t="s">
        <v>69</v>
      </c>
      <c r="AH633" s="505" t="s">
        <v>69</v>
      </c>
      <c r="AI633" s="505" t="s">
        <v>114</v>
      </c>
      <c r="AJ633" s="506">
        <v>43400</v>
      </c>
      <c r="AK633" s="505" t="s">
        <v>457</v>
      </c>
      <c r="AL633" s="505" t="s">
        <v>457</v>
      </c>
      <c r="AM633" s="505" t="s">
        <v>69</v>
      </c>
      <c r="AN633" s="505" t="s">
        <v>457</v>
      </c>
      <c r="AO633" s="505" t="s">
        <v>69</v>
      </c>
      <c r="AP633" s="505" t="s">
        <v>457</v>
      </c>
      <c r="AQ633" s="505" t="s">
        <v>69</v>
      </c>
      <c r="AR633" s="504" t="s">
        <v>87</v>
      </c>
      <c r="AS633" s="504" t="s">
        <v>87</v>
      </c>
      <c r="AT633" s="505" t="s">
        <v>69</v>
      </c>
      <c r="AU633" s="505" t="s">
        <v>89</v>
      </c>
      <c r="AV633" s="505" t="s">
        <v>69</v>
      </c>
      <c r="AW633" s="507" t="s">
        <v>69</v>
      </c>
      <c r="AX633" s="505" t="s">
        <v>90</v>
      </c>
    </row>
    <row r="634" spans="1:50" ht="68.25" customHeight="1">
      <c r="A634" s="572" t="s">
        <v>3046</v>
      </c>
      <c r="B634" s="498" t="s">
        <v>320</v>
      </c>
      <c r="C634" s="498" t="s">
        <v>262</v>
      </c>
      <c r="D634" s="500" t="s">
        <v>106</v>
      </c>
      <c r="E634" s="498" t="s">
        <v>1101</v>
      </c>
      <c r="F634" s="198">
        <f>IFERROR(VLOOKUP(E634,[22]TablaRetencion!A$1:B$22,2,FALSE),"")</f>
        <v>410</v>
      </c>
      <c r="G634" s="198" t="s">
        <v>402</v>
      </c>
      <c r="H634" s="198">
        <f>IFERROR(VLOOKUP(G634,[22]TablaRetencion!C$1:D$159,2,FALSE),"")</f>
        <v>28</v>
      </c>
      <c r="I634" s="499" t="s">
        <v>1036</v>
      </c>
      <c r="J634" s="509" t="s">
        <v>3106</v>
      </c>
      <c r="K634" s="501" t="s">
        <v>3107</v>
      </c>
      <c r="L634" s="498" t="s">
        <v>70</v>
      </c>
      <c r="M634" s="498" t="s">
        <v>109</v>
      </c>
      <c r="N634" s="498" t="s">
        <v>108</v>
      </c>
      <c r="O634" s="498" t="s">
        <v>205</v>
      </c>
      <c r="P634" s="498" t="s">
        <v>111</v>
      </c>
      <c r="Q634" s="498" t="s">
        <v>75</v>
      </c>
      <c r="R634" s="198" t="s">
        <v>76</v>
      </c>
      <c r="S634" s="498" t="s">
        <v>140</v>
      </c>
      <c r="T634" s="498" t="s">
        <v>78</v>
      </c>
      <c r="U634" s="498" t="s">
        <v>78</v>
      </c>
      <c r="V634" s="501" t="s">
        <v>3108</v>
      </c>
      <c r="W634" s="502">
        <f t="shared" si="78"/>
        <v>7</v>
      </c>
      <c r="X634" s="502" t="str">
        <f t="shared" si="79"/>
        <v>ALTA</v>
      </c>
      <c r="Y634" s="501" t="s">
        <v>3100</v>
      </c>
      <c r="Z634" s="502" t="s">
        <v>3100</v>
      </c>
      <c r="AA634" s="498" t="s">
        <v>81</v>
      </c>
      <c r="AB634" s="498" t="s">
        <v>201</v>
      </c>
      <c r="AC634" s="632" t="s">
        <v>3109</v>
      </c>
      <c r="AD634" s="574">
        <v>43831</v>
      </c>
      <c r="AE634" s="504" t="s">
        <v>82</v>
      </c>
      <c r="AF634" s="505" t="s">
        <v>69</v>
      </c>
      <c r="AG634" s="505" t="s">
        <v>69</v>
      </c>
      <c r="AH634" s="505" t="s">
        <v>69</v>
      </c>
      <c r="AI634" s="505" t="s">
        <v>114</v>
      </c>
      <c r="AJ634" s="506">
        <v>43401</v>
      </c>
      <c r="AK634" s="505" t="s">
        <v>457</v>
      </c>
      <c r="AL634" s="505" t="s">
        <v>457</v>
      </c>
      <c r="AM634" s="505" t="s">
        <v>69</v>
      </c>
      <c r="AN634" s="505" t="s">
        <v>457</v>
      </c>
      <c r="AO634" s="505" t="s">
        <v>69</v>
      </c>
      <c r="AP634" s="505" t="s">
        <v>457</v>
      </c>
      <c r="AQ634" s="505" t="s">
        <v>69</v>
      </c>
      <c r="AR634" s="504" t="s">
        <v>87</v>
      </c>
      <c r="AS634" s="504" t="s">
        <v>87</v>
      </c>
      <c r="AT634" s="505" t="s">
        <v>69</v>
      </c>
      <c r="AU634" s="505" t="s">
        <v>89</v>
      </c>
      <c r="AV634" s="505" t="s">
        <v>69</v>
      </c>
      <c r="AW634" s="507" t="s">
        <v>69</v>
      </c>
      <c r="AX634" s="505" t="s">
        <v>90</v>
      </c>
    </row>
    <row r="635" spans="1:50" ht="180">
      <c r="A635" s="572" t="s">
        <v>3046</v>
      </c>
      <c r="B635" s="498" t="s">
        <v>320</v>
      </c>
      <c r="C635" s="498" t="s">
        <v>263</v>
      </c>
      <c r="D635" s="500" t="s">
        <v>106</v>
      </c>
      <c r="E635" s="498" t="s">
        <v>1101</v>
      </c>
      <c r="F635" s="198">
        <f>IFERROR(VLOOKUP(E635,[22]TablaRetencion!A$1:B$22,2,FALSE),"")</f>
        <v>410</v>
      </c>
      <c r="G635" s="198" t="s">
        <v>402</v>
      </c>
      <c r="H635" s="198">
        <f>IFERROR(VLOOKUP(G635,[22]TablaRetencion!C$1:D$159,2,FALSE),"")</f>
        <v>28</v>
      </c>
      <c r="I635" s="499" t="s">
        <v>1036</v>
      </c>
      <c r="J635" s="509" t="s">
        <v>3110</v>
      </c>
      <c r="K635" s="501" t="s">
        <v>3111</v>
      </c>
      <c r="L635" s="498" t="s">
        <v>70</v>
      </c>
      <c r="M635" s="498" t="s">
        <v>109</v>
      </c>
      <c r="N635" s="498" t="s">
        <v>108</v>
      </c>
      <c r="O635" s="498" t="s">
        <v>205</v>
      </c>
      <c r="P635" s="498" t="s">
        <v>111</v>
      </c>
      <c r="Q635" s="498" t="s">
        <v>75</v>
      </c>
      <c r="R635" s="198" t="s">
        <v>76</v>
      </c>
      <c r="S635" s="498" t="s">
        <v>140</v>
      </c>
      <c r="T635" s="498" t="s">
        <v>78</v>
      </c>
      <c r="U635" s="498" t="s">
        <v>78</v>
      </c>
      <c r="V635" s="501" t="s">
        <v>3112</v>
      </c>
      <c r="W635" s="502">
        <f t="shared" si="78"/>
        <v>7</v>
      </c>
      <c r="X635" s="502" t="str">
        <f t="shared" si="79"/>
        <v>ALTA</v>
      </c>
      <c r="Y635" s="501" t="s">
        <v>3050</v>
      </c>
      <c r="Z635" s="502" t="s">
        <v>3050</v>
      </c>
      <c r="AA635" s="498" t="s">
        <v>168</v>
      </c>
      <c r="AB635" s="498" t="s">
        <v>201</v>
      </c>
      <c r="AC635" s="632" t="s">
        <v>3113</v>
      </c>
      <c r="AD635" s="574">
        <v>43831</v>
      </c>
      <c r="AE635" s="504" t="s">
        <v>82</v>
      </c>
      <c r="AF635" s="505" t="s">
        <v>69</v>
      </c>
      <c r="AG635" s="505" t="s">
        <v>69</v>
      </c>
      <c r="AH635" s="505" t="s">
        <v>69</v>
      </c>
      <c r="AI635" s="505" t="s">
        <v>114</v>
      </c>
      <c r="AJ635" s="506">
        <v>43402</v>
      </c>
      <c r="AK635" s="505" t="s">
        <v>457</v>
      </c>
      <c r="AL635" s="505" t="s">
        <v>457</v>
      </c>
      <c r="AM635" s="505" t="s">
        <v>69</v>
      </c>
      <c r="AN635" s="505" t="s">
        <v>457</v>
      </c>
      <c r="AO635" s="505" t="s">
        <v>69</v>
      </c>
      <c r="AP635" s="505" t="s">
        <v>457</v>
      </c>
      <c r="AQ635" s="505" t="s">
        <v>69</v>
      </c>
      <c r="AR635" s="504" t="s">
        <v>87</v>
      </c>
      <c r="AS635" s="504" t="s">
        <v>87</v>
      </c>
      <c r="AT635" s="505" t="s">
        <v>69</v>
      </c>
      <c r="AU635" s="505" t="s">
        <v>89</v>
      </c>
      <c r="AV635" s="505" t="s">
        <v>69</v>
      </c>
      <c r="AW635" s="507" t="s">
        <v>69</v>
      </c>
      <c r="AX635" s="505" t="s">
        <v>90</v>
      </c>
    </row>
    <row r="636" spans="1:50" ht="68.25" customHeight="1">
      <c r="A636" s="572" t="s">
        <v>3046</v>
      </c>
      <c r="B636" s="498" t="s">
        <v>320</v>
      </c>
      <c r="C636" s="498" t="s">
        <v>263</v>
      </c>
      <c r="D636" s="500" t="s">
        <v>106</v>
      </c>
      <c r="E636" s="498" t="s">
        <v>1101</v>
      </c>
      <c r="F636" s="198">
        <f>IFERROR(VLOOKUP(E636,[22]TablaRetencion!A$1:B$22,2,FALSE),"")</f>
        <v>410</v>
      </c>
      <c r="G636" s="198" t="s">
        <v>402</v>
      </c>
      <c r="H636" s="198">
        <f>IFERROR(VLOOKUP(G636,[22]TablaRetencion!C$1:D$159,2,FALSE),"")</f>
        <v>28</v>
      </c>
      <c r="I636" s="499" t="s">
        <v>1036</v>
      </c>
      <c r="J636" s="509" t="s">
        <v>3114</v>
      </c>
      <c r="K636" s="501" t="s">
        <v>3091</v>
      </c>
      <c r="L636" s="498" t="s">
        <v>70</v>
      </c>
      <c r="M636" s="498" t="s">
        <v>109</v>
      </c>
      <c r="N636" s="498" t="s">
        <v>108</v>
      </c>
      <c r="O636" s="498" t="s">
        <v>205</v>
      </c>
      <c r="P636" s="498" t="s">
        <v>111</v>
      </c>
      <c r="Q636" s="498" t="s">
        <v>75</v>
      </c>
      <c r="R636" s="198" t="s">
        <v>76</v>
      </c>
      <c r="S636" s="498" t="s">
        <v>140</v>
      </c>
      <c r="T636" s="498" t="s">
        <v>78</v>
      </c>
      <c r="U636" s="498" t="s">
        <v>78</v>
      </c>
      <c r="V636" s="501" t="s">
        <v>3115</v>
      </c>
      <c r="W636" s="502">
        <f t="shared" si="78"/>
        <v>7</v>
      </c>
      <c r="X636" s="502" t="str">
        <f t="shared" si="79"/>
        <v>ALTA</v>
      </c>
      <c r="Y636" s="501" t="s">
        <v>3050</v>
      </c>
      <c r="Z636" s="502" t="s">
        <v>3050</v>
      </c>
      <c r="AA636" s="498" t="s">
        <v>3057</v>
      </c>
      <c r="AB636" s="498" t="s">
        <v>201</v>
      </c>
      <c r="AC636" s="632" t="s">
        <v>3116</v>
      </c>
      <c r="AD636" s="574">
        <v>43831</v>
      </c>
      <c r="AE636" s="504" t="s">
        <v>82</v>
      </c>
      <c r="AF636" s="505" t="s">
        <v>69</v>
      </c>
      <c r="AG636" s="505" t="s">
        <v>69</v>
      </c>
      <c r="AH636" s="505" t="s">
        <v>69</v>
      </c>
      <c r="AI636" s="505" t="s">
        <v>114</v>
      </c>
      <c r="AJ636" s="506">
        <v>43403</v>
      </c>
      <c r="AK636" s="505" t="s">
        <v>457</v>
      </c>
      <c r="AL636" s="505" t="s">
        <v>457</v>
      </c>
      <c r="AM636" s="505" t="s">
        <v>69</v>
      </c>
      <c r="AN636" s="505" t="s">
        <v>457</v>
      </c>
      <c r="AO636" s="505" t="s">
        <v>69</v>
      </c>
      <c r="AP636" s="505" t="s">
        <v>457</v>
      </c>
      <c r="AQ636" s="505" t="s">
        <v>69</v>
      </c>
      <c r="AR636" s="504" t="s">
        <v>87</v>
      </c>
      <c r="AS636" s="504" t="s">
        <v>87</v>
      </c>
      <c r="AT636" s="505" t="s">
        <v>69</v>
      </c>
      <c r="AU636" s="505" t="s">
        <v>89</v>
      </c>
      <c r="AV636" s="505" t="s">
        <v>69</v>
      </c>
      <c r="AW636" s="507" t="s">
        <v>69</v>
      </c>
      <c r="AX636" s="505" t="s">
        <v>90</v>
      </c>
    </row>
    <row r="637" spans="1:50" ht="68.25" customHeight="1">
      <c r="A637" s="572" t="s">
        <v>3046</v>
      </c>
      <c r="B637" s="498" t="s">
        <v>320</v>
      </c>
      <c r="C637" s="498" t="s">
        <v>262</v>
      </c>
      <c r="D637" s="500" t="s">
        <v>106</v>
      </c>
      <c r="E637" s="498" t="s">
        <v>1101</v>
      </c>
      <c r="F637" s="198">
        <f>IFERROR(VLOOKUP(E637,[22]TablaRetencion!A$1:B$22,2,FALSE),"")</f>
        <v>410</v>
      </c>
      <c r="G637" s="198" t="s">
        <v>402</v>
      </c>
      <c r="H637" s="198">
        <f>IFERROR(VLOOKUP(G637,[22]TablaRetencion!C$1:D$159,2,FALSE),"")</f>
        <v>28</v>
      </c>
      <c r="I637" s="499" t="s">
        <v>1036</v>
      </c>
      <c r="J637" s="509" t="s">
        <v>3117</v>
      </c>
      <c r="K637" s="501" t="s">
        <v>3091</v>
      </c>
      <c r="L637" s="498" t="s">
        <v>70</v>
      </c>
      <c r="M637" s="498" t="s">
        <v>109</v>
      </c>
      <c r="N637" s="498" t="s">
        <v>108</v>
      </c>
      <c r="O637" s="498" t="s">
        <v>205</v>
      </c>
      <c r="P637" s="498" t="s">
        <v>111</v>
      </c>
      <c r="Q637" s="498" t="s">
        <v>75</v>
      </c>
      <c r="R637" s="198" t="s">
        <v>76</v>
      </c>
      <c r="S637" s="498" t="s">
        <v>140</v>
      </c>
      <c r="T637" s="498" t="s">
        <v>78</v>
      </c>
      <c r="U637" s="498" t="s">
        <v>78</v>
      </c>
      <c r="V637" s="501" t="s">
        <v>3118</v>
      </c>
      <c r="W637" s="502">
        <f t="shared" si="78"/>
        <v>7</v>
      </c>
      <c r="X637" s="502" t="str">
        <f t="shared" si="79"/>
        <v>ALTA</v>
      </c>
      <c r="Y637" s="630" t="s">
        <v>3100</v>
      </c>
      <c r="Z637" s="502" t="s">
        <v>3100</v>
      </c>
      <c r="AA637" s="498" t="s">
        <v>3057</v>
      </c>
      <c r="AB637" s="498" t="s">
        <v>201</v>
      </c>
      <c r="AC637" s="632" t="s">
        <v>3117</v>
      </c>
      <c r="AD637" s="574">
        <v>43831</v>
      </c>
      <c r="AE637" s="504" t="s">
        <v>82</v>
      </c>
      <c r="AF637" s="505" t="s">
        <v>69</v>
      </c>
      <c r="AG637" s="505" t="s">
        <v>69</v>
      </c>
      <c r="AH637" s="505" t="s">
        <v>69</v>
      </c>
      <c r="AI637" s="505" t="s">
        <v>114</v>
      </c>
      <c r="AJ637" s="506">
        <v>43404</v>
      </c>
      <c r="AK637" s="505" t="s">
        <v>457</v>
      </c>
      <c r="AL637" s="505" t="s">
        <v>457</v>
      </c>
      <c r="AM637" s="505" t="s">
        <v>69</v>
      </c>
      <c r="AN637" s="505" t="s">
        <v>457</v>
      </c>
      <c r="AO637" s="505" t="s">
        <v>69</v>
      </c>
      <c r="AP637" s="505" t="s">
        <v>457</v>
      </c>
      <c r="AQ637" s="505" t="s">
        <v>69</v>
      </c>
      <c r="AR637" s="504" t="s">
        <v>87</v>
      </c>
      <c r="AS637" s="504" t="s">
        <v>87</v>
      </c>
      <c r="AT637" s="505" t="s">
        <v>69</v>
      </c>
      <c r="AU637" s="505" t="s">
        <v>89</v>
      </c>
      <c r="AV637" s="505" t="s">
        <v>69</v>
      </c>
      <c r="AW637" s="507" t="s">
        <v>69</v>
      </c>
      <c r="AX637" s="505" t="s">
        <v>90</v>
      </c>
    </row>
    <row r="638" spans="1:50" ht="68.25" customHeight="1">
      <c r="A638" s="572" t="s">
        <v>3046</v>
      </c>
      <c r="B638" s="498" t="s">
        <v>320</v>
      </c>
      <c r="C638" s="498" t="s">
        <v>264</v>
      </c>
      <c r="D638" s="500" t="s">
        <v>106</v>
      </c>
      <c r="E638" s="498" t="s">
        <v>1101</v>
      </c>
      <c r="F638" s="198">
        <f>IFERROR(VLOOKUP(E638,[22]TablaRetencion!A$1:B$22,2,FALSE),"")</f>
        <v>410</v>
      </c>
      <c r="G638" s="198" t="s">
        <v>402</v>
      </c>
      <c r="H638" s="198">
        <f>IFERROR(VLOOKUP(G638,[22]TablaRetencion!C$1:D$159,2,FALSE),"")</f>
        <v>28</v>
      </c>
      <c r="I638" s="499" t="s">
        <v>1036</v>
      </c>
      <c r="J638" s="509" t="s">
        <v>3119</v>
      </c>
      <c r="K638" s="501" t="s">
        <v>3091</v>
      </c>
      <c r="L638" s="498" t="s">
        <v>70</v>
      </c>
      <c r="M638" s="498" t="s">
        <v>109</v>
      </c>
      <c r="N638" s="498" t="s">
        <v>108</v>
      </c>
      <c r="O638" s="498" t="s">
        <v>205</v>
      </c>
      <c r="P638" s="498" t="s">
        <v>111</v>
      </c>
      <c r="Q638" s="498" t="s">
        <v>75</v>
      </c>
      <c r="R638" s="198" t="s">
        <v>76</v>
      </c>
      <c r="S638" s="498" t="s">
        <v>140</v>
      </c>
      <c r="T638" s="498" t="s">
        <v>78</v>
      </c>
      <c r="U638" s="498" t="s">
        <v>78</v>
      </c>
      <c r="V638" s="501" t="s">
        <v>3120</v>
      </c>
      <c r="W638" s="502">
        <f t="shared" si="78"/>
        <v>7</v>
      </c>
      <c r="X638" s="502" t="str">
        <f t="shared" si="79"/>
        <v>ALTA</v>
      </c>
      <c r="Y638" s="630" t="s">
        <v>3056</v>
      </c>
      <c r="Z638" s="502" t="s">
        <v>3056</v>
      </c>
      <c r="AA638" s="498" t="s">
        <v>3057</v>
      </c>
      <c r="AB638" s="498" t="s">
        <v>201</v>
      </c>
      <c r="AC638" s="632" t="s">
        <v>3121</v>
      </c>
      <c r="AD638" s="574">
        <v>43831</v>
      </c>
      <c r="AE638" s="504" t="s">
        <v>82</v>
      </c>
      <c r="AF638" s="505" t="s">
        <v>69</v>
      </c>
      <c r="AG638" s="505" t="s">
        <v>69</v>
      </c>
      <c r="AH638" s="505" t="s">
        <v>69</v>
      </c>
      <c r="AI638" s="505" t="s">
        <v>114</v>
      </c>
      <c r="AJ638" s="506">
        <v>43405</v>
      </c>
      <c r="AK638" s="505" t="s">
        <v>457</v>
      </c>
      <c r="AL638" s="505" t="s">
        <v>457</v>
      </c>
      <c r="AM638" s="505" t="s">
        <v>69</v>
      </c>
      <c r="AN638" s="505" t="s">
        <v>457</v>
      </c>
      <c r="AO638" s="505" t="s">
        <v>69</v>
      </c>
      <c r="AP638" s="505" t="s">
        <v>457</v>
      </c>
      <c r="AQ638" s="505" t="s">
        <v>69</v>
      </c>
      <c r="AR638" s="504" t="s">
        <v>87</v>
      </c>
      <c r="AS638" s="504" t="s">
        <v>87</v>
      </c>
      <c r="AT638" s="505" t="s">
        <v>69</v>
      </c>
      <c r="AU638" s="505" t="s">
        <v>89</v>
      </c>
      <c r="AV638" s="505" t="s">
        <v>69</v>
      </c>
      <c r="AW638" s="507" t="s">
        <v>69</v>
      </c>
      <c r="AX638" s="505" t="s">
        <v>90</v>
      </c>
    </row>
    <row r="639" spans="1:50" ht="68.25" customHeight="1">
      <c r="A639" s="572" t="s">
        <v>3046</v>
      </c>
      <c r="B639" s="498" t="s">
        <v>320</v>
      </c>
      <c r="C639" s="498" t="s">
        <v>264</v>
      </c>
      <c r="D639" s="500" t="s">
        <v>106</v>
      </c>
      <c r="E639" s="498" t="s">
        <v>1101</v>
      </c>
      <c r="F639" s="198">
        <f>IFERROR(VLOOKUP(E639,[22]TablaRetencion!A$1:B$22,2,FALSE),"")</f>
        <v>410</v>
      </c>
      <c r="G639" s="198" t="s">
        <v>402</v>
      </c>
      <c r="H639" s="198">
        <f>IFERROR(VLOOKUP(G639,[22]TablaRetencion!C$1:D$159,2,FALSE),"")</f>
        <v>28</v>
      </c>
      <c r="I639" s="499" t="s">
        <v>1036</v>
      </c>
      <c r="J639" s="509" t="s">
        <v>3122</v>
      </c>
      <c r="K639" s="501" t="s">
        <v>3091</v>
      </c>
      <c r="L639" s="498" t="s">
        <v>70</v>
      </c>
      <c r="M639" s="498" t="s">
        <v>109</v>
      </c>
      <c r="N639" s="498" t="s">
        <v>108</v>
      </c>
      <c r="O639" s="498" t="s">
        <v>205</v>
      </c>
      <c r="P639" s="498" t="s">
        <v>111</v>
      </c>
      <c r="Q639" s="498" t="s">
        <v>75</v>
      </c>
      <c r="R639" s="198" t="s">
        <v>76</v>
      </c>
      <c r="S639" s="498" t="s">
        <v>140</v>
      </c>
      <c r="T639" s="498" t="s">
        <v>78</v>
      </c>
      <c r="U639" s="498" t="s">
        <v>78</v>
      </c>
      <c r="V639" s="501" t="s">
        <v>3123</v>
      </c>
      <c r="W639" s="502">
        <f t="shared" si="78"/>
        <v>7</v>
      </c>
      <c r="X639" s="502" t="str">
        <f t="shared" si="79"/>
        <v>ALTA</v>
      </c>
      <c r="Y639" s="630" t="s">
        <v>3056</v>
      </c>
      <c r="Z639" s="502" t="s">
        <v>3056</v>
      </c>
      <c r="AA639" s="498" t="s">
        <v>168</v>
      </c>
      <c r="AB639" s="498" t="s">
        <v>201</v>
      </c>
      <c r="AC639" s="632" t="s">
        <v>3122</v>
      </c>
      <c r="AD639" s="574">
        <v>43831</v>
      </c>
      <c r="AE639" s="504" t="s">
        <v>82</v>
      </c>
      <c r="AF639" s="505" t="s">
        <v>69</v>
      </c>
      <c r="AG639" s="505" t="s">
        <v>69</v>
      </c>
      <c r="AH639" s="505" t="s">
        <v>69</v>
      </c>
      <c r="AI639" s="505" t="s">
        <v>114</v>
      </c>
      <c r="AJ639" s="506">
        <v>43406</v>
      </c>
      <c r="AK639" s="505" t="s">
        <v>457</v>
      </c>
      <c r="AL639" s="505" t="s">
        <v>457</v>
      </c>
      <c r="AM639" s="505" t="s">
        <v>69</v>
      </c>
      <c r="AN639" s="505" t="s">
        <v>457</v>
      </c>
      <c r="AO639" s="505" t="s">
        <v>69</v>
      </c>
      <c r="AP639" s="505" t="s">
        <v>457</v>
      </c>
      <c r="AQ639" s="505" t="s">
        <v>69</v>
      </c>
      <c r="AR639" s="504" t="s">
        <v>87</v>
      </c>
      <c r="AS639" s="504" t="s">
        <v>87</v>
      </c>
      <c r="AT639" s="505" t="s">
        <v>69</v>
      </c>
      <c r="AU639" s="505" t="s">
        <v>89</v>
      </c>
      <c r="AV639" s="505" t="s">
        <v>69</v>
      </c>
      <c r="AW639" s="507" t="s">
        <v>69</v>
      </c>
      <c r="AX639" s="505" t="s">
        <v>90</v>
      </c>
    </row>
    <row r="640" spans="1:50" ht="68.25" customHeight="1">
      <c r="A640" s="572" t="s">
        <v>3046</v>
      </c>
      <c r="B640" s="498" t="s">
        <v>320</v>
      </c>
      <c r="C640" s="498" t="s">
        <v>263</v>
      </c>
      <c r="D640" s="500" t="s">
        <v>106</v>
      </c>
      <c r="E640" s="498" t="s">
        <v>1101</v>
      </c>
      <c r="F640" s="198">
        <f>IFERROR(VLOOKUP(E640,[22]TablaRetencion!A$1:B$22,2,FALSE),"")</f>
        <v>410</v>
      </c>
      <c r="G640" s="198" t="s">
        <v>402</v>
      </c>
      <c r="H640" s="198">
        <f>IFERROR(VLOOKUP(G640,[22]TablaRetencion!C$1:D$159,2,FALSE),"")</f>
        <v>28</v>
      </c>
      <c r="I640" s="499" t="s">
        <v>1036</v>
      </c>
      <c r="J640" s="509" t="s">
        <v>3124</v>
      </c>
      <c r="K640" s="501" t="s">
        <v>3091</v>
      </c>
      <c r="L640" s="498" t="s">
        <v>70</v>
      </c>
      <c r="M640" s="498" t="s">
        <v>109</v>
      </c>
      <c r="N640" s="498" t="s">
        <v>108</v>
      </c>
      <c r="O640" s="498" t="s">
        <v>205</v>
      </c>
      <c r="P640" s="498" t="s">
        <v>111</v>
      </c>
      <c r="Q640" s="498" t="s">
        <v>75</v>
      </c>
      <c r="R640" s="198" t="s">
        <v>76</v>
      </c>
      <c r="S640" s="498" t="s">
        <v>140</v>
      </c>
      <c r="T640" s="498" t="s">
        <v>78</v>
      </c>
      <c r="U640" s="498" t="s">
        <v>78</v>
      </c>
      <c r="V640" s="501" t="s">
        <v>3125</v>
      </c>
      <c r="W640" s="502">
        <f t="shared" si="78"/>
        <v>7</v>
      </c>
      <c r="X640" s="502" t="str">
        <f t="shared" si="79"/>
        <v>ALTA</v>
      </c>
      <c r="Y640" s="501" t="s">
        <v>3126</v>
      </c>
      <c r="Z640" s="501" t="s">
        <v>3126</v>
      </c>
      <c r="AA640" s="501" t="s">
        <v>3057</v>
      </c>
      <c r="AB640" s="498" t="s">
        <v>201</v>
      </c>
      <c r="AC640" s="632" t="s">
        <v>3124</v>
      </c>
      <c r="AD640" s="574">
        <v>43831</v>
      </c>
      <c r="AE640" s="504" t="s">
        <v>82</v>
      </c>
      <c r="AF640" s="505" t="s">
        <v>69</v>
      </c>
      <c r="AG640" s="505" t="s">
        <v>69</v>
      </c>
      <c r="AH640" s="505" t="s">
        <v>69</v>
      </c>
      <c r="AI640" s="505" t="s">
        <v>114</v>
      </c>
      <c r="AJ640" s="506">
        <v>43407</v>
      </c>
      <c r="AK640" s="505" t="s">
        <v>457</v>
      </c>
      <c r="AL640" s="505" t="s">
        <v>457</v>
      </c>
      <c r="AM640" s="505" t="s">
        <v>69</v>
      </c>
      <c r="AN640" s="505" t="s">
        <v>457</v>
      </c>
      <c r="AO640" s="505" t="s">
        <v>69</v>
      </c>
      <c r="AP640" s="505" t="s">
        <v>457</v>
      </c>
      <c r="AQ640" s="505" t="s">
        <v>69</v>
      </c>
      <c r="AR640" s="504" t="s">
        <v>87</v>
      </c>
      <c r="AS640" s="504" t="s">
        <v>87</v>
      </c>
      <c r="AT640" s="505" t="s">
        <v>69</v>
      </c>
      <c r="AU640" s="505" t="s">
        <v>89</v>
      </c>
      <c r="AV640" s="505" t="s">
        <v>69</v>
      </c>
      <c r="AW640" s="507" t="s">
        <v>69</v>
      </c>
      <c r="AX640" s="505" t="s">
        <v>90</v>
      </c>
    </row>
    <row r="641" spans="1:50" ht="68.25" customHeight="1">
      <c r="A641" s="572" t="s">
        <v>3046</v>
      </c>
      <c r="B641" s="498" t="s">
        <v>320</v>
      </c>
      <c r="C641" s="498" t="s">
        <v>263</v>
      </c>
      <c r="D641" s="500" t="s">
        <v>106</v>
      </c>
      <c r="E641" s="498" t="s">
        <v>1101</v>
      </c>
      <c r="F641" s="198">
        <f>IFERROR(VLOOKUP(E641,[22]TablaRetencion!A$1:B$22,2,FALSE),"")</f>
        <v>410</v>
      </c>
      <c r="G641" s="198" t="s">
        <v>402</v>
      </c>
      <c r="H641" s="198">
        <f>IFERROR(VLOOKUP(G641,[22]TablaRetencion!C$1:D$159,2,FALSE),"")</f>
        <v>28</v>
      </c>
      <c r="I641" s="499" t="s">
        <v>1036</v>
      </c>
      <c r="J641" s="509" t="s">
        <v>3127</v>
      </c>
      <c r="K641" s="501" t="s">
        <v>3091</v>
      </c>
      <c r="L641" s="498" t="s">
        <v>70</v>
      </c>
      <c r="M641" s="498" t="s">
        <v>109</v>
      </c>
      <c r="N641" s="498" t="s">
        <v>108</v>
      </c>
      <c r="O641" s="498" t="s">
        <v>205</v>
      </c>
      <c r="P641" s="498" t="s">
        <v>111</v>
      </c>
      <c r="Q641" s="498" t="s">
        <v>75</v>
      </c>
      <c r="R641" s="198" t="s">
        <v>76</v>
      </c>
      <c r="S641" s="498" t="s">
        <v>140</v>
      </c>
      <c r="T641" s="498" t="s">
        <v>78</v>
      </c>
      <c r="U641" s="498" t="s">
        <v>78</v>
      </c>
      <c r="V641" s="501" t="s">
        <v>3128</v>
      </c>
      <c r="W641" s="502">
        <f t="shared" si="78"/>
        <v>7</v>
      </c>
      <c r="X641" s="502" t="str">
        <f t="shared" si="79"/>
        <v>ALTA</v>
      </c>
      <c r="Y641" s="501" t="s">
        <v>3126</v>
      </c>
      <c r="Z641" s="501" t="s">
        <v>3126</v>
      </c>
      <c r="AA641" s="501" t="s">
        <v>3057</v>
      </c>
      <c r="AB641" s="498" t="s">
        <v>201</v>
      </c>
      <c r="AC641" s="632" t="s">
        <v>3129</v>
      </c>
      <c r="AD641" s="574">
        <v>43831</v>
      </c>
      <c r="AE641" s="504" t="s">
        <v>82</v>
      </c>
      <c r="AF641" s="505" t="s">
        <v>69</v>
      </c>
      <c r="AG641" s="505" t="s">
        <v>69</v>
      </c>
      <c r="AH641" s="505" t="s">
        <v>69</v>
      </c>
      <c r="AI641" s="505" t="s">
        <v>114</v>
      </c>
      <c r="AJ641" s="506">
        <v>43408</v>
      </c>
      <c r="AK641" s="505" t="s">
        <v>457</v>
      </c>
      <c r="AL641" s="505" t="s">
        <v>457</v>
      </c>
      <c r="AM641" s="505" t="s">
        <v>69</v>
      </c>
      <c r="AN641" s="505" t="s">
        <v>457</v>
      </c>
      <c r="AO641" s="505" t="s">
        <v>69</v>
      </c>
      <c r="AP641" s="505" t="s">
        <v>457</v>
      </c>
      <c r="AQ641" s="505" t="s">
        <v>69</v>
      </c>
      <c r="AR641" s="504" t="s">
        <v>87</v>
      </c>
      <c r="AS641" s="504" t="s">
        <v>87</v>
      </c>
      <c r="AT641" s="505" t="s">
        <v>69</v>
      </c>
      <c r="AU641" s="505" t="s">
        <v>89</v>
      </c>
      <c r="AV641" s="505" t="s">
        <v>69</v>
      </c>
      <c r="AW641" s="507" t="s">
        <v>69</v>
      </c>
      <c r="AX641" s="505" t="s">
        <v>90</v>
      </c>
    </row>
    <row r="642" spans="1:50" ht="68.25" customHeight="1">
      <c r="A642" s="572" t="s">
        <v>3046</v>
      </c>
      <c r="B642" s="498" t="s">
        <v>320</v>
      </c>
      <c r="C642" s="498" t="s">
        <v>260</v>
      </c>
      <c r="D642" s="500" t="s">
        <v>106</v>
      </c>
      <c r="E642" s="498" t="s">
        <v>1101</v>
      </c>
      <c r="F642" s="198">
        <f>IFERROR(VLOOKUP(E642,[22]TablaRetencion!A$1:B$22,2,FALSE),"")</f>
        <v>410</v>
      </c>
      <c r="G642" s="198" t="s">
        <v>402</v>
      </c>
      <c r="H642" s="198">
        <f>IFERROR(VLOOKUP(G642,[22]TablaRetencion!C$1:D$159,2,FALSE),"")</f>
        <v>28</v>
      </c>
      <c r="I642" s="499" t="s">
        <v>1036</v>
      </c>
      <c r="J642" s="509" t="s">
        <v>3130</v>
      </c>
      <c r="K642" s="501" t="s">
        <v>3091</v>
      </c>
      <c r="L642" s="498" t="s">
        <v>70</v>
      </c>
      <c r="M642" s="498" t="s">
        <v>109</v>
      </c>
      <c r="N642" s="498" t="s">
        <v>108</v>
      </c>
      <c r="O642" s="498" t="s">
        <v>205</v>
      </c>
      <c r="P642" s="498" t="s">
        <v>111</v>
      </c>
      <c r="Q642" s="498" t="s">
        <v>75</v>
      </c>
      <c r="R642" s="198" t="s">
        <v>76</v>
      </c>
      <c r="S642" s="498" t="s">
        <v>140</v>
      </c>
      <c r="T642" s="498" t="s">
        <v>78</v>
      </c>
      <c r="U642" s="498" t="s">
        <v>78</v>
      </c>
      <c r="V642" s="501" t="s">
        <v>3131</v>
      </c>
      <c r="W642" s="502">
        <f t="shared" si="78"/>
        <v>7</v>
      </c>
      <c r="X642" s="502" t="str">
        <f t="shared" si="79"/>
        <v>ALTA</v>
      </c>
      <c r="Y642" s="501" t="s">
        <v>3080</v>
      </c>
      <c r="Z642" s="501" t="s">
        <v>3080</v>
      </c>
      <c r="AA642" s="501" t="s">
        <v>113</v>
      </c>
      <c r="AB642" s="498" t="s">
        <v>201</v>
      </c>
      <c r="AC642" s="632" t="s">
        <v>3132</v>
      </c>
      <c r="AD642" s="574">
        <v>43831</v>
      </c>
      <c r="AE642" s="504" t="s">
        <v>82</v>
      </c>
      <c r="AF642" s="505" t="s">
        <v>69</v>
      </c>
      <c r="AG642" s="505" t="s">
        <v>69</v>
      </c>
      <c r="AH642" s="505" t="s">
        <v>69</v>
      </c>
      <c r="AI642" s="505" t="s">
        <v>114</v>
      </c>
      <c r="AJ642" s="506">
        <v>43409</v>
      </c>
      <c r="AK642" s="505" t="s">
        <v>457</v>
      </c>
      <c r="AL642" s="505" t="s">
        <v>457</v>
      </c>
      <c r="AM642" s="505" t="s">
        <v>69</v>
      </c>
      <c r="AN642" s="505" t="s">
        <v>457</v>
      </c>
      <c r="AO642" s="505" t="s">
        <v>69</v>
      </c>
      <c r="AP642" s="505" t="s">
        <v>457</v>
      </c>
      <c r="AQ642" s="505" t="s">
        <v>69</v>
      </c>
      <c r="AR642" s="504" t="s">
        <v>87</v>
      </c>
      <c r="AS642" s="504" t="s">
        <v>87</v>
      </c>
      <c r="AT642" s="505" t="s">
        <v>69</v>
      </c>
      <c r="AU642" s="505" t="s">
        <v>89</v>
      </c>
      <c r="AV642" s="505" t="s">
        <v>69</v>
      </c>
      <c r="AW642" s="507" t="s">
        <v>69</v>
      </c>
      <c r="AX642" s="505" t="s">
        <v>90</v>
      </c>
    </row>
    <row r="643" spans="1:50" ht="68.25" customHeight="1">
      <c r="A643" s="572" t="s">
        <v>3046</v>
      </c>
      <c r="B643" s="498" t="s">
        <v>320</v>
      </c>
      <c r="C643" s="498" t="s">
        <v>263</v>
      </c>
      <c r="D643" s="500" t="s">
        <v>106</v>
      </c>
      <c r="E643" s="498" t="s">
        <v>1101</v>
      </c>
      <c r="F643" s="198">
        <f>IFERROR(VLOOKUP(E643,[22]TablaRetencion!A$1:B$22,2,FALSE),"")</f>
        <v>410</v>
      </c>
      <c r="G643" s="198" t="s">
        <v>402</v>
      </c>
      <c r="H643" s="198">
        <f>IFERROR(VLOOKUP(G643,[22]TablaRetencion!C$1:D$159,2,FALSE),"")</f>
        <v>28</v>
      </c>
      <c r="I643" s="499" t="s">
        <v>1036</v>
      </c>
      <c r="J643" s="509" t="s">
        <v>3133</v>
      </c>
      <c r="K643" s="501" t="s">
        <v>3091</v>
      </c>
      <c r="L643" s="498" t="s">
        <v>70</v>
      </c>
      <c r="M643" s="498" t="s">
        <v>109</v>
      </c>
      <c r="N643" s="498" t="s">
        <v>108</v>
      </c>
      <c r="O643" s="498" t="s">
        <v>205</v>
      </c>
      <c r="P643" s="498" t="s">
        <v>111</v>
      </c>
      <c r="Q643" s="498" t="s">
        <v>75</v>
      </c>
      <c r="R643" s="198" t="s">
        <v>76</v>
      </c>
      <c r="S643" s="498" t="s">
        <v>140</v>
      </c>
      <c r="T643" s="498" t="s">
        <v>78</v>
      </c>
      <c r="U643" s="498" t="s">
        <v>78</v>
      </c>
      <c r="V643" s="501" t="s">
        <v>3134</v>
      </c>
      <c r="W643" s="502">
        <f t="shared" si="78"/>
        <v>7</v>
      </c>
      <c r="X643" s="502" t="str">
        <f t="shared" si="79"/>
        <v>ALTA</v>
      </c>
      <c r="Y643" s="501" t="s">
        <v>3062</v>
      </c>
      <c r="Z643" s="501" t="s">
        <v>3062</v>
      </c>
      <c r="AA643" s="501" t="s">
        <v>189</v>
      </c>
      <c r="AB643" s="498" t="s">
        <v>201</v>
      </c>
      <c r="AC643" s="632" t="s">
        <v>3133</v>
      </c>
      <c r="AD643" s="574">
        <v>43831</v>
      </c>
      <c r="AE643" s="504" t="s">
        <v>82</v>
      </c>
      <c r="AF643" s="505" t="s">
        <v>69</v>
      </c>
      <c r="AG643" s="505" t="s">
        <v>69</v>
      </c>
      <c r="AH643" s="505" t="s">
        <v>69</v>
      </c>
      <c r="AI643" s="505" t="s">
        <v>114</v>
      </c>
      <c r="AJ643" s="506">
        <v>43410</v>
      </c>
      <c r="AK643" s="505" t="s">
        <v>457</v>
      </c>
      <c r="AL643" s="505" t="s">
        <v>457</v>
      </c>
      <c r="AM643" s="505" t="s">
        <v>69</v>
      </c>
      <c r="AN643" s="505" t="s">
        <v>457</v>
      </c>
      <c r="AO643" s="505" t="s">
        <v>69</v>
      </c>
      <c r="AP643" s="505" t="s">
        <v>457</v>
      </c>
      <c r="AQ643" s="505" t="s">
        <v>69</v>
      </c>
      <c r="AR643" s="504" t="s">
        <v>87</v>
      </c>
      <c r="AS643" s="504" t="s">
        <v>87</v>
      </c>
      <c r="AT643" s="505" t="s">
        <v>69</v>
      </c>
      <c r="AU643" s="505" t="s">
        <v>89</v>
      </c>
      <c r="AV643" s="505" t="s">
        <v>69</v>
      </c>
      <c r="AW643" s="507" t="s">
        <v>69</v>
      </c>
      <c r="AX643" s="505" t="s">
        <v>90</v>
      </c>
    </row>
    <row r="644" spans="1:50" ht="68.25" customHeight="1">
      <c r="A644" s="572" t="s">
        <v>3046</v>
      </c>
      <c r="B644" s="498" t="s">
        <v>320</v>
      </c>
      <c r="C644" s="498" t="s">
        <v>264</v>
      </c>
      <c r="D644" s="500" t="s">
        <v>106</v>
      </c>
      <c r="E644" s="498" t="s">
        <v>1101</v>
      </c>
      <c r="F644" s="198">
        <f>IFERROR(VLOOKUP(E644,[22]TablaRetencion!A$1:B$22,2,FALSE),"")</f>
        <v>410</v>
      </c>
      <c r="G644" s="198" t="s">
        <v>402</v>
      </c>
      <c r="H644" s="198">
        <f>IFERROR(VLOOKUP(G644,[22]TablaRetencion!C$1:D$159,2,FALSE),"")</f>
        <v>28</v>
      </c>
      <c r="I644" s="499" t="s">
        <v>1036</v>
      </c>
      <c r="J644" s="509" t="s">
        <v>3135</v>
      </c>
      <c r="K644" s="501" t="s">
        <v>3091</v>
      </c>
      <c r="L644" s="498" t="s">
        <v>70</v>
      </c>
      <c r="M644" s="498" t="s">
        <v>109</v>
      </c>
      <c r="N644" s="498" t="s">
        <v>108</v>
      </c>
      <c r="O644" s="498" t="s">
        <v>205</v>
      </c>
      <c r="P644" s="498" t="s">
        <v>111</v>
      </c>
      <c r="Q644" s="498" t="s">
        <v>75</v>
      </c>
      <c r="R644" s="198" t="s">
        <v>76</v>
      </c>
      <c r="S644" s="498" t="s">
        <v>140</v>
      </c>
      <c r="T644" s="498" t="s">
        <v>78</v>
      </c>
      <c r="U644" s="498" t="s">
        <v>78</v>
      </c>
      <c r="V644" s="501" t="s">
        <v>3136</v>
      </c>
      <c r="W644" s="502">
        <f t="shared" si="78"/>
        <v>7</v>
      </c>
      <c r="X644" s="502" t="str">
        <f t="shared" si="79"/>
        <v>ALTA</v>
      </c>
      <c r="Y644" s="630" t="s">
        <v>3137</v>
      </c>
      <c r="Z644" s="502" t="s">
        <v>3137</v>
      </c>
      <c r="AA644" s="498" t="s">
        <v>168</v>
      </c>
      <c r="AB644" s="498" t="s">
        <v>201</v>
      </c>
      <c r="AC644" s="632" t="s">
        <v>3138</v>
      </c>
      <c r="AD644" s="574">
        <v>43831</v>
      </c>
      <c r="AE644" s="504" t="s">
        <v>82</v>
      </c>
      <c r="AF644" s="505" t="s">
        <v>69</v>
      </c>
      <c r="AG644" s="505" t="s">
        <v>69</v>
      </c>
      <c r="AH644" s="505" t="s">
        <v>69</v>
      </c>
      <c r="AI644" s="505" t="s">
        <v>114</v>
      </c>
      <c r="AJ644" s="506">
        <v>43411</v>
      </c>
      <c r="AK644" s="505" t="s">
        <v>457</v>
      </c>
      <c r="AL644" s="505" t="s">
        <v>457</v>
      </c>
      <c r="AM644" s="505" t="s">
        <v>69</v>
      </c>
      <c r="AN644" s="505" t="s">
        <v>457</v>
      </c>
      <c r="AO644" s="505" t="s">
        <v>69</v>
      </c>
      <c r="AP644" s="505" t="s">
        <v>457</v>
      </c>
      <c r="AQ644" s="505" t="s">
        <v>69</v>
      </c>
      <c r="AR644" s="504" t="s">
        <v>87</v>
      </c>
      <c r="AS644" s="504" t="s">
        <v>87</v>
      </c>
      <c r="AT644" s="505" t="s">
        <v>69</v>
      </c>
      <c r="AU644" s="505" t="s">
        <v>89</v>
      </c>
      <c r="AV644" s="505" t="s">
        <v>69</v>
      </c>
      <c r="AW644" s="507" t="s">
        <v>69</v>
      </c>
      <c r="AX644" s="505" t="s">
        <v>90</v>
      </c>
    </row>
    <row r="645" spans="1:50" ht="68.25" customHeight="1">
      <c r="A645" s="572" t="s">
        <v>3046</v>
      </c>
      <c r="B645" s="498" t="s">
        <v>320</v>
      </c>
      <c r="C645" s="498" t="s">
        <v>264</v>
      </c>
      <c r="D645" s="500" t="s">
        <v>106</v>
      </c>
      <c r="E645" s="498" t="s">
        <v>1101</v>
      </c>
      <c r="F645" s="198">
        <f>IFERROR(VLOOKUP(E645,[22]TablaRetencion!A$1:B$22,2,FALSE),"")</f>
        <v>410</v>
      </c>
      <c r="G645" s="198" t="s">
        <v>402</v>
      </c>
      <c r="H645" s="198">
        <f>IFERROR(VLOOKUP(G645,[22]TablaRetencion!C$1:D$159,2,FALSE),"")</f>
        <v>28</v>
      </c>
      <c r="I645" s="499" t="s">
        <v>1036</v>
      </c>
      <c r="J645" s="509" t="s">
        <v>3139</v>
      </c>
      <c r="K645" s="501" t="s">
        <v>3091</v>
      </c>
      <c r="L645" s="498" t="s">
        <v>70</v>
      </c>
      <c r="M645" s="498" t="s">
        <v>109</v>
      </c>
      <c r="N645" s="498" t="s">
        <v>108</v>
      </c>
      <c r="O645" s="498" t="s">
        <v>205</v>
      </c>
      <c r="P645" s="498" t="s">
        <v>111</v>
      </c>
      <c r="Q645" s="498" t="s">
        <v>75</v>
      </c>
      <c r="R645" s="198" t="s">
        <v>76</v>
      </c>
      <c r="S645" s="498" t="s">
        <v>140</v>
      </c>
      <c r="T645" s="498" t="s">
        <v>78</v>
      </c>
      <c r="U645" s="498" t="s">
        <v>78</v>
      </c>
      <c r="V645" s="501" t="s">
        <v>3140</v>
      </c>
      <c r="W645" s="502">
        <f t="shared" si="78"/>
        <v>7</v>
      </c>
      <c r="X645" s="502" t="str">
        <f t="shared" si="79"/>
        <v>ALTA</v>
      </c>
      <c r="Y645" s="630" t="s">
        <v>3056</v>
      </c>
      <c r="Z645" s="502" t="s">
        <v>3056</v>
      </c>
      <c r="AA645" s="498" t="s">
        <v>81</v>
      </c>
      <c r="AB645" s="498" t="s">
        <v>201</v>
      </c>
      <c r="AC645" s="632" t="s">
        <v>3141</v>
      </c>
      <c r="AD645" s="574">
        <v>43831</v>
      </c>
      <c r="AE645" s="504" t="s">
        <v>82</v>
      </c>
      <c r="AF645" s="505" t="s">
        <v>69</v>
      </c>
      <c r="AG645" s="505" t="s">
        <v>69</v>
      </c>
      <c r="AH645" s="505" t="s">
        <v>69</v>
      </c>
      <c r="AI645" s="505" t="s">
        <v>114</v>
      </c>
      <c r="AJ645" s="506">
        <v>43412</v>
      </c>
      <c r="AK645" s="505" t="s">
        <v>457</v>
      </c>
      <c r="AL645" s="505" t="s">
        <v>457</v>
      </c>
      <c r="AM645" s="505" t="s">
        <v>69</v>
      </c>
      <c r="AN645" s="505" t="s">
        <v>457</v>
      </c>
      <c r="AO645" s="505" t="s">
        <v>69</v>
      </c>
      <c r="AP645" s="505" t="s">
        <v>457</v>
      </c>
      <c r="AQ645" s="505" t="s">
        <v>69</v>
      </c>
      <c r="AR645" s="504" t="s">
        <v>87</v>
      </c>
      <c r="AS645" s="504" t="s">
        <v>87</v>
      </c>
      <c r="AT645" s="505" t="s">
        <v>69</v>
      </c>
      <c r="AU645" s="505" t="s">
        <v>89</v>
      </c>
      <c r="AV645" s="505" t="s">
        <v>69</v>
      </c>
      <c r="AW645" s="507" t="s">
        <v>69</v>
      </c>
      <c r="AX645" s="505" t="s">
        <v>90</v>
      </c>
    </row>
    <row r="646" spans="1:50" ht="68.25" customHeight="1">
      <c r="A646" s="572" t="s">
        <v>3046</v>
      </c>
      <c r="B646" s="498" t="s">
        <v>320</v>
      </c>
      <c r="C646" s="498" t="s">
        <v>261</v>
      </c>
      <c r="D646" s="500" t="s">
        <v>106</v>
      </c>
      <c r="E646" s="498" t="s">
        <v>1101</v>
      </c>
      <c r="F646" s="198">
        <f>IFERROR(VLOOKUP(E646,[22]TablaRetencion!A$1:B$22,2,FALSE),"")</f>
        <v>410</v>
      </c>
      <c r="G646" s="198" t="s">
        <v>402</v>
      </c>
      <c r="H646" s="198">
        <f>IFERROR(VLOOKUP(G646,[22]TablaRetencion!C$1:D$159,2,FALSE),"")</f>
        <v>28</v>
      </c>
      <c r="I646" s="499" t="s">
        <v>1036</v>
      </c>
      <c r="J646" s="509" t="s">
        <v>3142</v>
      </c>
      <c r="K646" s="501" t="s">
        <v>3091</v>
      </c>
      <c r="L646" s="498" t="s">
        <v>70</v>
      </c>
      <c r="M646" s="498" t="s">
        <v>109</v>
      </c>
      <c r="N646" s="498" t="s">
        <v>108</v>
      </c>
      <c r="O646" s="498" t="s">
        <v>205</v>
      </c>
      <c r="P646" s="498" t="s">
        <v>111</v>
      </c>
      <c r="Q646" s="498" t="s">
        <v>75</v>
      </c>
      <c r="R646" s="198" t="s">
        <v>76</v>
      </c>
      <c r="S646" s="498" t="s">
        <v>140</v>
      </c>
      <c r="T646" s="498" t="s">
        <v>78</v>
      </c>
      <c r="U646" s="498" t="s">
        <v>78</v>
      </c>
      <c r="V646" s="501" t="s">
        <v>3143</v>
      </c>
      <c r="W646" s="502">
        <f t="shared" si="78"/>
        <v>7</v>
      </c>
      <c r="X646" s="502" t="str">
        <f t="shared" si="79"/>
        <v>ALTA</v>
      </c>
      <c r="Y646" s="630" t="s">
        <v>3086</v>
      </c>
      <c r="Z646" s="502" t="s">
        <v>3086</v>
      </c>
      <c r="AA646" s="498" t="s">
        <v>168</v>
      </c>
      <c r="AB646" s="498" t="s">
        <v>201</v>
      </c>
      <c r="AC646" s="632" t="s">
        <v>3144</v>
      </c>
      <c r="AD646" s="574">
        <v>43831</v>
      </c>
      <c r="AE646" s="504" t="s">
        <v>82</v>
      </c>
      <c r="AF646" s="505" t="s">
        <v>69</v>
      </c>
      <c r="AG646" s="505" t="s">
        <v>69</v>
      </c>
      <c r="AH646" s="505" t="s">
        <v>69</v>
      </c>
      <c r="AI646" s="505" t="s">
        <v>114</v>
      </c>
      <c r="AJ646" s="506">
        <v>43413</v>
      </c>
      <c r="AK646" s="505" t="s">
        <v>457</v>
      </c>
      <c r="AL646" s="505" t="s">
        <v>457</v>
      </c>
      <c r="AM646" s="505" t="s">
        <v>69</v>
      </c>
      <c r="AN646" s="505" t="s">
        <v>457</v>
      </c>
      <c r="AO646" s="505" t="s">
        <v>69</v>
      </c>
      <c r="AP646" s="505" t="s">
        <v>457</v>
      </c>
      <c r="AQ646" s="505" t="s">
        <v>69</v>
      </c>
      <c r="AR646" s="504" t="s">
        <v>87</v>
      </c>
      <c r="AS646" s="504" t="s">
        <v>87</v>
      </c>
      <c r="AT646" s="505" t="s">
        <v>69</v>
      </c>
      <c r="AU646" s="505" t="s">
        <v>89</v>
      </c>
      <c r="AV646" s="505" t="s">
        <v>69</v>
      </c>
      <c r="AW646" s="507" t="s">
        <v>69</v>
      </c>
      <c r="AX646" s="505" t="s">
        <v>90</v>
      </c>
    </row>
    <row r="647" spans="1:50" ht="68.25" customHeight="1">
      <c r="A647" s="572" t="s">
        <v>3046</v>
      </c>
      <c r="B647" s="498" t="s">
        <v>320</v>
      </c>
      <c r="C647" s="498" t="s">
        <v>264</v>
      </c>
      <c r="D647" s="500" t="s">
        <v>106</v>
      </c>
      <c r="E647" s="498" t="s">
        <v>1101</v>
      </c>
      <c r="F647" s="198">
        <f>IFERROR(VLOOKUP(E647,[22]TablaRetencion!A$1:B$22,2,FALSE),"")</f>
        <v>410</v>
      </c>
      <c r="G647" s="198" t="s">
        <v>402</v>
      </c>
      <c r="H647" s="198">
        <f>IFERROR(VLOOKUP(G647,[22]TablaRetencion!C$1:D$159,2,FALSE),"")</f>
        <v>28</v>
      </c>
      <c r="I647" s="499" t="s">
        <v>1036</v>
      </c>
      <c r="J647" s="509" t="s">
        <v>3145</v>
      </c>
      <c r="K647" s="501" t="s">
        <v>3091</v>
      </c>
      <c r="L647" s="498" t="s">
        <v>70</v>
      </c>
      <c r="M647" s="498" t="s">
        <v>109</v>
      </c>
      <c r="N647" s="498" t="s">
        <v>108</v>
      </c>
      <c r="O647" s="498" t="s">
        <v>205</v>
      </c>
      <c r="P647" s="498" t="s">
        <v>111</v>
      </c>
      <c r="Q647" s="498" t="s">
        <v>75</v>
      </c>
      <c r="R647" s="198" t="s">
        <v>76</v>
      </c>
      <c r="S647" s="498" t="s">
        <v>140</v>
      </c>
      <c r="T647" s="498" t="s">
        <v>78</v>
      </c>
      <c r="U647" s="498" t="s">
        <v>78</v>
      </c>
      <c r="V647" s="501" t="s">
        <v>3146</v>
      </c>
      <c r="W647" s="502">
        <f t="shared" si="78"/>
        <v>7</v>
      </c>
      <c r="X647" s="502" t="str">
        <f t="shared" si="79"/>
        <v>ALTA</v>
      </c>
      <c r="Y647" s="633" t="s">
        <v>3056</v>
      </c>
      <c r="Z647" s="502" t="s">
        <v>3056</v>
      </c>
      <c r="AA647" s="498" t="s">
        <v>168</v>
      </c>
      <c r="AB647" s="498" t="s">
        <v>201</v>
      </c>
      <c r="AC647" s="632" t="s">
        <v>3147</v>
      </c>
      <c r="AD647" s="574">
        <v>43831</v>
      </c>
      <c r="AE647" s="504" t="s">
        <v>82</v>
      </c>
      <c r="AF647" s="505" t="s">
        <v>69</v>
      </c>
      <c r="AG647" s="505" t="s">
        <v>69</v>
      </c>
      <c r="AH647" s="505" t="s">
        <v>69</v>
      </c>
      <c r="AI647" s="505" t="s">
        <v>114</v>
      </c>
      <c r="AJ647" s="506">
        <v>43414</v>
      </c>
      <c r="AK647" s="505" t="s">
        <v>457</v>
      </c>
      <c r="AL647" s="505" t="s">
        <v>457</v>
      </c>
      <c r="AM647" s="505" t="s">
        <v>69</v>
      </c>
      <c r="AN647" s="505" t="s">
        <v>457</v>
      </c>
      <c r="AO647" s="505" t="s">
        <v>69</v>
      </c>
      <c r="AP647" s="505" t="s">
        <v>457</v>
      </c>
      <c r="AQ647" s="505" t="s">
        <v>69</v>
      </c>
      <c r="AR647" s="504" t="s">
        <v>87</v>
      </c>
      <c r="AS647" s="504" t="s">
        <v>87</v>
      </c>
      <c r="AT647" s="505" t="s">
        <v>69</v>
      </c>
      <c r="AU647" s="505" t="s">
        <v>89</v>
      </c>
      <c r="AV647" s="505" t="s">
        <v>69</v>
      </c>
      <c r="AW647" s="507" t="s">
        <v>69</v>
      </c>
      <c r="AX647" s="505" t="s">
        <v>90</v>
      </c>
    </row>
    <row r="648" spans="1:50" ht="16.5">
      <c r="A648" s="640" t="s">
        <v>3183</v>
      </c>
      <c r="B648" s="638"/>
      <c r="C648" s="638"/>
      <c r="D648" s="638"/>
      <c r="E648" s="638"/>
      <c r="F648" s="638"/>
      <c r="G648" s="638"/>
      <c r="H648" s="638"/>
      <c r="I648" s="638"/>
      <c r="J648" s="638"/>
      <c r="K648" s="638"/>
      <c r="L648" s="638"/>
      <c r="M648" s="638"/>
      <c r="N648" s="638"/>
      <c r="O648" s="638"/>
      <c r="P648" s="638"/>
      <c r="Q648" s="638"/>
      <c r="R648" s="638"/>
      <c r="S648" s="638"/>
      <c r="T648" s="638"/>
      <c r="U648" s="638"/>
      <c r="V648" s="638"/>
      <c r="W648" s="638"/>
      <c r="X648" s="638"/>
      <c r="Y648" s="638"/>
      <c r="Z648" s="638"/>
      <c r="AA648" s="638"/>
      <c r="AB648" s="638"/>
      <c r="AC648" s="638"/>
      <c r="AD648" s="574"/>
      <c r="AE648" s="638"/>
      <c r="AF648" s="638"/>
      <c r="AG648" s="638"/>
      <c r="AH648" s="638"/>
      <c r="AI648" s="638"/>
      <c r="AJ648" s="638"/>
      <c r="AK648" s="638"/>
      <c r="AL648" s="638"/>
      <c r="AM648" s="638"/>
      <c r="AN648" s="638"/>
      <c r="AO648" s="638"/>
      <c r="AP648" s="638"/>
      <c r="AQ648" s="638"/>
      <c r="AR648" s="638"/>
      <c r="AS648" s="638"/>
      <c r="AT648" s="638"/>
      <c r="AU648" s="638"/>
      <c r="AV648" s="638"/>
      <c r="AW648" s="638"/>
      <c r="AX648" s="639"/>
    </row>
    <row r="649" spans="1:50">
      <c r="AD649" s="921"/>
    </row>
    <row r="650" spans="1:50">
      <c r="AD650" s="921"/>
    </row>
    <row r="651" spans="1:50">
      <c r="AD651" s="921"/>
    </row>
    <row r="652" spans="1:50">
      <c r="AD652" s="921"/>
    </row>
    <row r="653" spans="1:50">
      <c r="AD653" s="921"/>
    </row>
    <row r="654" spans="1:50">
      <c r="AD654" s="921"/>
    </row>
    <row r="655" spans="1:50">
      <c r="AD655" s="921"/>
    </row>
    <row r="656" spans="1:50">
      <c r="AD656" s="921"/>
    </row>
    <row r="657" spans="30:30">
      <c r="AD657" s="921"/>
    </row>
    <row r="658" spans="30:30">
      <c r="AD658" s="921"/>
    </row>
    <row r="659" spans="30:30">
      <c r="AD659" s="921"/>
    </row>
    <row r="660" spans="30:30">
      <c r="AD660" s="921"/>
    </row>
    <row r="661" spans="30:30">
      <c r="AD661" s="921"/>
    </row>
    <row r="662" spans="30:30">
      <c r="AD662" s="921"/>
    </row>
    <row r="663" spans="30:30">
      <c r="AD663" s="921"/>
    </row>
    <row r="664" spans="30:30">
      <c r="AD664" s="921"/>
    </row>
    <row r="665" spans="30:30">
      <c r="AD665" s="921"/>
    </row>
    <row r="666" spans="30:30">
      <c r="AD666" s="921"/>
    </row>
    <row r="667" spans="30:30">
      <c r="AD667" s="921"/>
    </row>
    <row r="668" spans="30:30">
      <c r="AD668" s="921"/>
    </row>
    <row r="669" spans="30:30">
      <c r="AD669" s="921"/>
    </row>
    <row r="670" spans="30:30">
      <c r="AD670" s="921"/>
    </row>
    <row r="671" spans="30:30">
      <c r="AD671" s="921"/>
    </row>
    <row r="672" spans="30:30">
      <c r="AD672" s="921"/>
    </row>
    <row r="673" spans="30:30">
      <c r="AD673" s="921"/>
    </row>
    <row r="674" spans="30:30">
      <c r="AD674" s="921"/>
    </row>
    <row r="675" spans="30:30">
      <c r="AD675" s="921"/>
    </row>
    <row r="676" spans="30:30">
      <c r="AD676" s="921"/>
    </row>
    <row r="677" spans="30:30">
      <c r="AD677" s="921"/>
    </row>
    <row r="678" spans="30:30">
      <c r="AD678" s="921"/>
    </row>
    <row r="679" spans="30:30">
      <c r="AD679" s="921"/>
    </row>
    <row r="680" spans="30:30">
      <c r="AD680" s="921"/>
    </row>
    <row r="681" spans="30:30">
      <c r="AD681" s="921"/>
    </row>
    <row r="682" spans="30:30">
      <c r="AD682" s="921"/>
    </row>
    <row r="683" spans="30:30">
      <c r="AD683" s="921"/>
    </row>
    <row r="684" spans="30:30">
      <c r="AD684" s="921"/>
    </row>
    <row r="685" spans="30:30">
      <c r="AD685" s="921"/>
    </row>
    <row r="686" spans="30:30">
      <c r="AD686" s="921"/>
    </row>
    <row r="687" spans="30:30">
      <c r="AD687" s="921"/>
    </row>
    <row r="688" spans="30:30">
      <c r="AD688" s="921"/>
    </row>
    <row r="689" spans="30:30">
      <c r="AD689" s="921"/>
    </row>
    <row r="690" spans="30:30">
      <c r="AD690" s="921"/>
    </row>
    <row r="691" spans="30:30">
      <c r="AD691" s="921"/>
    </row>
    <row r="692" spans="30:30">
      <c r="AD692" s="921"/>
    </row>
    <row r="693" spans="30:30">
      <c r="AD693" s="921"/>
    </row>
    <row r="694" spans="30:30">
      <c r="AD694" s="921"/>
    </row>
    <row r="695" spans="30:30">
      <c r="AD695" s="922"/>
    </row>
  </sheetData>
  <autoFilter ref="A8:AX648" xr:uid="{0DA07AC6-71B8-47AB-8162-2678955E88FD}"/>
  <dataConsolidate/>
  <mergeCells count="18">
    <mergeCell ref="AT5:AW7"/>
    <mergeCell ref="AX5:AX7"/>
    <mergeCell ref="A4:AX4"/>
    <mergeCell ref="A5:Q7"/>
    <mergeCell ref="R5:X7"/>
    <mergeCell ref="Y5:AE7"/>
    <mergeCell ref="AF5:AK7"/>
    <mergeCell ref="AL5:AQ7"/>
    <mergeCell ref="AR5:AS7"/>
    <mergeCell ref="A1:B3"/>
    <mergeCell ref="AW1:AX3"/>
    <mergeCell ref="AU1:AV1"/>
    <mergeCell ref="AU2:AV2"/>
    <mergeCell ref="AU3:AV3"/>
    <mergeCell ref="AS1:AT1"/>
    <mergeCell ref="AS2:AT2"/>
    <mergeCell ref="AS3:AT3"/>
    <mergeCell ref="C1:AR3"/>
  </mergeCells>
  <dataValidations count="7">
    <dataValidation type="list" allowBlank="1" showInputMessage="1" showErrorMessage="1" sqref="I59 G9:G427 G467:G594 G600:G647" xr:uid="{00000000-0002-0000-0100-000000000000}">
      <formula1>INDIRECT(E9)</formula1>
    </dataValidation>
    <dataValidation type="list" allowBlank="1" showInputMessage="1" showErrorMessage="1" sqref="C9:C427 C467:C594 C600:C647"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InputMessage="1" showErrorMessage="1" sqref="J9:J14 J55 K69 J62:J106 J272:J426 J484:J507 J590:J594 J600:J615" xr:uid="{03C6D9B5-8FCB-4D79-850E-7CB70F62C771}">
      <formula1>INDIRECT(A9)</formula1>
    </dataValidation>
    <dataValidation type="list" allowBlank="1" showErrorMessage="1" sqref="J428:J466" xr:uid="{216DE8CF-26EC-405C-B8DE-8CED0BAE1444}">
      <formula1>INDIRECT(A428)</formula1>
    </dataValidation>
    <dataValidation type="list" allowBlank="1" showErrorMessage="1" sqref="C428:C466" xr:uid="{A71409A0-C5F3-4A06-9399-98382740069B}">
      <formula1>INDIRECT(B428)</formula1>
    </dataValidation>
    <dataValidation type="list" allowBlank="1" showErrorMessage="1" sqref="G428:G466" xr:uid="{305156FB-954A-4BD6-B7B6-26BC1F730541}">
      <formula1>INDIRECT(E428)</formula1>
    </dataValidation>
  </dataValidations>
  <hyperlinks>
    <hyperlink ref="Y27" r:id="rId1" xr:uid="{6E1615C2-B565-4FA9-B369-7583F78BFFD0}"/>
    <hyperlink ref="Y30" r:id="rId2" xr:uid="{C67D452F-765A-4E55-B87A-D6EFA55B5289}"/>
    <hyperlink ref="Y36" r:id="rId3" xr:uid="{A1B8E499-CC40-48D2-85B1-E50CFCA23D04}"/>
    <hyperlink ref="Y37" r:id="rId4" xr:uid="{E0B4C0F2-8230-423A-B983-82405323E474}"/>
    <hyperlink ref="Y38" r:id="rId5" xr:uid="{1886FFB7-7CBC-4933-AAD9-D8D26CE1375A}"/>
    <hyperlink ref="Y44" r:id="rId6" xr:uid="{4CE18F28-B418-4F99-9790-ED2263469C45}"/>
    <hyperlink ref="Y39" r:id="rId7" xr:uid="{16664BB0-22A8-42CD-9AFC-1076385F1022}"/>
    <hyperlink ref="Y40" r:id="rId8" xr:uid="{15AE224E-26BB-4527-B0C9-7AA903685607}"/>
    <hyperlink ref="Y42" r:id="rId9" xr:uid="{284A32E1-E1F3-478C-B136-D0DEC2518A6C}"/>
    <hyperlink ref="Y54" r:id="rId10" xr:uid="{08EB8738-3022-43D8-B00C-A834B1DBA1E6}"/>
    <hyperlink ref="Y115" r:id="rId11" xr:uid="{3493ACCF-E79E-484B-880F-6BDC925B03AA}"/>
    <hyperlink ref="Y147" r:id="rId12" xr:uid="{2FA257D8-2A7B-47F5-9F3F-B1318A26762C}"/>
    <hyperlink ref="Y171" r:id="rId13" xr:uid="{D1930F93-AF2C-4A46-A326-E5C8FDBC1810}"/>
    <hyperlink ref="Y116" r:id="rId14" xr:uid="{D371077E-5760-4C5A-8157-F8E2D16F4BD1}"/>
    <hyperlink ref="AU107" r:id="rId15" display="https://www.subredsuroccidente.gov.co/transparencia/control/reportes-control-interno" xr:uid="{6C042B42-7270-40A7-B459-67C7C0457551}"/>
    <hyperlink ref="AU108" r:id="rId16" display="https://www.subredsuroccidente.gov.co/transparencia/control/reportes-control-interno" xr:uid="{161C458E-BCD9-4155-B66E-F2377B206375}"/>
    <hyperlink ref="AU109" r:id="rId17" display="https://www.subredsuroccidente.gov.co/transparencia/control/reportes-control-interno" xr:uid="{D0F8BE11-A57D-4183-8553-B986E6F35408}"/>
    <hyperlink ref="AU110" r:id="rId18" display="https://www.subredsuroccidente.gov.co/transparencia/control/reportes-control-interno" xr:uid="{0A1CAA14-F654-49BF-83C4-1F5BA5B15BF6}"/>
    <hyperlink ref="AU111" r:id="rId19" display="https://www.subredsuroccidente.gov.co/transparencia/control/reportes-control-interno" xr:uid="{067B6C1B-CF65-4B09-AF50-BE3DA1C71124}"/>
    <hyperlink ref="AU112" r:id="rId20" display="https://www.subredsuroccidente.gov.co/transparencia/control/reportes-control-interno" xr:uid="{BF194BF0-45B8-4B5F-B736-79D20AB0C5BF}"/>
    <hyperlink ref="AU113" r:id="rId21" display="https://www.subredsuroccidente.gov.co/transparencia/control/reportes-control-interno" xr:uid="{1643C8C2-528F-45D0-8868-1BF4923308BD}"/>
    <hyperlink ref="AU114" r:id="rId22" display="https://www.subredsuroccidente.gov.co/transparencia/control/reportes-control-interno" xr:uid="{AAD8F1DB-62AB-4748-B974-73D122D5DE95}"/>
    <hyperlink ref="AU115" r:id="rId23" display="https://www.subredsuroccidente.gov.co/transparencia/control/reportes-control-interno" xr:uid="{3B5051B9-6C42-40EF-86EB-9EB65300168E}"/>
    <hyperlink ref="AU116" r:id="rId24" display="https://www.subredsuroccidente.gov.co/transparencia/control/reportes-control-interno" xr:uid="{59D66619-774D-480F-A8E1-2002A174D447}"/>
    <hyperlink ref="AU117" r:id="rId25" display="https://www.subredsuroccidente.gov.co/transparencia/control/reportes-control-interno" xr:uid="{93335BE3-9382-409F-8D4C-F7510ACCE0FE}"/>
    <hyperlink ref="AU118" r:id="rId26" display="https://www.subredsuroccidente.gov.co/transparencia/control/reportes-control-interno" xr:uid="{3E1E1B9B-1DB1-405E-A27B-8462E6C68FA6}"/>
    <hyperlink ref="AU119" r:id="rId27" display="https://www.subredsuroccidente.gov.co/transparencia/control/reportes-control-interno" xr:uid="{A8E1D725-9B7D-4DC8-B049-928987D3F940}"/>
    <hyperlink ref="AU120" r:id="rId28" display="https://www.subredsuroccidente.gov.co/transparencia/control/reportes-control-interno" xr:uid="{AEB99E78-2F56-439F-AB70-DE8D9EF00B60}"/>
    <hyperlink ref="AU121" r:id="rId29" display="https://www.subredsuroccidente.gov.co/transparencia/control/reportes-control-interno" xr:uid="{29C4F398-A24C-4646-902A-35DC16EA660E}"/>
    <hyperlink ref="AU122" r:id="rId30" display="https://www.subredsuroccidente.gov.co/transparencia/control/reportes-control-interno" xr:uid="{D5D1F3A3-441E-48F2-ACA5-626088E43D1E}"/>
    <hyperlink ref="AU123" r:id="rId31" display="https://www.subredsuroccidente.gov.co/transparencia/control/reportes-control-interno" xr:uid="{5594B3F8-2DAB-4123-AC55-A08C260D7206}"/>
    <hyperlink ref="AU124" r:id="rId32" display="https://www.subredsuroccidente.gov.co/transparencia/control/reportes-control-interno" xr:uid="{DCA95FB7-340C-47EA-B9FD-F5D26E1E3E71}"/>
    <hyperlink ref="AU125" r:id="rId33" display="https://www.subredsuroccidente.gov.co/transparencia/control/reportes-control-interno" xr:uid="{34B62AE5-0511-4E3E-9E39-82BFF5A1A35E}"/>
    <hyperlink ref="AU126" r:id="rId34" display="https://www.subredsuroccidente.gov.co/transparencia/control/reportes-control-interno" xr:uid="{BB87E36E-A8BC-4498-815E-55527A81CE52}"/>
    <hyperlink ref="AU127" r:id="rId35" display="https://www.subredsuroccidente.gov.co/transparencia/control/reportes-control-interno" xr:uid="{CAEDF7F7-DDC9-4047-B864-EC1E81F79619}"/>
    <hyperlink ref="AU128" r:id="rId36" display="https://www.subredsuroccidente.gov.co/transparencia/control/reportes-control-interno" xr:uid="{DBD39473-8E72-4E14-B8F5-9224FEF353BC}"/>
    <hyperlink ref="AU129" r:id="rId37" display="https://www.subredsuroccidente.gov.co/transparencia/control/reportes-control-interno" xr:uid="{0890E2C6-2516-47FC-B097-1918E21B8320}"/>
    <hyperlink ref="AU130" r:id="rId38" display="https://www.subredsuroccidente.gov.co/transparencia/control/reportes-control-interno" xr:uid="{0915CF76-172C-46AF-9AA8-BD650A215183}"/>
    <hyperlink ref="AU131" r:id="rId39" display="https://www.subredsuroccidente.gov.co/transparencia/control/reportes-control-interno" xr:uid="{4FFBBCCD-0DCE-4EBD-B219-1655363C37BE}"/>
    <hyperlink ref="AU132" r:id="rId40" display="https://www.subredsuroccidente.gov.co/transparencia/control/reportes-control-interno" xr:uid="{FF422C63-328A-4ACB-BA0D-B3FB442A9BC2}"/>
    <hyperlink ref="AU133" r:id="rId41" display="https://www.subredsuroccidente.gov.co/transparencia/control/reportes-control-interno" xr:uid="{A74B6929-E296-4881-820B-D6E91711D4BC}"/>
    <hyperlink ref="AU134" r:id="rId42" display="https://www.subredsuroccidente.gov.co/transparencia/control/reportes-control-interno" xr:uid="{24D8FD08-EB5E-43CD-82FD-E4836C6986D4}"/>
    <hyperlink ref="AU135" r:id="rId43" display="https://www.subredsuroccidente.gov.co/transparencia/control/reportes-control-interno" xr:uid="{3EEF994D-DB3D-420B-967F-A801A259E5AB}"/>
    <hyperlink ref="AU136" r:id="rId44" display="https://www.subredsuroccidente.gov.co/transparencia/control/reportes-control-interno" xr:uid="{AD69AC1D-8B9C-4351-BFAD-FA8917B0301A}"/>
    <hyperlink ref="AU137" r:id="rId45" display="https://www.subredsuroccidente.gov.co/transparencia/control/reportes-control-interno" xr:uid="{B2B1E67F-921E-4811-80E0-BD36FF5F00DD}"/>
    <hyperlink ref="AU138" r:id="rId46" display="https://www.subredsuroccidente.gov.co/transparencia/control/reportes-control-interno" xr:uid="{B5D89F50-DB3C-4788-83B7-4653A65750A9}"/>
    <hyperlink ref="AU139" r:id="rId47" display="https://www.subredsuroccidente.gov.co/transparencia/control/reportes-control-interno" xr:uid="{A6485B4A-8732-41B9-8189-699CD197B375}"/>
    <hyperlink ref="AU140" r:id="rId48" display="https://www.subredsuroccidente.gov.co/transparencia/control/reportes-control-interno" xr:uid="{684BA2DF-877E-4B93-8D66-64057D7FD344}"/>
    <hyperlink ref="AU141" r:id="rId49" display="https://www.subredsuroccidente.gov.co/transparencia/control/reportes-control-interno" xr:uid="{1BB38418-8BCD-454F-8CC8-0A75863E4002}"/>
    <hyperlink ref="AU142" r:id="rId50" display="https://www.subredsuroccidente.gov.co/transparencia/control/reportes-control-interno" xr:uid="{7F5D0413-EC31-42B8-98BC-F1CCF9C3A08F}"/>
    <hyperlink ref="AU143" r:id="rId51" display="https://www.subredsuroccidente.gov.co/transparencia/control/reportes-control-interno" xr:uid="{FA080391-D764-4C8D-B431-4D36EF10D9A3}"/>
    <hyperlink ref="AU144" r:id="rId52" display="https://www.subredsuroccidente.gov.co/transparencia/control/reportes-control-interno" xr:uid="{061667B9-EED8-435F-B38F-85D2B8F40F66}"/>
    <hyperlink ref="AU145" r:id="rId53" display="https://www.subredsuroccidente.gov.co/transparencia/control/reportes-control-interno" xr:uid="{6801A721-C7B1-4562-A11C-872211FB026C}"/>
    <hyperlink ref="AU146" r:id="rId54" display="https://www.subredsuroccidente.gov.co/transparencia/control/reportes-control-interno" xr:uid="{ABDACFE2-05FB-4CE1-9DC8-03DFCFB93082}"/>
    <hyperlink ref="AU147" r:id="rId55" display="https://www.subredsuroccidente.gov.co/transparencia/control/reportes-control-interno" xr:uid="{97A3F10D-E7FE-4744-AF96-17BD4E3A23F3}"/>
    <hyperlink ref="AU148" r:id="rId56" display="https://www.subredsuroccidente.gov.co/transparencia/control/reportes-control-interno" xr:uid="{6EAE6915-D1C1-4C54-8B0B-75A2D0888ACC}"/>
    <hyperlink ref="AU149" r:id="rId57" display="https://www.subredsuroccidente.gov.co/transparencia/control/reportes-control-interno" xr:uid="{7651ADE9-6168-4619-A36E-438B75D5245D}"/>
    <hyperlink ref="AU150" r:id="rId58" display="https://www.subredsuroccidente.gov.co/transparencia/control/reportes-control-interno" xr:uid="{019A3A11-E289-43A7-8B8B-F2D9D4017469}"/>
    <hyperlink ref="AU151" r:id="rId59" display="https://www.subredsuroccidente.gov.co/transparencia/control/reportes-control-interno" xr:uid="{5AD5C18E-7F00-485F-9DEF-A8BB668EAC4E}"/>
    <hyperlink ref="AU152" r:id="rId60" display="https://www.subredsuroccidente.gov.co/transparencia/control/reportes-control-interno" xr:uid="{16F8B1C3-2828-4C5A-AD06-FFE85BA2E6C1}"/>
    <hyperlink ref="AU153" r:id="rId61" display="https://www.subredsuroccidente.gov.co/transparencia/control/reportes-control-interno" xr:uid="{E4FA258C-0500-4538-9A92-B2C3ABEC2047}"/>
    <hyperlink ref="AU154" r:id="rId62" display="https://www.subredsuroccidente.gov.co/transparencia/control/reportes-control-interno" xr:uid="{2D50AE3E-5242-4AA0-A34E-4E5281073E4D}"/>
    <hyperlink ref="AU155" r:id="rId63" display="https://www.subredsuroccidente.gov.co/transparencia/control/reportes-control-interno" xr:uid="{C08F08DE-4D6B-4BE4-B60D-A75AA97906E3}"/>
    <hyperlink ref="AU156" r:id="rId64" display="https://www.subredsuroccidente.gov.co/transparencia/control/reportes-control-interno" xr:uid="{CD9CC982-F683-495D-8615-D0687236F172}"/>
    <hyperlink ref="AU157" r:id="rId65" display="https://www.subredsuroccidente.gov.co/transparencia/control/reportes-control-interno" xr:uid="{CB666025-3C81-473B-833D-101BED9E4067}"/>
    <hyperlink ref="AU158" r:id="rId66" display="https://www.subredsuroccidente.gov.co/transparencia/control/reportes-control-interno" xr:uid="{8B548276-11B9-4631-AB52-7A60190BD0E9}"/>
    <hyperlink ref="AU159" r:id="rId67" display="https://www.subredsuroccidente.gov.co/transparencia/control/reportes-control-interno" xr:uid="{B3FEFD00-5B53-4D1A-9396-DF6B9454DD80}"/>
    <hyperlink ref="AU160" r:id="rId68" display="https://www.subredsuroccidente.gov.co/transparencia/control/reportes-control-interno" xr:uid="{418DE91D-2A21-4365-A815-2EED108BC803}"/>
    <hyperlink ref="AU161" r:id="rId69" display="https://www.subredsuroccidente.gov.co/transparencia/control/reportes-control-interno" xr:uid="{42AB29CF-98F9-4F2D-A2CB-B109CB0C4EE2}"/>
    <hyperlink ref="AU162" r:id="rId70" display="https://www.subredsuroccidente.gov.co/transparencia/control/reportes-control-interno" xr:uid="{49EF56B8-B025-43BB-96DE-075C7D5709A4}"/>
    <hyperlink ref="AU163" r:id="rId71" display="https://www.subredsuroccidente.gov.co/transparencia/control/reportes-control-interno" xr:uid="{50896600-453C-4AB2-9961-7E909846DF2A}"/>
    <hyperlink ref="AU164" r:id="rId72" display="https://www.subredsuroccidente.gov.co/transparencia/control/reportes-control-interno" xr:uid="{70CC7A4D-AE9B-4C42-B4C0-FAE5CECF739A}"/>
    <hyperlink ref="AU165" r:id="rId73" display="https://www.subredsuroccidente.gov.co/transparencia/control/reportes-control-interno" xr:uid="{67685081-D84F-4488-9C71-F92E1767FF7E}"/>
    <hyperlink ref="AU166" r:id="rId74" display="https://www.subredsuroccidente.gov.co/transparencia/control/reportes-control-interno" xr:uid="{5205B894-5AB2-417C-AB2D-09EDDA596818}"/>
    <hyperlink ref="AU167" r:id="rId75" display="https://www.subredsuroccidente.gov.co/transparencia/control/reportes-control-interno" xr:uid="{27ED3DB1-471C-4EB7-99F2-E3E3210C88CC}"/>
    <hyperlink ref="AU168" r:id="rId76" display="https://www.subredsuroccidente.gov.co/transparencia/control/reportes-control-interno" xr:uid="{C4B0E05C-EEAA-4F45-BC4E-C687246A7999}"/>
    <hyperlink ref="AU169" r:id="rId77" display="https://www.subredsuroccidente.gov.co/transparencia/control/reportes-control-interno" xr:uid="{C9247D89-8095-424C-AAAB-6242F1065869}"/>
    <hyperlink ref="AU170" r:id="rId78" display="https://www.subredsuroccidente.gov.co/transparencia/control/reportes-control-interno" xr:uid="{73EEAE5F-9B74-498C-B457-DB5826361847}"/>
    <hyperlink ref="AU171" r:id="rId79" display="https://www.subredsuroccidente.gov.co/transparencia/control/reportes-control-interno" xr:uid="{02EB9910-D099-43B3-893E-B99166739CB9}"/>
    <hyperlink ref="AU172" r:id="rId80" display="https://www.subredsuroccidente.gov.co/transparencia/control/reportes-control-interno" xr:uid="{EDDA8B00-71F7-44BF-8C68-0B93084AB515}"/>
    <hyperlink ref="AU173" r:id="rId81" display="https://www.subredsuroccidente.gov.co/transparencia/control/reportes-control-interno" xr:uid="{A32CF749-52D0-4BF7-BD0C-044F84042D1D}"/>
    <hyperlink ref="AU174" r:id="rId82" display="https://www.subredsuroccidente.gov.co/transparencia/control/reportes-control-interno" xr:uid="{DE25E157-E9C4-4A1A-9130-8F3525C59DAE}"/>
    <hyperlink ref="AU175" r:id="rId83" display="https://www.subredsuroccidente.gov.co/transparencia/control/reportes-control-interno" xr:uid="{9D01D87A-8490-4228-AAB0-F3A672E4A034}"/>
    <hyperlink ref="AU176" r:id="rId84" display="https://www.subredsuroccidente.gov.co/transparencia/control/reportes-control-interno" xr:uid="{D7DCB0C7-89F3-4672-871E-026286119387}"/>
    <hyperlink ref="AU177" r:id="rId85" display="https://www.subredsuroccidente.gov.co/transparencia/control/reportes-control-interno" xr:uid="{5DDDDFA0-7740-457D-AEDD-9ED3F6191314}"/>
    <hyperlink ref="AU178" r:id="rId86" display="https://www.subredsuroccidente.gov.co/transparencia/control/reportes-control-interno" xr:uid="{A695BBDA-1DC1-48E0-A275-023870A89CAA}"/>
    <hyperlink ref="AU179" r:id="rId87" display="https://www.subredsuroccidente.gov.co/transparencia/control/reportes-control-interno" xr:uid="{F19417D4-9508-4077-8439-306D574D34CB}"/>
    <hyperlink ref="AU180" r:id="rId88" display="https://www.subredsuroccidente.gov.co/transparencia/control/reportes-control-interno" xr:uid="{4DDF2ED6-3A9E-45C7-8B9F-151367A90427}"/>
    <hyperlink ref="AU181" r:id="rId89" display="https://www.subredsuroccidente.gov.co/transparencia/control/reportes-control-interno" xr:uid="{8434980A-2848-4C6A-A630-4D77A95156B0}"/>
    <hyperlink ref="AU182" r:id="rId90" display="https://www.subredsuroccidente.gov.co/transparencia/control/reportes-control-interno" xr:uid="{069CC45A-E9A0-4289-9689-41A8E8730355}"/>
    <hyperlink ref="AU183" r:id="rId91" display="https://www.subredsuroccidente.gov.co/transparencia/control/reportes-control-interno" xr:uid="{BF48DEE4-DC17-4F48-8610-1A9E56F9D183}"/>
    <hyperlink ref="AU184" r:id="rId92" display="https://www.subredsuroccidente.gov.co/transparencia/control/reportes-control-interno" xr:uid="{6BE0B9BE-B918-4087-9CC4-D824BE798767}"/>
    <hyperlink ref="AU185" r:id="rId93" display="https://www.subredsuroccidente.gov.co/transparencia/control/reportes-control-interno" xr:uid="{625A13E8-CC22-4048-B1B0-1996918D8AA0}"/>
    <hyperlink ref="AU186" r:id="rId94" display="https://www.subredsuroccidente.gov.co/transparencia/control/reportes-control-interno" xr:uid="{6EFE7DCB-2870-4717-8C2D-26DFEDE2F3DF}"/>
    <hyperlink ref="AU187" r:id="rId95" display="https://www.subredsuroccidente.gov.co/transparencia/control/reportes-control-interno" xr:uid="{8EFA3933-D001-414C-ADD5-23C5A1ADB79C}"/>
    <hyperlink ref="AU188" r:id="rId96" display="https://www.subredsuroccidente.gov.co/transparencia/control/reportes-control-interno" xr:uid="{2DBD68B0-21F4-409D-85D6-A9C13912B627}"/>
    <hyperlink ref="AU189" r:id="rId97" display="https://www.subredsuroccidente.gov.co/transparencia/control/reportes-control-interno" xr:uid="{6E52DE43-FEF3-4933-AA5E-6F6FB68866F0}"/>
    <hyperlink ref="AU190" r:id="rId98" display="https://www.subredsuroccidente.gov.co/transparencia/control/reportes-control-interno" xr:uid="{8E63FE9A-66E1-4534-B530-33F488BA23B2}"/>
    <hyperlink ref="AU191" r:id="rId99" display="https://www.subredsuroccidente.gov.co/transparencia/control/reportes-control-interno" xr:uid="{F958B8BC-D58F-4142-9A79-F6D51890A7FF}"/>
    <hyperlink ref="AU192" r:id="rId100" display="https://www.subredsuroccidente.gov.co/transparencia/control/reportes-control-interno" xr:uid="{CE231D2B-7F4D-44B9-A09F-40630927F2D7}"/>
    <hyperlink ref="AU193" r:id="rId101" display="https://www.subredsuroccidente.gov.co/transparencia/control/reportes-control-interno" xr:uid="{9B338150-62C4-4622-BB7B-A3AF7701A28B}"/>
    <hyperlink ref="AU194" r:id="rId102" display="https://www.subredsuroccidente.gov.co/transparencia/control/reportes-control-interno" xr:uid="{99BBF7E7-42A2-4009-8AED-854DB2573E1E}"/>
    <hyperlink ref="AU195" r:id="rId103" display="https://www.subredsuroccidente.gov.co/transparencia/control/reportes-control-interno" xr:uid="{B55555DB-6BB2-437F-B4D3-EE2C4D77E3C6}"/>
    <hyperlink ref="AU196" r:id="rId104" display="https://www.subredsuroccidente.gov.co/transparencia/control/reportes-control-interno" xr:uid="{A52C5C82-DA01-4870-8F4F-F5A2E49BE0CA}"/>
    <hyperlink ref="AU197" r:id="rId105" display="https://www.subredsuroccidente.gov.co/transparencia/control/reportes-control-interno" xr:uid="{6A063E65-694B-4D52-9FBB-E810CF68E4C1}"/>
    <hyperlink ref="AU198" r:id="rId106" display="https://www.subredsuroccidente.gov.co/transparencia/control/reportes-control-interno" xr:uid="{5A8D9899-FA90-440C-88E6-C754437DEA48}"/>
    <hyperlink ref="AU199" r:id="rId107" display="https://www.subredsuroccidente.gov.co/transparencia/control/reportes-control-interno" xr:uid="{4D3CA9A5-6733-42C1-BD80-D97633785463}"/>
    <hyperlink ref="AU200" r:id="rId108" display="https://www.subredsuroccidente.gov.co/transparencia/control/reportes-control-interno" xr:uid="{9F424C78-1038-4839-B98B-2FFB1F27475F}"/>
    <hyperlink ref="AU201" r:id="rId109" display="https://www.subredsuroccidente.gov.co/transparencia/control/reportes-control-interno" xr:uid="{A4EC4657-B55C-43AB-8111-C16C279084B9}"/>
    <hyperlink ref="AU202" r:id="rId110" display="https://www.subredsuroccidente.gov.co/transparencia/control/reportes-control-interno" xr:uid="{ABC70EED-0B8E-4397-B6AE-D1AC3D32167B}"/>
    <hyperlink ref="AU203" r:id="rId111" display="https://www.subredsuroccidente.gov.co/transparencia/control/reportes-control-interno" xr:uid="{B259FB89-B32B-422C-8DCC-0C96C73CEB93}"/>
    <hyperlink ref="AU204" r:id="rId112" display="https://www.subredsuroccidente.gov.co/transparencia/control/reportes-control-interno" xr:uid="{260D26C5-FCE7-4E92-9882-9D1B3E34C857}"/>
    <hyperlink ref="AU205" r:id="rId113" display="https://www.subredsuroccidente.gov.co/transparencia/control/reportes-control-interno" xr:uid="{695338A8-0E7E-4351-B883-79DA02132D60}"/>
    <hyperlink ref="AU206" r:id="rId114" display="https://www.subredsuroccidente.gov.co/transparencia/control/reportes-control-interno" xr:uid="{09884DAD-382B-4A28-8197-97840600F98A}"/>
    <hyperlink ref="AU207" r:id="rId115" display="https://www.subredsuroccidente.gov.co/transparencia/control/reportes-control-interno" xr:uid="{225D53F6-A9F0-4FF8-BEF4-C37039066EBD}"/>
    <hyperlink ref="AU208" r:id="rId116" display="https://www.subredsuroccidente.gov.co/transparencia/control/reportes-control-interno" xr:uid="{B8D67E8F-8DAD-48A1-9B00-781B43644E45}"/>
    <hyperlink ref="AU209" r:id="rId117" display="https://www.subredsuroccidente.gov.co/transparencia/control/reportes-control-interno" xr:uid="{9F707B14-9630-4CA7-989A-30FB32249B8C}"/>
    <hyperlink ref="AU210" r:id="rId118" display="https://www.subredsuroccidente.gov.co/transparencia/control/reportes-control-interno" xr:uid="{0FDA449B-2A9B-4D09-9DE7-F17FD85156F7}"/>
    <hyperlink ref="AU211" r:id="rId119" display="https://www.subredsuroccidente.gov.co/transparencia/control/reportes-control-interno" xr:uid="{5FF3CC32-457B-4BC4-98C7-80A2845B76BA}"/>
    <hyperlink ref="AU212" r:id="rId120" display="https://www.subredsuroccidente.gov.co/transparencia/control/reportes-control-interno" xr:uid="{9B2C9D2C-7352-450B-A938-4E4E9240B370}"/>
    <hyperlink ref="AU213" r:id="rId121" display="https://www.subredsuroccidente.gov.co/transparencia/control/reportes-control-interno" xr:uid="{76AFBE45-1DA4-4745-82FA-CB79A06AC380}"/>
    <hyperlink ref="AU214" r:id="rId122" display="https://www.subredsuroccidente.gov.co/transparencia/control/reportes-control-interno" xr:uid="{CBBC0BEB-956F-4340-967C-DC716F90EA4D}"/>
    <hyperlink ref="AU215" r:id="rId123" display="https://www.subredsuroccidente.gov.co/transparencia/control/reportes-control-interno" xr:uid="{3A1562DC-E5D6-4163-9D02-CAA23E9B9ACD}"/>
    <hyperlink ref="AU216" r:id="rId124" display="https://www.subredsuroccidente.gov.co/transparencia/control/reportes-control-interno" xr:uid="{37BBF7F7-269B-4FFA-9C05-A0F6ACDE635E}"/>
    <hyperlink ref="AU217" r:id="rId125" display="https://www.subredsuroccidente.gov.co/transparencia/control/reportes-control-interno" xr:uid="{3443FDC6-3D51-4FC0-8C31-5DE436A2C76E}"/>
    <hyperlink ref="AU218" r:id="rId126" display="https://www.subredsuroccidente.gov.co/transparencia/control/reportes-control-interno" xr:uid="{027C18A3-FFE4-439A-987C-0D8BFF45962D}"/>
    <hyperlink ref="AU219" r:id="rId127" display="https://www.subredsuroccidente.gov.co/transparencia/control/reportes-control-interno" xr:uid="{4066A43B-303E-4ED1-8236-A8CC1B25F0A8}"/>
    <hyperlink ref="AU220" r:id="rId128" display="https://www.subredsuroccidente.gov.co/transparencia/control/reportes-control-interno" xr:uid="{14D75DBE-7499-4CE9-AC72-1FCFF5777A4C}"/>
    <hyperlink ref="AU221" r:id="rId129" display="https://www.subredsuroccidente.gov.co/transparencia/control/reportes-control-interno" xr:uid="{9A5E3B9F-970E-49C7-AEFE-C72CCE796AA3}"/>
    <hyperlink ref="AU222" r:id="rId130" display="https://www.subredsuroccidente.gov.co/transparencia/control/reportes-control-interno" xr:uid="{DDC83D94-435A-4DEB-8B94-03900BACD5AC}"/>
    <hyperlink ref="AU223" r:id="rId131" display="https://www.subredsuroccidente.gov.co/transparencia/control/reportes-control-interno" xr:uid="{AC4A4B5A-FC5A-4284-9158-B0D1E9604E28}"/>
    <hyperlink ref="AU224" r:id="rId132" display="https://www.subredsuroccidente.gov.co/transparencia/control/reportes-control-interno" xr:uid="{6B30B0D0-3CD3-4799-8D0C-F5F0A2402810}"/>
    <hyperlink ref="AU225" r:id="rId133" display="https://www.subredsuroccidente.gov.co/transparencia/control/reportes-control-interno" xr:uid="{D2537515-E8D5-4908-BB86-8E9FFAB823BD}"/>
    <hyperlink ref="AU226" r:id="rId134" display="https://www.subredsuroccidente.gov.co/transparencia/control/reportes-control-interno" xr:uid="{78476809-86EC-4892-91C3-9650B765BD39}"/>
    <hyperlink ref="AU227" r:id="rId135" display="https://www.subredsuroccidente.gov.co/transparencia/control/reportes-control-interno" xr:uid="{8DEDCAF5-9850-48EB-AD8B-41D7C20AF0DA}"/>
    <hyperlink ref="AU228" r:id="rId136" display="https://www.subredsuroccidente.gov.co/transparencia/control/reportes-control-interno" xr:uid="{0CFF0AD7-6C53-42FE-A4D0-8A559BDBF132}"/>
    <hyperlink ref="AU229" r:id="rId137" display="https://www.subredsuroccidente.gov.co/transparencia/control/reportes-control-interno" xr:uid="{4FB3B73D-8DB3-437A-92D5-7855F23DB0D9}"/>
    <hyperlink ref="AU230" r:id="rId138" display="https://www.subredsuroccidente.gov.co/transparencia/control/reportes-control-interno" xr:uid="{1295D45C-669A-41E2-A9C2-32836FF72DCF}"/>
    <hyperlink ref="AU231" r:id="rId139" display="https://www.subredsuroccidente.gov.co/transparencia/control/reportes-control-interno" xr:uid="{9CB0C28B-A34A-4971-9936-1973F46E3D5C}"/>
    <hyperlink ref="AU232" r:id="rId140" display="https://www.subredsuroccidente.gov.co/transparencia/control/reportes-control-interno" xr:uid="{1904547C-CD09-443B-9F31-5E798D969911}"/>
    <hyperlink ref="AU233" r:id="rId141" display="https://www.subredsuroccidente.gov.co/transparencia/control/reportes-control-interno" xr:uid="{62DF85A5-152A-471B-8E39-67B5797FCE7C}"/>
    <hyperlink ref="AU234" r:id="rId142" display="https://www.subredsuroccidente.gov.co/transparencia/control/reportes-control-interno" xr:uid="{B75F79F9-0589-4AB3-8F44-31371864BE15}"/>
    <hyperlink ref="AU235" r:id="rId143" display="https://www.subredsuroccidente.gov.co/transparencia/control/reportes-control-interno" xr:uid="{F5EF1615-0E5B-467D-B2EE-3A7DF7F5CE95}"/>
    <hyperlink ref="AU236" r:id="rId144" display="https://www.subredsuroccidente.gov.co/transparencia/control/reportes-control-interno" xr:uid="{7CAF98C3-1C6B-4E29-A622-04D5DAA9B7DE}"/>
    <hyperlink ref="AU237" r:id="rId145" display="https://www.subredsuroccidente.gov.co/transparencia/control/reportes-control-interno" xr:uid="{2581F940-BD04-43A5-ACD9-D2B80D4A6DCF}"/>
    <hyperlink ref="AU238" r:id="rId146" display="https://www.subredsuroccidente.gov.co/transparencia/control/reportes-control-interno" xr:uid="{E337FAA0-1DA9-4D22-B11B-F0CBB5BF1844}"/>
    <hyperlink ref="AU239" r:id="rId147" display="https://www.subredsuroccidente.gov.co/transparencia/control/reportes-control-interno" xr:uid="{DEABF770-EF6C-4EAD-AEF2-D213ED90F8DE}"/>
    <hyperlink ref="AU240" r:id="rId148" display="https://www.subredsuroccidente.gov.co/transparencia/control/reportes-control-interno" xr:uid="{11168AF5-2361-4D68-B511-39E0B21120CB}"/>
    <hyperlink ref="AU241" r:id="rId149" display="https://www.subredsuroccidente.gov.co/transparencia/control/reportes-control-interno" xr:uid="{577CA213-2EA5-4B58-9436-9CB340AEAC50}"/>
    <hyperlink ref="AU242" r:id="rId150" display="https://www.subredsuroccidente.gov.co/transparencia/control/reportes-control-interno" xr:uid="{ED53C8ED-C550-4053-A9A8-BE5D5D4E1CCF}"/>
    <hyperlink ref="AU243" r:id="rId151" display="https://www.subredsuroccidente.gov.co/transparencia/control/reportes-control-interno" xr:uid="{E8A731B0-C650-446E-9855-FDFD72337787}"/>
    <hyperlink ref="AU244" r:id="rId152" display="https://www.subredsuroccidente.gov.co/transparencia/control/reportes-control-interno" xr:uid="{65055EBB-631F-4B45-95AB-7B3FBF483047}"/>
    <hyperlink ref="AU245" r:id="rId153" display="https://www.subredsuroccidente.gov.co/transparencia/control/reportes-control-interno" xr:uid="{18E88726-408F-4F25-B05C-5220960BE5B3}"/>
    <hyperlink ref="AU246" r:id="rId154" display="https://www.subredsuroccidente.gov.co/transparencia/control/reportes-control-interno" xr:uid="{46DE84C8-3990-45C7-B6E0-C2541AC062C1}"/>
    <hyperlink ref="AU247" r:id="rId155" display="https://www.subredsuroccidente.gov.co/transparencia/control/reportes-control-interno" xr:uid="{CE95958A-65FB-47BC-BBE7-57704EE50EF6}"/>
    <hyperlink ref="AU248" r:id="rId156" display="https://www.subredsuroccidente.gov.co/transparencia/control/reportes-control-interno" xr:uid="{202C43CA-3860-4392-A83F-71B0B6EADDF4}"/>
    <hyperlink ref="AU249" r:id="rId157" display="https://www.subredsuroccidente.gov.co/transparencia/control/reportes-control-interno" xr:uid="{5B884DFA-12CE-4AFE-B558-A4D2B992B6F9}"/>
    <hyperlink ref="AU250" r:id="rId158" display="https://www.subredsuroccidente.gov.co/transparencia/control/reportes-control-interno" xr:uid="{0EF66BA4-F8C1-4309-B245-08EECAA6D28D}"/>
    <hyperlink ref="AU251" r:id="rId159" display="https://www.subredsuroccidente.gov.co/transparencia/control/reportes-control-interno" xr:uid="{C3EA2E36-FB22-4F0D-93A8-3FD340C091B6}"/>
    <hyperlink ref="AU252" r:id="rId160" display="https://www.subredsuroccidente.gov.co/transparencia/control/reportes-control-interno" xr:uid="{99B6AE89-9DB0-47B6-8649-E3BB8A77F025}"/>
    <hyperlink ref="Y107" r:id="rId161" xr:uid="{942A9941-1F3A-4615-8D63-09137BCCA6B0}"/>
    <hyperlink ref="Y262" r:id="rId162" xr:uid="{BED02EBF-36E8-40EA-B295-66D5D3724064}"/>
    <hyperlink ref="K264" r:id="rId163" display="https://www.subredsuroccidente.gov.co/transparencia/control/informe-final-auditoria-ntc-6047" xr:uid="{C4394FBA-8D62-441B-A97C-37E09D04A407}"/>
    <hyperlink ref="Y263:Y271" r:id="rId164" display="https://www.subredsuroccidente.gov.co/transparencia/control/informe-final-auditoria-ntc-6047" xr:uid="{FAD20441-83E0-407E-A9BA-59E7C28D5599}"/>
    <hyperlink ref="Y407" r:id="rId165" xr:uid="{D4247249-2B87-46F6-BAFF-410DA3960212}"/>
    <hyperlink ref="AU407" r:id="rId166" xr:uid="{774660A4-4875-4AD4-B99D-C68FDCB68C84}"/>
  </hyperlinks>
  <pageMargins left="0.70866141732283472" right="0.70866141732283472" top="0.74803149606299213" bottom="0.74803149606299213" header="0.51181102362204722" footer="0.51181102362204722"/>
  <pageSetup paperSize="281" scale="50" firstPageNumber="0" orientation="landscape" horizontalDpi="300" verticalDpi="300" r:id="rId167"/>
  <headerFooter>
    <oddFooter>Página &amp;P</oddFooter>
  </headerFooter>
  <colBreaks count="1" manualBreakCount="1">
    <brk id="37" max="1048575" man="1"/>
  </colBreaks>
  <drawing r:id="rId168"/>
  <legacyDrawing r:id="rId169"/>
  <oleObjects>
    <mc:AlternateContent xmlns:mc="http://schemas.openxmlformats.org/markup-compatibility/2006">
      <mc:Choice Requires="x14">
        <oleObject progId="PBrush" shapeId="2200" r:id="rId170">
          <objectPr defaultSize="0" autoPict="0" r:id="rId171">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70"/>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'C:\[Inventario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'C:\[Inventario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'C:\[Inventario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'C:\[Inventario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'C:\[Inventario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'C:\[Inventario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126">
        <x14:dataValidation type="list" allowBlank="1" showInputMessage="1" showErrorMessage="1" xr:uid="{43190196-4801-4C2C-BF46-9299E869EF3E}">
          <x14:formula1>
            <xm:f>'C:\Users\MEHERNANDEZGAITAN\Documents\TICS SUBRED SUR OCCIDENTE\SGSI\ACTIVOS DE INFORMACION TODOS LOS PROCESOS 2021\[Formato Inventario activos de información - Participacion Ciudadana.xlsx]TablaRetencion'!#REF!</xm:f>
          </x14:formula1>
          <xm:sqref>E10:E14</xm:sqref>
        </x14:dataValidation>
        <x14:dataValidation type="list" allowBlank="1" showInputMessage="1" showErrorMessage="1" xr:uid="{8E4F08DF-6ACF-4ADA-8667-88B077F0CBBC}">
          <x14:formula1>
            <xm:f>'C:\Users\MEHERNANDEZGAITAN\Documents\TICS SUBRED SUR OCCIDENTE\SGSI\ACTIVOS DE INFORMACION TODOS LOS PROCESOS 2021\[Formato Inventario activos de información - Participacion Ciudadana.xlsx]ProcesoSO'!#REF!</xm:f>
          </x14:formula1>
          <xm:sqref>B9:B14</xm:sqref>
        </x14:dataValidation>
        <x14:dataValidation type="list" allowBlank="1" showInputMessage="1" showErrorMessage="1" xr:uid="{2C7CB2DF-B725-4535-9B5F-6B07235AC40B}">
          <x14:formula1>
            <xm:f>'C:\Users\MEHERNANDEZGAITAN\Documents\TICS SUBRED SUR OCCIDENTE\SGSI\ACTIVOS DE INFORMACION TODOS LOS PROCESOS 2021\[Formato Inventario activos de información - Participacion Ciudadana.xlsx]Variables'!#REF!</xm:f>
          </x14:formula1>
          <x14:formula2>
            <xm:f>0</xm:f>
          </x14:formula2>
          <xm:sqref>AM12:AM14 AN13:AN14 L10:Q14 R12:U14 AA13:AB14 AE12:AE14 AI12:AI14 AR12:AT14 AW12:AW14 D10:D14</xm:sqref>
        </x14:dataValidation>
        <x14:dataValidation type="list" allowBlank="1" showInputMessage="1" showErrorMessage="1" xr:uid="{FAC1E208-CE95-4D25-839D-3E3CACBC1C0B}">
          <x14:formula1>
            <xm:f>'C:\Users\MEHERNANDEZGAITAN\Documents\TICS SUBRED SUR OCCIDENTE\SGSI\ACTIVOS DE INFORMACION TODOS LOS PROCESOS 2021\[Formato Inventario activos de información - Participacion Ciudadana.xlsx]Variables'!#REF!</xm:f>
          </x14:formula1>
          <xm:sqref>AL12:AL14 AF12:AH14 AO12:AQ14</xm:sqref>
        </x14:dataValidation>
        <x14:dataValidation type="list" allowBlank="1" showInputMessage="1" showErrorMessage="1" xr:uid="{7674B33F-6D7D-4F27-BB24-D8FA13624F74}">
          <x14:formula1>
            <xm:f>'C:\Users\Claudia\Desktop\[13-04-FO-0001Formato Inventario activos de información - todos los procesos V2 (1).xlsx]Variables'!#REF!</xm:f>
          </x14:formula1>
          <x14:formula2>
            <xm:f>0</xm:f>
          </x14:formula2>
          <xm:sqref>T9:T11</xm:sqref>
        </x14:dataValidation>
        <x14:dataValidation type="list" errorStyle="warning" allowBlank="1" showInputMessage="1" showErrorMessage="1" errorTitle="Error en selección" error="El dato seleccionado no es válido" promptTitle="Seleccione subserie s/proceso" xr:uid="{0303AB05-2A56-422C-A5CB-BFCA033D8DB8}">
          <x14:formula1>
            <xm:f>'C:\Users\Claudia\Desktop\[13-04-FO-0001Formato Inventario activos de información - todos los procesos V2.xlsx]TablaRetencion'!#REF!</xm:f>
          </x14:formula1>
          <xm:sqref>I9</xm:sqref>
        </x14:dataValidation>
        <x14:dataValidation type="list" allowBlank="1" showInputMessage="1" showErrorMessage="1" xr:uid="{474D9E8A-9C59-4725-918F-CD30C25558D0}">
          <x14:formula1>
            <xm:f>'C:\Users\Claudia\Desktop\[13-04-FO-0001Formato Inventario activos de información - todos los procesos V2.xlsx]TablaRetencion'!#REF!</xm:f>
          </x14:formula1>
          <xm:sqref>E9</xm:sqref>
        </x14:dataValidation>
        <x14:dataValidation type="list" allowBlank="1" showInputMessage="1" showErrorMessage="1" xr:uid="{D3A7BB2B-3ED4-4D42-A7D6-103A8DC830CE}">
          <x14:formula1>
            <xm:f>'C:\Users\Claudia\Desktop\[13-04-FO-0001Formato Inventario activos de información - todos los procesos V2.xlsx]Variables'!#REF!</xm:f>
          </x14:formula1>
          <xm:sqref>AV9:AV14 AO9:AQ11 AF9:AH11 AL9:AL11 AK9:AK14</xm:sqref>
        </x14:dataValidation>
        <x14:dataValidation type="list" allowBlank="1" showInputMessage="1" showErrorMessage="1" xr:uid="{D7B44EDD-4951-43E2-A445-0BF0F17C2EF8}">
          <x14:formula1>
            <xm:f>'C:\Users\Claudia\Desktop\[13-04-FO-0001Formato Inventario activos de información - todos los procesos V2.xlsx]Variables'!#REF!</xm:f>
          </x14:formula1>
          <x14:formula2>
            <xm:f>0</xm:f>
          </x14:formula2>
          <xm:sqref>AN9:AN12 AW9:AW11 AM9:AM11 AI9:AI11 AE9:AE11 AA9:AB12 R9:S11 D9 L9:Q9 U9:U11 AR9:AT11</xm:sqref>
        </x14:dataValidation>
        <x14:dataValidation type="list" errorStyle="warning" allowBlank="1" showInputMessage="1" showErrorMessage="1" errorTitle="Error en selección" error="El dato seleccionado no es válido" promptTitle="Seleccione subserie s/proceso" xr:uid="{EC699B9F-0B25-4533-AC78-4D887745D347}">
          <x14:formula1>
            <xm:f>'C:\Users\MEHERNANDEZGAITAN\Documents\TICS SUBRED SUR OCCIDENTE\SGSI\ACTIVOS DE INFORMACION TODOS LOS PROCESOS 2021\[Formato Inventario activos de información - Participacion Ciudadana.xlsx]TablaRetencion'!#REF!</xm:f>
          </x14:formula1>
          <xm:sqref>I10:I14</xm:sqref>
        </x14:dataValidation>
        <x14:dataValidation type="list" allowBlank="1" showInputMessage="1" showErrorMessage="1" xr:uid="{7EBCD69C-8025-4445-9C0E-5B986B7FEC27}">
          <x14:formula1>
            <xm:f>'C:\Users\MEHERNANDEZGAITAN\Documents\TICS SUBRED SUR OCCIDENTE\SGSI\Inventario Activos de Informacion procesos\[Inventario activos de información - Desarrollo I Conve y proyectos 18112019.xlsx]Variables'!#REF!</xm:f>
          </x14:formula1>
          <xm:sqref>AK61:AL61 AF61:AH61 AO61:AQ61 AO56:AQ58 AF56:AH58 AK56:AL58 AV56:AV58 AV61</xm:sqref>
        </x14:dataValidation>
        <x14:dataValidation type="list" allowBlank="1" showInputMessage="1" showErrorMessage="1" xr:uid="{2D481ADB-6326-4629-BD21-23C4394FC532}">
          <x14:formula1>
            <xm:f>'C:\Users\MEHERNANDEZGAITAN\Documents\TICS SUBRED SUR OCCIDENTE\SGSI\Inventario Activos de Informacion procesos\[Inventario activos de información - Desarrollo I Conve y proyectos 18112019.xlsx]TablaRetencion'!#REF!</xm:f>
          </x14:formula1>
          <xm:sqref>E56:E58 E61</xm:sqref>
        </x14:dataValidation>
        <x14:dataValidation type="list" allowBlank="1" showInputMessage="1" showErrorMessage="1" xr:uid="{59C23884-D4C1-401D-84D9-BD49E0506797}">
          <x14:formula1>
            <xm:f>'C:\Users\MEHERNANDEZGAITAN\Documents\TICS SUBRED SUR OCCIDENTE\SGSI\Inventario Activos de Informacion procesos\[Inventario activos de información - Desarrollo I Conve y proyectos 18112019.xlsx]Variables'!#REF!</xm:f>
          </x14:formula1>
          <x14:formula2>
            <xm:f>0</xm:f>
          </x14:formula2>
          <xm:sqref>D61 L61:U61 AA61:AB61 AE61 AI61 AM61:AN61 AR61:AT61 AR56:AT58 AM56:AN58 AI56:AI58 AE56:AE58 AA56:AB58 L56:U58 D56:D58 AW56:AW58 AW61</xm:sqref>
        </x14:dataValidation>
        <x14:dataValidation type="list" allowBlank="1" showInputMessage="1" showErrorMessage="1" xr:uid="{9CE72078-349A-4846-887B-52F485CBFE5D}">
          <x14:formula1>
            <xm:f>'C:\Users\yhernandezt\Downloads\[activos-de-informacion Gerencia de la Inf 19-07-2021.xlsx]ProcesoSO'!#REF!</xm:f>
          </x14:formula1>
          <xm:sqref>B56:B61</xm:sqref>
        </x14:dataValidation>
        <x14:dataValidation type="list" allowBlank="1" showInputMessage="1" showErrorMessage="1" xr:uid="{25161CE3-9E2B-4762-A634-9A746C282B51}">
          <x14:formula1>
            <xm:f>'C:\Users\yhernandezt\Downloads\[13-04-FO-0001Formato Inventario activos de información - todos los procesos V2 (1) (1).xlsx]Variables'!#REF!</xm:f>
          </x14:formula1>
          <x14:formula2>
            <xm:f>0</xm:f>
          </x14:formula2>
          <xm:sqref>AI53:AI55 D53:D55 L55:Q55 R53:U55 AA53:AB55 AE53:AE55</xm:sqref>
        </x14:dataValidation>
        <x14:dataValidation type="list" allowBlank="1" showInputMessage="1" showErrorMessage="1" xr:uid="{F0714754-B9AF-4628-9A21-4DF887CF53B0}">
          <x14:formula1>
            <xm:f>'C:\Users\yhernandezt\Downloads\[13-04-FO-0001Formato Inventario activos de información - todos los procesos V2 (1) (1).xlsx]ProcesoSO'!#REF!</xm:f>
          </x14:formula1>
          <xm:sqref>B53:B55</xm:sqref>
        </x14:dataValidation>
        <x14:dataValidation type="list" allowBlank="1" showInputMessage="1" showErrorMessage="1" xr:uid="{C24967F5-3B1B-4BE4-A8F9-AEC924F0F66B}">
          <x14:formula1>
            <xm:f>'C:\Users\yhernandezt\Downloads\[13-04-FO-0001Formato Inventario activos de información - todos los procesos V2 (1) (1).xlsx]TablaRetencion'!#REF!</xm:f>
          </x14:formula1>
          <xm:sqref>E53:E55</xm:sqref>
        </x14:dataValidation>
        <x14:dataValidation type="list" allowBlank="1" showInputMessage="1" showErrorMessage="1" xr:uid="{92F33D46-9B31-4D9C-BF7A-5718F4CE8286}">
          <x14:formula1>
            <xm:f>'C:\Users\yhernandezt\Downloads\[13-04-FO-0001Formato Inventario activos de información - todos los procesos V2 (1) (1).xlsx]Variables'!#REF!</xm:f>
          </x14:formula1>
          <xm:sqref>AK53:AK55 AF53:AH55</xm:sqref>
        </x14:dataValidation>
        <x14:dataValidation type="list" errorStyle="warning" allowBlank="1" showInputMessage="1" showErrorMessage="1" errorTitle="Error en selección" error="El dato seleccionado no es válido" promptTitle="Seleccione subserie s/proceso" xr:uid="{356DB71A-A286-4E71-904E-7A8823824729}">
          <x14:formula1>
            <xm:f>'C:\Users\yhernandezt\Downloads\[13-04-FO-0001Formato Inventario activos de información - todos los procesos V2 (1) (1).xlsx]TablaRetencion'!#REF!</xm:f>
          </x14:formula1>
          <xm:sqref>I53:I55</xm:sqref>
        </x14:dataValidation>
        <x14:dataValidation type="list" allowBlank="1" showInputMessage="1" showErrorMessage="1" xr:uid="{11BF1013-1032-43CF-9744-5E87AFF99707}">
          <x14:formula1>
            <xm:f>'C:\Users\MEHERNANDEZGAITAN\Documents\TICS SUBRED SUR OCCIDENTE\SGSI\Inventario Activos de Informacion procesos\[INV ACT INF PLEST 12092019.xlsx]Variables'!#REF!</xm:f>
          </x14:formula1>
          <x14:formula2>
            <xm:f>0</xm:f>
          </x14:formula2>
          <xm:sqref>L53:Q54 AM53:AN55 AR53:AT55 AW53:AW55</xm:sqref>
        </x14:dataValidation>
        <x14:dataValidation type="list" allowBlank="1" showInputMessage="1" showErrorMessage="1" xr:uid="{AC8E1730-47D7-4ACE-B3A9-B2F0B758BAA8}">
          <x14:formula1>
            <xm:f>'C:\Users\MEHERNANDEZGAITAN\Documents\TICS SUBRED SUR OCCIDENTE\SGSI\Inventario Activos de Informacion procesos\[INV ACT INF PLEST 12092019.xlsx]Variables'!#REF!</xm:f>
          </x14:formula1>
          <xm:sqref>AU53:AV55 AL53:AL55 AO53:AQ55</xm:sqref>
        </x14:dataValidation>
        <x14:dataValidation type="list" allowBlank="1" showInputMessage="1" showErrorMessage="1" xr:uid="{EB73A5BB-B2F7-4262-AE7E-51E7FA6DFB43}">
          <x14:formula1>
            <xm:f>'C:\Users\MEHERNANDEZGAITAN\Documents\TICS SUBRED SUR OCCIDENTE\SGSI\ACTIVOS DE INFORMACION TODOS LOS PROCESOS 2021\[Activos-de-informacion Gerencia de la Inf 2021-Desarrollo Institucional.xlsx]ProcesoSO'!#REF!</xm:f>
          </x14:formula1>
          <xm:sqref>B15:B52</xm:sqref>
        </x14:dataValidation>
        <x14:dataValidation type="list" errorStyle="warning" allowBlank="1" showInputMessage="1" showErrorMessage="1" errorTitle="Error en selección" error="El dato seleccionado no es válido" promptTitle="Seleccione subserie s/proceso" xr:uid="{D0D34AEB-2553-427A-9920-54A677877B9D}">
          <x14:formula1>
            <xm:f>'C:\Users\MEHERNANDEZGAITAN\Documents\TICS SUBRED SUR OCCIDENTE\ACTIVOS INFORMACION 2020 TODOS PROCESOS\[Formato Inventario activos de información - D_Estratégico.xlsx]TablaRetencion'!#REF!</xm:f>
          </x14:formula1>
          <xm:sqref>I15:I52 I56:I58 I60:I61</xm:sqref>
        </x14:dataValidation>
        <x14:dataValidation type="list" allowBlank="1" showInputMessage="1" showErrorMessage="1" xr:uid="{40CA43E2-3B7E-4B68-BD35-0235FB178A25}">
          <x14:formula1>
            <xm:f>'C:\Users\MEHERNANDEZGAITAN\Documents\TICS SUBRED SUR OCCIDENTE\SGSI\Inventario Activos de Informacion procesos\[Inventario activos de información - Gerencia de la Informacion18112019.xlsx]TablaRetencion'!#REF!</xm:f>
          </x14:formula1>
          <xm:sqref>E15:E52 E59:E60</xm:sqref>
        </x14:dataValidation>
        <x14:dataValidation type="list" allowBlank="1" showInputMessage="1" showErrorMessage="1" xr:uid="{1B6D67D9-5356-42B0-A870-96448358EBB7}">
          <x14:formula1>
            <xm:f>'C:\Users\MEHERNANDEZGAITAN\Documents\TICS SUBRED SUR OCCIDENTE\SGSI\Inventario Activos de Informacion procesos\[Inventario activos de información - Gerencia de la Informacion18112019.xlsx]Variables'!#REF!</xm:f>
          </x14:formula1>
          <x14:formula2>
            <xm:f>0</xm:f>
          </x14:formula2>
          <xm:sqref>AM16:AO52 AR15:AT52 AI15:AI52 AE15:AE52 AA15:AB52 L15:U52 D15:D52 AM15:AN15 AW15:AW52 AR59:AT60 AI59:AI60 AE59:AE60 AA59:AB60 L59:U60 D59:D60 AW59:AW60 AM59:AN60</xm:sqref>
        </x14:dataValidation>
        <x14:dataValidation type="list" allowBlank="1" showInputMessage="1" showErrorMessage="1" xr:uid="{B548043F-9271-4199-9702-281DE99EC361}">
          <x14:formula1>
            <xm:f>'C:\Users\MEHERNANDEZGAITAN\Documents\TICS SUBRED SUR OCCIDENTE\SGSI\Inventario Activos de Informacion procesos\[Inventario activos de información - Gerencia de la Informacion18112019.xlsx]Variables'!#REF!</xm:f>
          </x14:formula1>
          <xm:sqref>AV15 AO27:AO52 AV27:AV52 AP16:AQ52 AF15:AH52 AK15:AL52 AO15:AQ15 AV59:AV60 AF59:AH60 AK59:AL60 AO59:AQ60</xm:sqref>
        </x14:dataValidation>
        <x14:dataValidation type="list" errorStyle="warning" allowBlank="1" showInputMessage="1" showErrorMessage="1" errorTitle="Error en selección" error="El dato seleccionado no es válido" promptTitle="Seleccione subserie s/proceso" xr:uid="{6D6BF5B5-C746-4D16-BD0B-CC3D2A642E31}">
          <x14:formula1>
            <xm:f>'C:\Users\MEHERNANDEZGAITAN\Documents\TICS SUBRED SUR OCCIDENTE\SGSI\ACTIVOS DE INFORMACION TODOS LOS PROCESOS 2021\[Formato Inventario activos de información Comunicaciones.xlsx]TablaRetencion'!#REF!</xm:f>
          </x14:formula1>
          <xm:sqref>I62:I67</xm:sqref>
        </x14:dataValidation>
        <x14:dataValidation type="list" allowBlank="1" showInputMessage="1" showErrorMessage="1" xr:uid="{395422E0-907A-4B86-B3E0-E38E6F5C2FD9}">
          <x14:formula1>
            <xm:f>'C:\Users\MEHERNANDEZGAITAN\Documents\TICS SUBRED SUR OCCIDENTE\SGSI\ACTIVOS DE INFORMACION TODOS LOS PROCESOS 2021\[Formato Inventario activos de información Comunicaciones.xlsx]Variables'!#REF!</xm:f>
          </x14:formula1>
          <xm:sqref>AV62:AV67 AK62:AL67 AF62:AH67 AO62:AQ67</xm:sqref>
        </x14:dataValidation>
        <x14:dataValidation type="list" allowBlank="1" showInputMessage="1" showErrorMessage="1" xr:uid="{2EBFB07C-6ECF-4A00-919C-EF5ABF73CC2D}">
          <x14:formula1>
            <xm:f>'C:\Users\MEHERNANDEZGAITAN\Documents\TICS SUBRED SUR OCCIDENTE\SGSI\ACTIVOS DE INFORMACION TODOS LOS PROCESOS 2021\[Formato Inventario activos de información Comunicaciones.xlsx]TablaRetencion'!#REF!</xm:f>
          </x14:formula1>
          <xm:sqref>E62:E67</xm:sqref>
        </x14:dataValidation>
        <x14:dataValidation type="list" allowBlank="1" showInputMessage="1" showErrorMessage="1" xr:uid="{6F769EDD-ED6C-4DE4-8227-1911C2B0D8AB}">
          <x14:formula1>
            <xm:f>'C:\Users\MEHERNANDEZGAITAN\Documents\TICS SUBRED SUR OCCIDENTE\SGSI\ACTIVOS DE INFORMACION TODOS LOS PROCESOS 2021\[Formato Inventario activos de información Comunicaciones.xlsx]ProcesoSO'!#REF!</xm:f>
          </x14:formula1>
          <xm:sqref>B62:B67</xm:sqref>
        </x14:dataValidation>
        <x14:dataValidation type="list" allowBlank="1" showInputMessage="1" showErrorMessage="1" xr:uid="{C32C1F89-E328-43FF-86FB-275E4C432697}">
          <x14:formula1>
            <xm:f>'C:\Users\MEHERNANDEZGAITAN\Documents\TICS SUBRED SUR OCCIDENTE\SGSI\ACTIVOS DE INFORMACION TODOS LOS PROCESOS 2021\[Formato Inventario activos de información Comunicaciones.xlsx]Variables'!#REF!</xm:f>
          </x14:formula1>
          <x14:formula2>
            <xm:f>0</xm:f>
          </x14:formula2>
          <xm:sqref>AW62:AW67 D62:D67 L62:U67 AA62:AB67 AE62:AE67 AI62:AI67 AM62:AN67 AR62:AT67</xm:sqref>
        </x14:dataValidation>
        <x14:dataValidation type="list" allowBlank="1" showInputMessage="1" showErrorMessage="1" xr:uid="{A0AB4E13-5BC2-4A31-8659-DCA1622D6331}">
          <x14:formula1>
            <xm:f>'C:\Users\MEHERNANDEZGAITAN\Documents\TICS SUBRED SUR OCCIDENTE\SGSI\ACTIVOS DE INFORMACION TODOS LOS PROCESOS 2021\[Formato Inventario activos de información-V2 TALENTO HUMANO.xlsx]Variables'!#REF!</xm:f>
          </x14:formula1>
          <xm:sqref>AV68:AV97 AH68 AH70:AH97 AK68:AL97 AF68:AG97 AO68:AQ97</xm:sqref>
        </x14:dataValidation>
        <x14:dataValidation type="list" allowBlank="1" showInputMessage="1" showErrorMessage="1" xr:uid="{7133AB50-5367-49AF-B2AC-6E3D71A302F0}">
          <x14:formula1>
            <xm:f>'C:\Users\MEHERNANDEZGAITAN\Documents\TICS SUBRED SUR OCCIDENTE\SGSI\ACTIVOS DE INFORMACION TODOS LOS PROCESOS 2021\[Formato Inventario activos de información-V2 TALENTO HUMANO.xlsx]TablaRetencion'!#REF!</xm:f>
          </x14:formula1>
          <xm:sqref>E68:E97</xm:sqref>
        </x14:dataValidation>
        <x14:dataValidation type="list" allowBlank="1" showInputMessage="1" showErrorMessage="1" xr:uid="{438389F0-3633-48A1-ACDE-09AF69FF1273}">
          <x14:formula1>
            <xm:f>'C:\Users\MEHERNANDEZGAITAN\Documents\TICS SUBRED SUR OCCIDENTE\SGSI\ACTIVOS DE INFORMACION TODOS LOS PROCESOS 2021\[Formato Inventario activos de información-V2 TALENTO HUMANO.xlsx]ProcesoSO'!#REF!</xm:f>
          </x14:formula1>
          <xm:sqref>B68:B97</xm:sqref>
        </x14:dataValidation>
        <x14:dataValidation type="list" allowBlank="1" showInputMessage="1" showErrorMessage="1" xr:uid="{07F44C64-8837-4B69-9ABB-6A5C2672D64C}">
          <x14:formula1>
            <xm:f>'C:\Users\MEHERNANDEZGAITAN\Documents\TICS SUBRED SUR OCCIDENTE\SGSI\ACTIVOS DE INFORMACION TODOS LOS PROCESOS 2021\[Formato Inventario activos de información-V2 TALENTO HUMANO.xlsx]Variables'!#REF!</xm:f>
          </x14:formula1>
          <x14:formula2>
            <xm:f>0</xm:f>
          </x14:formula2>
          <xm:sqref>AW68:AW97 D68:D97 L68:U97 AA68:AB97 AE68:AE97 AI68:AI97 AM68:AN97 AR68:AT97</xm:sqref>
        </x14:dataValidation>
        <x14:dataValidation type="list" errorStyle="warning" allowBlank="1" showInputMessage="1" showErrorMessage="1" errorTitle="Error en selección" error="El dato seleccionado no es válido" promptTitle="Seleccione subserie s/proceso" xr:uid="{89DECD60-F064-4338-8C36-72A578F0A7AA}">
          <x14:formula1>
            <xm:f>'C:\Users\MEHERNANDEZGAITAN\Documents\TICS SUBRED SUR OCCIDENTE\SGSI\ACTIVOS DE INFORMACION TODOS LOS PROCESOS 2021\[Formato Inventario activos de información-V2 TALENTO HUMANO.xlsx]TablaRetencion'!#REF!</xm:f>
          </x14:formula1>
          <xm:sqref>I68:I97</xm:sqref>
        </x14:dataValidation>
        <x14:dataValidation type="list" allowBlank="1" showInputMessage="1" showErrorMessage="1" xr:uid="{62DC04BA-FD49-4557-B047-CEDF5DD35A72}">
          <x14:formula1>
            <xm:f>'C:\Users\GCONOC~1\AppData\Local\Temp\Rar$DIa7364.8409\[Activos de informacion gestion del conocimiento v1.xlsx]Variables'!#REF!</xm:f>
          </x14:formula1>
          <x14:formula2>
            <xm:f>0</xm:f>
          </x14:formula2>
          <xm:sqref>AR98:AT106 D98:D106 L98:L106 AM98:AN106 U100:U106 AA98:AB106 AE100:AE106 AI98:AI106 N98:N106 S100:S106 O100:O106 P98:R106 T98:T106 AE98 AW98:AW106</xm:sqref>
        </x14:dataValidation>
        <x14:dataValidation type="list" allowBlank="1" showInputMessage="1" showErrorMessage="1" xr:uid="{7BA75AD3-19F2-4FAD-B910-F6459E84D97C}">
          <x14:formula1>
            <xm:f>'C:\Users\GCONOC~1\AppData\Local\Temp\Rar$DIa7364.8409\[Activos de informacion gestion del conocimiento v1.xlsx]ProcesoSO'!#REF!</xm:f>
          </x14:formula1>
          <xm:sqref>B98:B106</xm:sqref>
        </x14:dataValidation>
        <x14:dataValidation type="list" allowBlank="1" showInputMessage="1" showErrorMessage="1" xr:uid="{5197D5F9-577E-4C13-A558-6D060C0AA5B3}">
          <x14:formula1>
            <xm:f>'C:\Users\GCONOC~1\AppData\Local\Temp\Rar$DIa7364.8409\[Activos de informacion gestion del conocimiento v1.xlsx]TablaRetencion'!#REF!</xm:f>
          </x14:formula1>
          <xm:sqref>E98:E106</xm:sqref>
        </x14:dataValidation>
        <x14:dataValidation type="list" allowBlank="1" showInputMessage="1" showErrorMessage="1" xr:uid="{294E69B0-FAD6-4517-B604-7EC4212008E1}">
          <x14:formula1>
            <xm:f>'C:\Users\GCONOC~1\AppData\Local\Temp\Rar$DIa7364.8409\[Activos de informacion gestion del conocimiento v1.xlsx]Variables'!#REF!</xm:f>
          </x14:formula1>
          <xm:sqref>AV98:AV106 AQ100:AQ106 AK99:AK106 AL98:AL106 M100:M106 AF98:AH106 AO98:AP106</xm:sqref>
        </x14:dataValidation>
        <x14:dataValidation type="list" errorStyle="warning" allowBlank="1" showInputMessage="1" showErrorMessage="1" errorTitle="Error en selección" error="El dato seleccionado no es válido" promptTitle="Seleccione subserie s/proceso" xr:uid="{B342894A-035C-4049-A44D-756AAEF2AD46}">
          <x14:formula1>
            <xm:f>'C:\Users\GCONOC~1\AppData\Local\Temp\Rar$DIa7364.8409\[Activos de informacion gestion del conocimiento v1.xlsx]TablaRetencion'!#REF!</xm:f>
          </x14:formula1>
          <xm:sqref>I98:I106</xm:sqref>
        </x14:dataValidation>
        <x14:dataValidation type="list" allowBlank="1" showInputMessage="1" showErrorMessage="1" xr:uid="{291D0DB2-5583-45B8-8850-A5D7A7ADDDD1}">
          <x14:formula1>
            <xm:f>'C:\Users\MEHERNANDEZGAITAN\Documents\TICS SUBRED SUR OCCIDENTE\SGSI\ACTIVOS DE INFORMACION TODOS LOS PROCESOS 2021\[Activos de Información Gestion del Conocimiento julio 2021.xlsx]Variables'!#REF!</xm:f>
          </x14:formula1>
          <xm:sqref>AQ98:AQ99 AK98</xm:sqref>
        </x14:dataValidation>
        <x14:dataValidation type="list" allowBlank="1" showInputMessage="1" showErrorMessage="1" xr:uid="{B95EDAC1-2D07-4BE5-BDB0-037A2901A813}">
          <x14:formula1>
            <xm:f>'C:\Users\MEHERNANDEZGAITAN\Documents\TICS SUBRED SUR OCCIDENTE\SGSI\ACTIVOS DE INFORMACION TODOS LOS PROCESOS 2021\[Activos de Información Gestion del Conocimiento julio 2021.xlsx]Variables'!#REF!</xm:f>
          </x14:formula1>
          <x14:formula2>
            <xm:f>0</xm:f>
          </x14:formula2>
          <xm:sqref>AE99 U98:U99 M98:M99 O98:O99 S98:S99</xm:sqref>
        </x14:dataValidation>
        <x14:dataValidation type="list" allowBlank="1" showInputMessage="1" showErrorMessage="1" xr:uid="{11B08EB2-2785-4010-8CF6-78DA11CD6ED9}">
          <x14:formula1>
            <xm:f>'C:\Users\MEHERNANDEZGAITAN\Documents\TICS SUBRED SUR OCCIDENTE\SGSI\ACTIVOS DE INFORMACION TODOS LOS PROCESOS 2021\[13-04-FO-0001Formato Inventario activos de información - Control interno 2021.xlsx]TablaRetencion'!#REF!</xm:f>
          </x14:formula1>
          <xm:sqref>E107:E271</xm:sqref>
        </x14:dataValidation>
        <x14:dataValidation type="list" allowBlank="1" showInputMessage="1" showErrorMessage="1" xr:uid="{8860BEAD-09A4-48E9-826D-B090C2E475CA}">
          <x14:formula1>
            <xm:f>'C:\Users\MEHERNANDEZGAITAN\Documents\TICS SUBRED SUR OCCIDENTE\SGSI\ACTIVOS DE INFORMACION TODOS LOS PROCESOS 2021\[13-04-FO-0001Formato Inventario activos de información - Control interno 2021.xlsx]ProcesoSO'!#REF!</xm:f>
          </x14:formula1>
          <xm:sqref>B107:B271</xm:sqref>
        </x14:dataValidation>
        <x14:dataValidation type="list" allowBlank="1" showInputMessage="1" showErrorMessage="1" xr:uid="{F82D8F10-E1CD-4C8C-AB31-409AC35B49E0}">
          <x14:formula1>
            <xm:f>'C:\Users\MEHERNANDEZGAITAN\Documents\TICS SUBRED SUR OCCIDENTE\SGSI\ACTIVOS DE INFORMACION TODOS LOS PROCESOS 2021\[13-04-FO-0001Formato Inventario activos de información - Control interno 2021.xlsx]Variables'!#REF!</xm:f>
          </x14:formula1>
          <x14:formula2>
            <xm:f>0</xm:f>
          </x14:formula2>
          <xm:sqref>AA262:AB271 AE262:AE271 D107:D271 Q107:Q271 L107:N271</xm:sqref>
        </x14:dataValidation>
        <x14:dataValidation type="list" allowBlank="1" showInputMessage="1" showErrorMessage="1" xr:uid="{47CEAC43-AFA5-4C05-97F3-8A91E3206EA9}">
          <x14:formula1>
            <xm:f>'C:\Users\andre\Downloads\[13-04-FO-0001Formato Inventario activos de información - todos los procesos V2 (2).xlsx]Variables'!#REF!</xm:f>
          </x14:formula1>
          <x14:formula2>
            <xm:f>0</xm:f>
          </x14:formula2>
          <xm:sqref>AA202 AB140 AB179 AA124:AB124 AA115:AB115 AA143:AB143 AA118:AB118</xm:sqref>
        </x14:dataValidation>
        <x14:dataValidation type="list" allowBlank="1" showInputMessage="1" showErrorMessage="1" xr:uid="{D091711C-D70A-4A1F-9B01-12A261A4E89A}">
          <x14:formula1>
            <xm:f>'C:\Users\andre\Downloads\[13-04-FO-0001 Inventario activos de información - FUID - OCI.xlsx]Variables'!#REF!</xm:f>
          </x14:formula1>
          <xm:sqref>AF107:AH271 AV107:AV271 AO107:AQ271 AK107:AL271</xm:sqref>
        </x14:dataValidation>
        <x14:dataValidation type="list" allowBlank="1" showInputMessage="1" showErrorMessage="1" xr:uid="{1D2F88C1-4154-4BFF-8925-2F888DDFADB6}">
          <x14:formula1>
            <xm:f>'C:\Users\andre\Downloads\[13-04-FO-0001 Inventario activos de información - FUID - OCI.xlsx]Variables'!#REF!</xm:f>
          </x14:formula1>
          <x14:formula2>
            <xm:f>0</xm:f>
          </x14:formula2>
          <xm:sqref>AA107:AB114 AA119:AB123 AA116:AB117 AA125:AA142 AB125:AB139 AB141:AB142 AB144:AB178 AA144:AA201 AB180:AB261 AM107:AN271 AR107:AU271 AE107:AE261 AI107:AI271 O107:P271 AA203:AA261 AW107:AW271 R107:U271 AX260:AX271</xm:sqref>
        </x14:dataValidation>
        <x14:dataValidation type="list" errorStyle="warning" allowBlank="1" showInputMessage="1" showErrorMessage="1" errorTitle="Error en selección" error="El dato seleccionado no es válido" promptTitle="Seleccione subserie s/proceso" xr:uid="{A2D31A44-0BD1-4744-BA14-8F326C96B493}">
          <x14:formula1>
            <xm:f>'C:\Users\andre\Downloads\[13-04-FO-0001 Inventario activos de información - FUID - OCI.xlsx]TablaRetencion'!#REF!</xm:f>
          </x14:formula1>
          <xm:sqref>I107:I271</xm:sqref>
        </x14:dataValidation>
        <x14:dataValidation type="list" allowBlank="1" showInputMessage="1" showErrorMessage="1" xr:uid="{EAA40FC1-797E-4F02-B71F-0AAC7B540A88}">
          <x14:formula1>
            <xm:f>'C:\Users\MEHERNANDEZGAITAN\Documents\TICS SUBRED SUR OCCIDENTE\SGSI\ACTIVOS INFORMACION 2020 TODOS PROCESOS\[Activos de informacion todos los procesos dic 2020.xlsx]ProcesoSO'!#REF!</xm:f>
          </x14:formula1>
          <xm:sqref>B272:B275 B392:B615</xm:sqref>
        </x14:dataValidation>
        <x14:dataValidation type="list" allowBlank="1" showInputMessage="1" showErrorMessage="1" xr:uid="{334EA032-335D-49CD-A653-928133D601B1}">
          <x14:formula1>
            <xm:f>'C:\Users\MEHERNANDEZGAITAN\Documents\TICS SUBRED SUR OCCIDENTE\SGSI\ACTIVOS INFORMACION 2020 TODOS PROCESOS\[Activos de informacion todos los procesos dic 2020.xlsx]Variables'!#REF!</xm:f>
          </x14:formula1>
          <xm:sqref>AV272:AV275 AV392:AV401 M272:M275 M392:M401 AK272:AL275 AK392:AL401 AF272:AH275 AF392:AH401 AO272:AQ275 AO392:AQ401</xm:sqref>
        </x14:dataValidation>
        <x14:dataValidation type="list" allowBlank="1" showInputMessage="1" showErrorMessage="1" xr:uid="{275E32E5-4028-4919-BE32-3EA19EC16EC4}">
          <x14:formula1>
            <xm:f>'C:\Users\MEHERNANDEZGAITAN\Documents\TICS SUBRED SUR OCCIDENTE\SGSI\ACTIVOS INFORMACION 2020 TODOS PROCESOS\[Activos de informacion todos los procesos dic 2020.xlsx]Variables'!#REF!</xm:f>
          </x14:formula1>
          <x14:formula2>
            <xm:f>0</xm:f>
          </x14:formula2>
          <xm:sqref>AW272:AW275 AW392:AW401 D272:D275 D392:D401 L272:L275 L392:L401 N272:U275 N392:U401 AA272:AB275 AA392:AB401 AE272:AE275 AE392:AE401 AI272:AI275 AI392:AI401 AM272:AN275 AM392:AN401 AR272:AT275 AR392:AT401</xm:sqref>
        </x14:dataValidation>
        <x14:dataValidation type="list" allowBlank="1" showInputMessage="1" showErrorMessage="1" xr:uid="{33CCB4BD-5E35-46FE-85D4-EC7DA57E54CB}">
          <x14:formula1>
            <xm:f>'C:\Users\MEHERNANDEZGAITAN\Documents\TICS SUBRED SUR OCCIDENTE\SGSI\ACTIVOS INFORMACION 2020 TODOS PROCESOS\[Activos de informacion todos los procesos dic 2020.xlsx]TablaRetencion'!#REF!</xm:f>
          </x14:formula1>
          <xm:sqref>E272:E275 E392:E427 E613:E615</xm:sqref>
        </x14:dataValidation>
        <x14:dataValidation type="list" errorStyle="warning" allowBlank="1" showInputMessage="1" showErrorMessage="1" errorTitle="Error en selección" error="El dato seleccionado no es válido" promptTitle="Seleccione subserie s/proceso" xr:uid="{0FD922A5-7EB9-4AE1-B180-A6880434F40B}">
          <x14:formula1>
            <xm:f>'C:\Users\MEHERNANDEZGAITAN\Documents\TICS SUBRED SUR OCCIDENTE\SGSI\ACTIVOS INFORMACION 2020 TODOS PROCESOS\[Activos de informacion todos los procesos dic 2020.xlsx]TablaRetencion'!#REF!</xm:f>
          </x14:formula1>
          <xm:sqref>I272:I275 I392:I401 I404:I406 I508:I513</xm:sqref>
        </x14:dataValidation>
        <x14:dataValidation type="list" allowBlank="1" showInputMessage="1" showErrorMessage="1" xr:uid="{5C32A967-3882-45BC-BD5B-49B677F988A2}">
          <x14:formula1>
            <xm:f>'C:\Users\MEHERNANDEZGAITAN\Documents\TICS SUBRED SUR OCCIDENTE\SGSI\ACTIVOS DE INFORMACION TODOS LOS PROCESOS 2021\[Activos de informacion todos los procesos Oficina TICS 2021.xlsx]ProcesoSO'!#REF!</xm:f>
          </x14:formula1>
          <xm:sqref>B276:B391</xm:sqref>
        </x14:dataValidation>
        <x14:dataValidation type="list" allowBlank="1" showInputMessage="1" showErrorMessage="1" xr:uid="{171BBDF3-5A1F-474E-B698-9A0D26B17C8B}">
          <x14:formula1>
            <xm:f>'C:\Users\MEHERNANDEZGAITAN\Documents\TICS SUBRED SUR OCCIDENTE\SGSI\ACTIVOS DE INFORMACION TODOS LOS PROCESOS 2021\[Activos de informacion todos los procesos Oficina TICS 2021.xlsx]TablaRetencion'!#REF!</xm:f>
          </x14:formula1>
          <xm:sqref>E276:E391</xm:sqref>
        </x14:dataValidation>
        <x14:dataValidation type="list" errorStyle="warning" allowBlank="1" showInputMessage="1" showErrorMessage="1" errorTitle="Error en selección" error="El dato seleccionado no es válido" promptTitle="Seleccione subserie s/proceso" xr:uid="{93C828DE-3B1E-4A1A-8093-DEC99CAF0FF9}">
          <x14:formula1>
            <xm:f>'C:\Users\MEHERNANDEZGAITAN\Documents\TICS SUBRED SUR OCCIDENTE\SGSI\ACTIVOS DE INFORMACION TODOS LOS PROCESOS 2021\[Activos de informacion todos los procesos Oficina TICS 2021.xlsx]TablaRetencion'!#REF!</xm:f>
          </x14:formula1>
          <xm:sqref>I276:I391</xm:sqref>
        </x14:dataValidation>
        <x14:dataValidation type="list" allowBlank="1" showInputMessage="1" showErrorMessage="1" xr:uid="{B145F934-7026-4889-ADB3-38D7A5325966}">
          <x14:formula1>
            <xm:f>'C:\Users\MEHERNANDEZGAITAN\Documents\TICS SUBRED SUR OCCIDENTE\SGSI\ACTIVOS DE INFORMACION TODOS LOS PROCESOS 2021\[Activos de informacion todos los procesos Oficina TICS 2021.xlsx]Variables'!#REF!</xm:f>
          </x14:formula1>
          <x14:formula2>
            <xm:f>0</xm:f>
          </x14:formula2>
          <xm:sqref>D276:D391 S276:S308 S311:S324 T276:U324 L276:L324 L387:L391 R276:R307 N276:Q324 N387:U391 AA276:AB324 AA387:AB391 AE276:AE324 AE387:AE391 AI276:AI324 AI387:AI391 AM276:AN324 AM387:AN391 AR276:AT324 AR387:AT391 AW276:AW324 AW387:AW391</xm:sqref>
        </x14:dataValidation>
        <x14:dataValidation type="list" allowBlank="1" showInputMessage="1" showErrorMessage="1" xr:uid="{4FB17338-D8C9-429D-AD2A-38B04876036A}">
          <x14:formula1>
            <xm:f>'C:\Users\MEHERNANDEZGAITAN\Documents\TICS SUBRED SUR OCCIDENTE\INFORMACION TICS ACTUAL\INVENTARIOS 2020\[Inventario Activos de Informacion tics con IP.xlsx]Variables'!#REF!</xm:f>
          </x14:formula1>
          <x14:formula2>
            <xm:f>0</xm:f>
          </x14:formula2>
          <xm:sqref>L330:U386 AA330:AB386 AE330:AE386 AI330:AI386 AL330:AN386 AQ330:AT386 AO330 AW330:AW386</xm:sqref>
        </x14:dataValidation>
        <x14:dataValidation type="list" allowBlank="1" showInputMessage="1" showErrorMessage="1" xr:uid="{C39DD18F-1F62-4D6E-B766-C60EBB77C774}">
          <x14:formula1>
            <xm:f>'C:\Users\MEHERNANDEZGAITAN\Documents\TICS SUBRED SUR OCCIDENTE\INFORMACION TICS ACTUAL\INVENTARIOS 2020\[Inventario Activos de Informacion-DATACENTER.xlsx]Variables'!#REF!</xm:f>
          </x14:formula1>
          <x14:formula2>
            <xm:f>0</xm:f>
          </x14:formula2>
          <xm:sqref>AW325:AW329 AO325 L325:U329 AA325:AB329 AE325:AE329 AI325:AI329 AL325:AN329 AQ325:AT329</xm:sqref>
        </x14:dataValidation>
        <x14:dataValidation type="list" allowBlank="1" showInputMessage="1" showErrorMessage="1" xr:uid="{5EE24E73-68C0-49DB-B96C-0278846C32B6}">
          <x14:formula1>
            <xm:f>'C:\Users\MEHERNANDEZGAITAN\Documents\TICS SUBRED SUR OCCIDENTE\SGSI\ACTIVOS DE INFORMACION TODOS LOS PROCESOS 2021\[Activos de informacion todos los procesos Oficina TICS 2021.xlsx]Variables'!#REF!</xm:f>
          </x14:formula1>
          <xm:sqref>AV276:AV324 AV387:AV391 M276:M324 M387:M391 AK276:AL324 AK387:AL391 AF276:AH324 AF387:AH391 AO276:AQ324 AO387:AQ391</xm:sqref>
        </x14:dataValidation>
        <x14:dataValidation type="list" allowBlank="1" showInputMessage="1" showErrorMessage="1" xr:uid="{1BF667AA-B86A-457B-B7F6-37EB579426FB}">
          <x14:formula1>
            <xm:f>'C:\Users\mehernandezgaitan\Documents\[Inventario Activos de Informacion Consolidado Sistemas.xlsx]Variables'!#REF!</xm:f>
          </x14:formula1>
          <x14:formula2>
            <xm:f>0</xm:f>
          </x14:formula2>
          <xm:sqref>S309:S310 R308:R324</xm:sqref>
        </x14:dataValidation>
        <x14:dataValidation type="list" allowBlank="1" showInputMessage="1" showErrorMessage="1" xr:uid="{C1242D50-03BC-469D-AFD7-9993371379B3}">
          <x14:formula1>
            <xm:f>'C:\Users\MEHERNANDEZGAITAN\Documents\TICS SUBRED SUR OCCIDENTE\ACTIVOS INFORMACION 2020 TODOS PROCESOS\[Formato Inventario activos de información Gestion Servicios complementarios.xlsx]Variables'!#REF!</xm:f>
          </x14:formula1>
          <x14:formula2>
            <xm:f>0</xm:f>
          </x14:formula2>
          <xm:sqref>AW402:AW420 D402:D420 L402:U420 AA402:AB420 AE402:AE420 AI402:AI420 AM402:AN420 AR402:AT420</xm:sqref>
        </x14:dataValidation>
        <x14:dataValidation type="list" allowBlank="1" showInputMessage="1" showErrorMessage="1" xr:uid="{E4D7E934-54DF-49A9-95D6-5D5212B5A116}">
          <x14:formula1>
            <xm:f>'C:\Users\MEHERNANDEZGAITAN\Documents\TICS SUBRED SUR OCCIDENTE\ACTIVOS INFORMACION 2020 TODOS PROCESOS\[Formato Inventario activos de información Gestion Servicios complementarios.xlsx]Variables'!#REF!</xm:f>
          </x14:formula1>
          <xm:sqref>AV402:AV420 AK402:AL420 AF402:AH420 AO402:AQ420</xm:sqref>
        </x14:dataValidation>
        <x14:dataValidation type="list" errorStyle="warning" allowBlank="1" showInputMessage="1" showErrorMessage="1" errorTitle="Error en selección" error="El dato seleccionado no es válido" promptTitle="Seleccione subserie s/proceso" xr:uid="{9D0281AA-4AE3-40B2-9AE2-06C13F46EEE2}">
          <x14:formula1>
            <xm:f>'C:\Users\MEHERNANDEZGAITAN\Documents\TICS SUBRED SUR OCCIDENTE\ACTIVOS INFORMACION 2020 TODOS PROCESOS\[Formato Inventario activos de información Gestion Servicios complementarios.xlsx]TablaRetencion'!#REF!</xm:f>
          </x14:formula1>
          <xm:sqref>I402:I403 I407:I420</xm:sqref>
        </x14:dataValidation>
        <x14:dataValidation type="list" allowBlank="1" showInputMessage="1" showErrorMessage="1" xr:uid="{419F67F9-24E1-4088-8B48-9416A0C3C2D0}">
          <x14:formula1>
            <xm:f>'C:\Users\MEHERNANDEZGAITAN\Documents\TICS SUBRED SUR OCCIDENTE\ACTIVOS INFORMACION 2020 TODOS PROCESOS\[Activos de informacion Direccion de urgencias.xlsx]Variables'!#REF!</xm:f>
          </x14:formula1>
          <x14:formula2>
            <xm:f>0</xm:f>
          </x14:formula2>
          <xm:sqref>AW421:AW427 D421:D427 L421:U427 AA421:AB427 AE421:AE427 AI421:AI427 AM421:AN427 AR421:AT427</xm:sqref>
        </x14:dataValidation>
        <x14:dataValidation type="list" allowBlank="1" showInputMessage="1" showErrorMessage="1" xr:uid="{C5B4CC52-187E-482E-B4D5-CA179C6F5403}">
          <x14:formula1>
            <xm:f>'C:\Users\MEHERNANDEZGAITAN\Documents\TICS SUBRED SUR OCCIDENTE\ACTIVOS INFORMACION 2020 TODOS PROCESOS\[Activos de informacion Direccion de urgencias.xlsx]Variables'!#REF!</xm:f>
          </x14:formula1>
          <xm:sqref>AV421:AV427 AK421:AL427 AF421:AH427 AO421:AQ427</xm:sqref>
        </x14:dataValidation>
        <x14:dataValidation type="list" errorStyle="warning" allowBlank="1" showInputMessage="1" showErrorMessage="1" errorTitle="Error en selección" error="El dato seleccionado no es válido" promptTitle="Seleccione subserie s/proceso" xr:uid="{84752E1A-0178-4295-A148-67CBE3315A40}">
          <x14:formula1>
            <xm:f>'C:\Users\MEHERNANDEZGAITAN\Documents\TICS SUBRED SUR OCCIDENTE\ACTIVOS INFORMACION 2020 TODOS PROCESOS\[Activos de informacion Direccion de urgencias.xlsx]TablaRetencion'!#REF!</xm:f>
          </x14:formula1>
          <xm:sqref>I421:I427</xm:sqref>
        </x14:dataValidation>
        <x14:dataValidation type="list" allowBlank="1" showErrorMessage="1" xr:uid="{F35C8BF9-F6E3-4BAA-AB54-36009D7A9D3E}">
          <x14:formula1>
            <xm:f>'C:\Users\MEHERNANDEZGAITAN\Documents\TICS SUBRED SUR OCCIDENTE\ACTIVOS INFORMACION 2020 TODOS PROCESOS\[Formato Inventario activos de información - Dirección Administrativa.xlsx]Variables'!#REF!</xm:f>
          </x14:formula1>
          <xm:sqref>AA428:AB466 AV428:AW466 R428:U466 AE428:AI466 AK428:AT466</xm:sqref>
        </x14:dataValidation>
        <x14:dataValidation type="list" allowBlank="1" showInputMessage="1" showErrorMessage="1" xr:uid="{90186020-FBCC-4D2D-B968-54AD8A5F1189}">
          <x14:formula1>
            <xm:f>'C:\Users\MEHERNANDEZGAITAN\Documents\TICS SUBRED SUR OCCIDENTE\ACTIVOS INFORMACION 2020 TODOS PROCESOS\[13-04-FO-0001Formato Inventario activos de información - Calidad.xlsx]Variables'!#REF!</xm:f>
          </x14:formula1>
          <x14:formula2>
            <xm:f>0</xm:f>
          </x14:formula2>
          <xm:sqref>AW484:AW507 D484:D507 L484:U507 AA484:AB507 AE484:AE507 AI484:AI507 AM484:AN507 AR484:AT507</xm:sqref>
        </x14:dataValidation>
        <x14:dataValidation type="list" allowBlank="1" showInputMessage="1" showErrorMessage="1" xr:uid="{EBEBCD12-7DBE-4F2F-B083-A37E1CD1DD0F}">
          <x14:formula1>
            <xm:f>'C:\Users\MEHERNANDEZGAITAN\Documents\TICS SUBRED SUR OCCIDENTE\ACTIVOS INFORMACION 2020 TODOS PROCESOS\[13-04-FO-0001Formato Inventario activos de información - Calidad.xlsx]TablaRetencion'!#REF!</xm:f>
          </x14:formula1>
          <xm:sqref>E484:E507</xm:sqref>
        </x14:dataValidation>
        <x14:dataValidation type="list" allowBlank="1" showInputMessage="1" showErrorMessage="1" xr:uid="{C9FC871D-D4CB-4987-A4C7-538770BE0ED9}">
          <x14:formula1>
            <xm:f>'C:\Users\MEHERNANDEZGAITAN\Documents\TICS SUBRED SUR OCCIDENTE\ACTIVOS INFORMACION 2020 TODOS PROCESOS\[13-04-FO-0001Formato Inventario activos de información - Calidad.xlsx]Variables'!#REF!</xm:f>
          </x14:formula1>
          <xm:sqref>AV484:AV507 AK484:AL507 AF484:AH507 AO484:AQ507</xm:sqref>
        </x14:dataValidation>
        <x14:dataValidation type="list" errorStyle="warning" allowBlank="1" showInputMessage="1" showErrorMessage="1" errorTitle="Error en selección" error="El dato seleccionado no es válido" promptTitle="Seleccione subserie s/proceso" xr:uid="{652BD95E-9141-49D7-A942-C8B08DD89859}">
          <x14:formula1>
            <xm:f>'C:\Users\MEHERNANDEZGAITAN\Documents\TICS SUBRED SUR OCCIDENTE\ACTIVOS INFORMACION 2020 TODOS PROCESOS\[13-04-FO-0001Formato Inventario activos de información - Calidad.xlsx]TablaRetencion'!#REF!</xm:f>
          </x14:formula1>
          <xm:sqref>I484:I507</xm:sqref>
        </x14:dataValidation>
        <x14:dataValidation type="list" allowBlank="1" showInputMessage="1" showErrorMessage="1" xr:uid="{79953704-1B65-40D5-8496-3ACDB3A13762}">
          <x14:formula1>
            <xm:f>'C:\Users\MEHERNANDEZGAITAN\Documents\TICS SUBRED SUR OCCIDENTE\ACTIVOS INFORMACION 2020 TODOS PROCESOS\[13-04-FO-0001 Inventario activos de información -Dirección de Contratación.xlsx]Variables'!#REF!</xm:f>
          </x14:formula1>
          <x14:formula2>
            <xm:f>0</xm:f>
          </x14:formula2>
          <xm:sqref>AW467:AW483 D467:D483 L467:U483 AA467:AB483 AE467:AE483 AI467:AI483 AM467:AN483 AR467:AT483</xm:sqref>
        </x14:dataValidation>
        <x14:dataValidation type="list" allowBlank="1" showInputMessage="1" showErrorMessage="1" xr:uid="{A144E01C-E0FB-4C58-9A8D-76F0305AF261}">
          <x14:formula1>
            <xm:f>'C:\Users\MEHERNANDEZGAITAN\Documents\TICS SUBRED SUR OCCIDENTE\ACTIVOS INFORMACION 2020 TODOS PROCESOS\[13-04-FO-0001 Inventario activos de información -Dirección de Contratación.xlsx]TablaRetencion'!#REF!</xm:f>
          </x14:formula1>
          <xm:sqref>E467:E483</xm:sqref>
        </x14:dataValidation>
        <x14:dataValidation type="list" errorStyle="warning" allowBlank="1" showInputMessage="1" showErrorMessage="1" errorTitle="Error en selección" error="El dato seleccionado no es válido" promptTitle="Seleccione subserie s/proceso" xr:uid="{19D2846E-4322-4482-915D-F6ED60BB0821}">
          <x14:formula1>
            <xm:f>'C:\Users\MEHERNANDEZGAITAN\Documents\TICS SUBRED SUR OCCIDENTE\ACTIVOS INFORMACION 2020 TODOS PROCESOS\[13-04-FO-0001 Inventario activos de información -Dirección de Contratación.xlsx]TablaRetencion'!#REF!</xm:f>
          </x14:formula1>
          <xm:sqref>I467:I483</xm:sqref>
        </x14:dataValidation>
        <x14:dataValidation type="list" allowBlank="1" showInputMessage="1" showErrorMessage="1" xr:uid="{13BEC57C-068A-4D08-A2BE-06AF1B516D71}">
          <x14:formula1>
            <xm:f>'C:\Users\MEHERNANDEZGAITAN\Documents\TICS SUBRED SUR OCCIDENTE\ACTIVOS INFORMACION 2020 TODOS PROCESOS\[13-04-FO-0001 Inventario activos de información -Dirección de Contratación.xlsx]Variables'!#REF!</xm:f>
          </x14:formula1>
          <xm:sqref>AV467 AV472:AV483 AK467:AL483 AF467:AH483 AO467:AQ483</xm:sqref>
        </x14:dataValidation>
        <x14:dataValidation type="list" allowBlank="1" showInputMessage="1" showErrorMessage="1" xr:uid="{3E2E1CC1-3165-4F5A-8A77-93F54EC13987}">
          <x14:formula1>
            <xm:f>'C:\Users\mehernandezgaitan\Downloads\[Inventario activos de información  JURIDICA NOVIEMBRE.xlsx]Variables'!#REF!</xm:f>
          </x14:formula1>
          <x14:formula2>
            <xm:f>0</xm:f>
          </x14:formula2>
          <xm:sqref>D600:D612 AE600:AE612</xm:sqref>
        </x14:dataValidation>
        <x14:dataValidation type="list" allowBlank="1" showInputMessage="1" showErrorMessage="1" xr:uid="{FEFCFD40-086D-4060-846E-1D24147D8BA9}">
          <x14:formula1>
            <xm:f>'C:\Users\mehernandezgaitan\Downloads\[Inventario activos de información  JURIDICA NOVIEMBRE.xlsx]TablaRetencion'!#REF!</xm:f>
          </x14:formula1>
          <xm:sqref>E600:E612</xm:sqref>
        </x14:dataValidation>
        <x14:dataValidation type="list" errorStyle="warning" allowBlank="1" showInputMessage="1" showErrorMessage="1" errorTitle="Error en selección" error="El dato seleccionado no es válido" promptTitle="Seleccione subserie s/proceso" xr:uid="{9133EAF6-0E77-4B55-9162-95D21A795EE2}">
          <x14:formula1>
            <xm:f>'C:\Users\MEHERNANDEZGAITAN\Downloads\[13-04-FO-0001Formato Inventario activos de información - OAC 2020.xlsx]TablaRetencion'!#REF!</xm:f>
          </x14:formula1>
          <xm:sqref>I590:I594</xm:sqref>
        </x14:dataValidation>
        <x14:dataValidation type="list" allowBlank="1" showInputMessage="1" showErrorMessage="1" xr:uid="{695E442F-5A35-4D4F-973D-BE291D2108CD}">
          <x14:formula1>
            <xm:f>'C:\Users\MEHERNANDEZGAITAN\Downloads\[13-04-FO-0001Formato Inventario activos de información - OAC 2020.xlsx]Variables'!#REF!</xm:f>
          </x14:formula1>
          <x14:formula2>
            <xm:f>0</xm:f>
          </x14:formula2>
          <xm:sqref>AR590:AT594 D590:D594 L590:U594 AA590:AB594 AE590:AE594 AI590:AI594</xm:sqref>
        </x14:dataValidation>
        <x14:dataValidation type="list" allowBlank="1" showInputMessage="1" showErrorMessage="1" xr:uid="{F218C069-9748-47CA-8899-31E448ADA09E}">
          <x14:formula1>
            <xm:f>'C:\Users\MEHERNANDEZGAITAN\Downloads\[13-04-FO-0001Formato Inventario activos de información - OAC 2020.xlsx]TablaRetencion'!#REF!</xm:f>
          </x14:formula1>
          <xm:sqref>E590:E594</xm:sqref>
        </x14:dataValidation>
        <x14:dataValidation type="list" allowBlank="1" showInputMessage="1" showErrorMessage="1" xr:uid="{B5AE2261-E3DA-4AE2-9832-434510FA4D2E}">
          <x14:formula1>
            <xm:f>'C:\Users\MEHERNANDEZGAITAN\Downloads\[13-04-FO-0001Formato Inventario activos de información - OAC 2020.xlsx]Variables'!#REF!</xm:f>
          </x14:formula1>
          <xm:sqref>AV590:AW594 AK590:AQ594 AF590:AH594</xm:sqref>
        </x14:dataValidation>
        <x14:dataValidation type="list" errorStyle="warning" allowBlank="1" showInputMessage="1" showErrorMessage="1" errorTitle="Error en selección" error="El dato seleccionado no es válido" promptTitle="Seleccione subserie s/proceso" xr:uid="{57711A41-0E6B-4210-BD8F-A3A31F53EC47}">
          <x14:formula1>
            <xm:f>'C:\Users\mehernandezgaitan\Downloads\[Gestión Talento Humano 301118.xlsx]TablaRetencion'!#REF!</xm:f>
          </x14:formula1>
          <xm:sqref>I572:I574</xm:sqref>
        </x14:dataValidation>
        <x14:dataValidation type="list" allowBlank="1" showInputMessage="1" showErrorMessage="1" xr:uid="{99BB37E5-992B-46FB-A22B-5997D253F01C}">
          <x14:formula1>
            <xm:f>'C:\Users\MEHERNANDEZGAITAN\Documents\TICS SUBRED SUR OCCIDENTE\SGSI\Inventario Activos de Informacion procesos\[Activos de informacion Gestion Hopitalaria 18112019.xlsx]Variables'!#REF!</xm:f>
          </x14:formula1>
          <x14:formula2>
            <xm:f>0</xm:f>
          </x14:formula2>
          <xm:sqref>AW579:AW589 D579:D589 L579:U589 AA579:AB589 AE579:AE589 AI579:AI589 AM579:AO589 AR579:AT589</xm:sqref>
        </x14:dataValidation>
        <x14:dataValidation type="list" allowBlank="1" showInputMessage="1" showErrorMessage="1" xr:uid="{5779A634-11B4-444F-842A-11BEFB52AD6A}">
          <x14:formula1>
            <xm:f>'C:\Users\MEHERNANDEZGAITAN\Documents\TICS SUBRED SUR OCCIDENTE\SGSI\Inventario Activos de Informacion procesos\[Activos de informacion Gestion Hopitalaria 18112019.xlsx]TablaRetencion'!#REF!</xm:f>
          </x14:formula1>
          <xm:sqref>E579:E589</xm:sqref>
        </x14:dataValidation>
        <x14:dataValidation type="list" errorStyle="warning" allowBlank="1" showInputMessage="1" showErrorMessage="1" errorTitle="Error en selección" error="El dato seleccionado no es válido" promptTitle="Seleccione subserie s/proceso" xr:uid="{FD153B22-E207-4080-98A6-58DDD61AF519}">
          <x14:formula1>
            <xm:f>'C:\Users\MEHERNANDEZGAITAN\Documents\TICS SUBRED SUR OCCIDENTE\SGSI\Inventario Activos de Informacion procesos\[Activos de informacion Gestion Hopitalaria 18112019.xlsx]TablaRetencion'!#REF!</xm:f>
          </x14:formula1>
          <xm:sqref>I579:I589</xm:sqref>
        </x14:dataValidation>
        <x14:dataValidation type="list" allowBlank="1" showInputMessage="1" showErrorMessage="1" xr:uid="{A9C225E5-E9F4-4FBD-B80C-ABD210A7A6AE}">
          <x14:formula1>
            <xm:f>'C:\Users\MEHERNANDEZGAITAN\Documents\TICS SUBRED SUR OCCIDENTE\SGSI\Inventario Activos de Informacion procesos\[Activos de informacion Gestion Hopitalaria 18112019.xlsx]Variables'!#REF!</xm:f>
          </x14:formula1>
          <xm:sqref>AK579:AL589 AF579:AH589 AP579:AQ589</xm:sqref>
        </x14:dataValidation>
        <x14:dataValidation type="list" allowBlank="1" showInputMessage="1" showErrorMessage="1" xr:uid="{5C40FECA-CAB2-41B3-8E27-65774087E987}">
          <x14:formula1>
            <xm:f>'C:\Users\MEHERNANDEZGAITAN\Documents\TICS SUBRED SUR OCCIDENTE\SGSI\Inventario Activos de Informacion procesos\[Activos de informacion financiera.xlsx]TablaRetencion'!#REF!</xm:f>
          </x14:formula1>
          <xm:sqref>E508:E569</xm:sqref>
        </x14:dataValidation>
        <x14:dataValidation type="list" allowBlank="1" showInputMessage="1" showErrorMessage="1" xr:uid="{F732771A-F38D-4983-8E7E-6F47A1D1D480}">
          <x14:formula1>
            <xm:f>'C:\Users\kjcamachoh\Downloads\[13-04-FO-0001 Inventario activos de información - todos los procesos-remun.xlsx]Variables'!#REF!</xm:f>
          </x14:formula1>
          <x14:formula2>
            <xm:f>0</xm:f>
          </x14:formula2>
          <xm:sqref>D508:D569 D571:D574 D576 D578</xm:sqref>
        </x14:dataValidation>
        <x14:dataValidation type="list" allowBlank="1" showInputMessage="1" showErrorMessage="1" xr:uid="{BA4D8048-0F9C-42E5-ADFB-C65FBC5A66A5}">
          <x14:formula1>
            <xm:f>'C:\Users\MEHERNANDEZGAITAN\Documents\TICS SUBRED SUR OCCIDENTE\ACTIVOS INFORMACION 2020 TODOS PROCESOS\[Activos de información Control interno Disciplinario.xlsx]Variables'!#REF!</xm:f>
          </x14:formula1>
          <x14:formula2>
            <xm:f>0</xm:f>
          </x14:formula2>
          <xm:sqref>AW613:AW615 D613:D615 L613:U615 AA613:AB615 AE613:AE615 AI613:AI615 AM613:AN615 AR613:AT615</xm:sqref>
        </x14:dataValidation>
        <x14:dataValidation type="list" allowBlank="1" showInputMessage="1" showErrorMessage="1" xr:uid="{B20BC760-013A-4F16-8922-E84D08C07D26}">
          <x14:formula1>
            <xm:f>'C:\Users\MEHERNANDEZGAITAN\Documents\TICS SUBRED SUR OCCIDENTE\ACTIVOS INFORMACION 2020 TODOS PROCESOS\[Activos de información Control interno Disciplinario.xlsx]Variables'!#REF!</xm:f>
          </x14:formula1>
          <xm:sqref>AV613:AV615 AK613:AL615 AF613:AH615 AO613:AQ615</xm:sqref>
        </x14:dataValidation>
        <x14:dataValidation type="list" errorStyle="warning" allowBlank="1" showInputMessage="1" showErrorMessage="1" errorTitle="Error en selección" error="El dato seleccionado no es válido" promptTitle="Seleccione subserie s/proceso" xr:uid="{1086F9E6-CDA8-4056-AD1A-7B5AC630C703}">
          <x14:formula1>
            <xm:f>'C:\Users\MEHERNANDEZGAITAN\Documents\TICS SUBRED SUR OCCIDENTE\ACTIVOS INFORMACION 2020 TODOS PROCESOS\[Activos de información Control interno Disciplinario.xlsx]TablaRetencion'!#REF!</xm:f>
          </x14:formula1>
          <xm:sqref>I613:I615</xm:sqref>
        </x14:dataValidation>
        <x14:dataValidation type="list" allowBlank="1" showInputMessage="1" showErrorMessage="1" xr:uid="{C7DFE9AF-E6D3-49C6-9FBB-7CC7C7F6B803}">
          <x14:formula1>
            <xm:f>'C:\Users\MEHERNANDEZGAITAN\Documents\TICS SUBRED SUR OCCIDENTE\SGSI\ACTIVOS DE INFORMACION TODOS LOS PROCESOS 2021\[Activos de Información financiera Julio 2021.xlsx]TablaRetencion'!#REF!</xm:f>
          </x14:formula1>
          <xm:sqref>E616:E647</xm:sqref>
        </x14:dataValidation>
        <x14:dataValidation type="list" allowBlank="1" showInputMessage="1" showErrorMessage="1" xr:uid="{47D5C898-E4F9-4BFC-A598-AF2317C85180}">
          <x14:formula1>
            <xm:f>'C:\Users\MEHERNANDEZGAITAN\Documents\TICS SUBRED SUR OCCIDENTE\SGSI\ACTIVOS DE INFORMACION TODOS LOS PROCESOS 2021\[Activos de Información financiera Julio 2021.xlsx]Variables'!#REF!</xm:f>
          </x14:formula1>
          <x14:formula2>
            <xm:f>0</xm:f>
          </x14:formula2>
          <xm:sqref>D616:D647 L616:L647 N616:U647 AA616:AB647 AE616:AE647 AI616:AI647 AM616:AN647 AR616:AT647 AW616:AW647</xm:sqref>
        </x14:dataValidation>
        <x14:dataValidation type="list" allowBlank="1" showInputMessage="1" showErrorMessage="1" xr:uid="{CB1A774D-A1CF-44AE-B580-645136A02C85}">
          <x14:formula1>
            <xm:f>'C:\Users\MEHERNANDEZGAITAN\Documents\TICS SUBRED SUR OCCIDENTE\SGSI\ACTIVOS DE INFORMACION TODOS LOS PROCESOS 2021\[Activos de Información financiera Julio 2021.xlsx]Variables'!#REF!</xm:f>
          </x14:formula1>
          <xm:sqref>AV616:AV647 M616:M647 AK616:AL647 AF616:AH647 AO616:AQ647</xm:sqref>
        </x14:dataValidation>
        <x14:dataValidation type="list" errorStyle="warning" allowBlank="1" showInputMessage="1" showErrorMessage="1" errorTitle="Error en selección" error="El dato seleccionado no es válido" promptTitle="Seleccione subserie s/proceso" xr:uid="{B08E9DD8-1658-4133-8041-142250F53021}">
          <x14:formula1>
            <xm:f>'C:\Users\MEHERNANDEZGAITAN\Documents\TICS SUBRED SUR OCCIDENTE\SGSI\ACTIVOS DE INFORMACION TODOS LOS PROCESOS 2021\[Activos de Información financiera Julio 2021.xlsx]TablaRetencion'!#REF!</xm:f>
          </x14:formula1>
          <xm:sqref>I616:I647</xm:sqref>
        </x14:dataValidation>
        <x14:dataValidation type="list" allowBlank="1" showInputMessage="1" showErrorMessage="1" xr:uid="{AAF2CA6A-06BF-4E5B-B8BD-96299D0FD3A8}">
          <x14:formula1>
            <xm:f>'C:\Users\MEHERNANDEZGAITAN\Documents\TICS SUBRED SUR OCCIDENTE\SGSI\ACTIVOS DE INFORMACION TODOS LOS PROCESOS 2021\[Activos de Información financiera Julio 2021.xlsx]ProcesoSO'!#REF!</xm:f>
          </x14:formula1>
          <xm:sqref>B616:B647</xm:sqref>
        </x14:dataValidation>
        <x14:dataValidation type="list" allowBlank="1" showInputMessage="1" showErrorMessage="1" xr:uid="{98E98E38-5BD5-4EB7-AF76-79E089666ECB}">
          <x14:formula1>
            <xm:f>'[INVENTARIO DE ACTIVOS DE LA INFORMACIÓN OFICINA ASESORA JURIDICA 2022.xlsx]Variables'!#REF!</xm:f>
          </x14:formula1>
          <x14:formula2>
            <xm:f>0</xm:f>
          </x14:formula2>
          <xm:sqref>S600:S612</xm:sqref>
        </x14:dataValidation>
        <x14:dataValidation type="list" allowBlank="1" showInputMessage="1" showErrorMessage="1" xr:uid="{FD1C6764-E4FA-4E70-A894-083682378BD1}">
          <x14:formula1>
            <xm:f>'[INVENTARIO DE ACTIVOS DE LA INFORMACIÓN OFICINA ASESORA JURIDICA 2022.xlsx]Variables'!#REF!</xm:f>
          </x14:formula1>
          <x14:formula2>
            <xm:f>0</xm:f>
          </x14:formula2>
          <xm:sqref>O600:O612</xm:sqref>
        </x14:dataValidation>
        <x14:dataValidation type="list" allowBlank="1" showInputMessage="1" showErrorMessage="1" xr:uid="{82CA4894-FA3C-4DA9-A9BF-6B0E6EB69B40}">
          <x14:formula1>
            <xm:f>'[INVENTARIO DE ACTIVOS DE LA INFORMACIÓN OFICINA ASESORA JURIDICA 2022.xlsx]Variables'!#REF!</xm:f>
          </x14:formula1>
          <x14:formula2>
            <xm:f>0</xm:f>
          </x14:formula2>
          <xm:sqref>M600:M612</xm:sqref>
        </x14:dataValidation>
        <x14:dataValidation type="list" allowBlank="1" showInputMessage="1" showErrorMessage="1" xr:uid="{B1E25A4F-E724-4B62-BCEC-DF16AFFACE60}">
          <x14:formula1>
            <xm:f>'[INVENTARIO DE ACTIVOS DE LA INFORMACIÓN OFICINA ASESORA JURIDICA 2022.xlsx]Variables'!#REF!</xm:f>
          </x14:formula1>
          <x14:formula2>
            <xm:f>0</xm:f>
          </x14:formula2>
          <xm:sqref>N600:N612</xm:sqref>
        </x14:dataValidation>
        <x14:dataValidation type="list" allowBlank="1" showInputMessage="1" showErrorMessage="1" xr:uid="{D6564CFD-596E-4797-AB3A-DE0211172A2E}">
          <x14:formula1>
            <xm:f>'[INVENTARIO DE ACTIVOS DE LA INFORMACIÓN OFICINA ASESORA JURIDICA 2022.xlsx]Variables'!#REF!</xm:f>
          </x14:formula1>
          <x14:formula2>
            <xm:f>0</xm:f>
          </x14:formula2>
          <xm:sqref>Q600:Q612</xm:sqref>
        </x14:dataValidation>
        <x14:dataValidation type="list" allowBlank="1" showInputMessage="1" showErrorMessage="1" xr:uid="{C9D85E9A-7EB0-4B5E-BB2D-739069A05BC4}">
          <x14:formula1>
            <xm:f>'[INVENTARIO DE ACTIVOS DE LA INFORMACIÓN OFICINA ASESORA JURIDICA 2022.xlsx]Variables'!#REF!</xm:f>
          </x14:formula1>
          <x14:formula2>
            <xm:f>0</xm:f>
          </x14:formula2>
          <xm:sqref>R600:R612</xm:sqref>
        </x14:dataValidation>
        <x14:dataValidation type="list" allowBlank="1" showInputMessage="1" showErrorMessage="1" xr:uid="{35532740-1EEB-474B-ACDA-A5DBC252E05C}">
          <x14:formula1>
            <xm:f>'[INVENTARIO DE ACTIVOS DE LA INFORMACIÓN OFICINA ASESORA JURIDICA 2022.xlsx]Variables'!#REF!</xm:f>
          </x14:formula1>
          <x14:formula2>
            <xm:f>0</xm:f>
          </x14:formula2>
          <xm:sqref>P600:P612</xm:sqref>
        </x14:dataValidation>
        <x14:dataValidation type="list" allowBlank="1" showInputMessage="1" showErrorMessage="1" xr:uid="{081C6EFD-CD7D-42FD-911A-691F8563139D}">
          <x14:formula1>
            <xm:f>'[INVENTARIO DE ACTIVOS DE LA INFORMACIÓN OFICINA ASESORA JURIDICA 2022.xlsx]Variables'!#REF!</xm:f>
          </x14:formula1>
          <x14:formula2>
            <xm:f>0</xm:f>
          </x14:formula2>
          <xm:sqref>L600:L612</xm:sqref>
        </x14:dataValidation>
        <x14:dataValidation type="list" allowBlank="1" showInputMessage="1" showErrorMessage="1" xr:uid="{8EEDD179-853D-49D2-B3A7-7A555E4D87C7}">
          <x14:formula1>
            <xm:f>'[INVENTARIO DE ACTIVOS DE LA INFORMACIÓN OFICINA ASESORA JURIDICA 2022.xlsx]Variables'!#REF!</xm:f>
          </x14:formula1>
          <x14:formula2>
            <xm:f>0</xm:f>
          </x14:formula2>
          <xm:sqref>U600:U612</xm:sqref>
        </x14:dataValidation>
        <x14:dataValidation type="list" allowBlank="1" showInputMessage="1" showErrorMessage="1" xr:uid="{9DCACCCD-A104-4796-B251-5ED61FC21E48}">
          <x14:formula1>
            <xm:f>'[INVENTARIO DE ACTIVOS DE LA INFORMACIÓN OFICINA ASESORA JURIDICA 2022.xlsx]Variables'!#REF!</xm:f>
          </x14:formula1>
          <x14:formula2>
            <xm:f>0</xm:f>
          </x14:formula2>
          <xm:sqref>T600:T612</xm:sqref>
        </x14:dataValidation>
        <x14:dataValidation type="list" errorStyle="warning" allowBlank="1" showInputMessage="1" showErrorMessage="1" errorTitle="Error en selección" error="El dato seleccionado no es válido" promptTitle="Seleccione subserie s/proceso" xr:uid="{5A5BA109-86BF-43D9-BA78-77D18351A360}">
          <x14:formula1>
            <xm:f>'[INVENTARIO DE ACTIVOS DE LA INFORMACIÓN OFICINA ASESORA JURIDICA 2022.xlsx]TablaRetencion'!#REF!</xm:f>
          </x14:formula1>
          <xm:sqref>I600:I612</xm:sqref>
        </x14:dataValidation>
        <x14:dataValidation type="list" allowBlank="1" showInputMessage="1" showErrorMessage="1" xr:uid="{11807C43-FDE9-43AA-A7FF-94C8FB2935BD}">
          <x14:formula1>
            <xm:f>'[INVENTARIO DE ACTIVOS DE LA INFORMACIÓN OFICINA ASESORA JURIDICA 2022.xlsx]Variables'!#REF!</xm:f>
          </x14:formula1>
          <x14:formula2>
            <xm:f>0</xm:f>
          </x14:formula2>
          <xm:sqref>AA600:AB612</xm:sqref>
        </x14:dataValidation>
        <x14:dataValidation type="list" allowBlank="1" showInputMessage="1" showErrorMessage="1" xr:uid="{16111547-2306-47D7-830D-2F27F23734F6}">
          <x14:formula1>
            <xm:f>'[INVENTARIO DE ACTIVOS DE LA INFORMACIÓN OFICINA ASESORA JURIDICA 2022.xlsx]Variables'!#REF!</xm:f>
          </x14:formula1>
          <xm:sqref>AV600:AV612</xm:sqref>
        </x14:dataValidation>
        <x14:dataValidation type="list" allowBlank="1" showInputMessage="1" showErrorMessage="1" xr:uid="{2675F794-7B99-4311-814B-5F343AE3B5F2}">
          <x14:formula1>
            <xm:f>'[INVENTARIO DE ACTIVOS DE LA INFORMACIÓN OFICINA ASESORA JURIDICA 2022.xlsx]Variables'!#REF!</xm:f>
          </x14:formula1>
          <xm:sqref>AQ600:AQ612</xm:sqref>
        </x14:dataValidation>
        <x14:dataValidation type="list" allowBlank="1" showInputMessage="1" showErrorMessage="1" xr:uid="{94DB1EBB-8BA0-4A4B-977E-8AA4EA3C0818}">
          <x14:formula1>
            <xm:f>'[INVENTARIO DE ACTIVOS DE LA INFORMACIÓN OFICINA ASESORA JURIDICA 2022.xlsx]Variables'!#REF!</xm:f>
          </x14:formula1>
          <xm:sqref>AP600:AP612</xm:sqref>
        </x14:dataValidation>
        <x14:dataValidation type="list" allowBlank="1" showInputMessage="1" showErrorMessage="1" xr:uid="{6FCC7EF9-6A8B-43E0-BE8C-D83BAFA347BF}">
          <x14:formula1>
            <xm:f>'[INVENTARIO DE ACTIVOS DE LA INFORMACIÓN OFICINA ASESORA JURIDICA 2022.xlsx]Variables'!#REF!</xm:f>
          </x14:formula1>
          <xm:sqref>AG600:AH612</xm:sqref>
        </x14:dataValidation>
        <x14:dataValidation type="list" allowBlank="1" showInputMessage="1" showErrorMessage="1" xr:uid="{313B6819-3398-4652-B34E-625D5D03366F}">
          <x14:formula1>
            <xm:f>'[INVENTARIO DE ACTIVOS DE LA INFORMACIÓN OFICINA ASESORA JURIDICA 2022.xlsx]Variables'!#REF!</xm:f>
          </x14:formula1>
          <xm:sqref>AF600:AF612</xm:sqref>
        </x14:dataValidation>
        <x14:dataValidation type="list" allowBlank="1" showInputMessage="1" showErrorMessage="1" xr:uid="{10BE445E-99B7-4BA7-BEDE-3B8636AF96C0}">
          <x14:formula1>
            <xm:f>'[INVENTARIO DE ACTIVOS DE LA INFORMACIÓN OFICINA ASESORA JURIDICA 2022.xlsx]Variables'!#REF!</xm:f>
          </x14:formula1>
          <xm:sqref>AL600:AL612</xm:sqref>
        </x14:dataValidation>
        <x14:dataValidation type="list" allowBlank="1" showInputMessage="1" showErrorMessage="1" xr:uid="{25EDAC8F-7916-432C-B8CA-1F9B42879569}">
          <x14:formula1>
            <xm:f>'[INVENTARIO DE ACTIVOS DE LA INFORMACIÓN OFICINA ASESORA JURIDICA 2022.xlsx]Variables'!#REF!</xm:f>
          </x14:formula1>
          <xm:sqref>AK600:AK612</xm:sqref>
        </x14:dataValidation>
        <x14:dataValidation type="list" allowBlank="1" showInputMessage="1" showErrorMessage="1" xr:uid="{388CBCFD-A837-4AF8-B2F9-6930591E26D1}">
          <x14:formula1>
            <xm:f>'[INVENTARIO DE ACTIVOS DE LA INFORMACIÓN OFICINA ASESORA JURIDICA 2022.xlsx]Variables'!#REF!</xm:f>
          </x14:formula1>
          <x14:formula2>
            <xm:f>0</xm:f>
          </x14:formula2>
          <xm:sqref>AW600:AW612</xm:sqref>
        </x14:dataValidation>
        <x14:dataValidation type="list" allowBlank="1" showInputMessage="1" showErrorMessage="1" xr:uid="{F9A41B84-24F8-401D-AB4D-30F7335FDE33}">
          <x14:formula1>
            <xm:f>'[INVENTARIO DE ACTIVOS DE LA INFORMACIÓN OFICINA ASESORA JURIDICA 2022.xlsx]Variables'!#REF!</xm:f>
          </x14:formula1>
          <x14:formula2>
            <xm:f>0</xm:f>
          </x14:formula2>
          <xm:sqref>AT600:AT612</xm:sqref>
        </x14:dataValidation>
        <x14:dataValidation type="list" allowBlank="1" showInputMessage="1" showErrorMessage="1" xr:uid="{FC92C98A-092A-489B-9079-4D29624DC282}">
          <x14:formula1>
            <xm:f>'[INVENTARIO DE ACTIVOS DE LA INFORMACIÓN OFICINA ASESORA JURIDICA 2022.xlsx]Variables'!#REF!</xm:f>
          </x14:formula1>
          <x14:formula2>
            <xm:f>0</xm:f>
          </x14:formula2>
          <xm:sqref>AR600:AR612</xm:sqref>
        </x14:dataValidation>
        <x14:dataValidation type="list" allowBlank="1" showInputMessage="1" showErrorMessage="1" xr:uid="{C98E4B3C-F447-46E1-BE24-93B5B6FF857F}">
          <x14:formula1>
            <xm:f>'[INVENTARIO DE ACTIVOS DE LA INFORMACIÓN OFICINA ASESORA JURIDICA 2022.xlsx]Variables'!#REF!</xm:f>
          </x14:formula1>
          <x14:formula2>
            <xm:f>0</xm:f>
          </x14:formula2>
          <xm:sqref>AM600:AM612</xm:sqref>
        </x14:dataValidation>
        <x14:dataValidation type="list" allowBlank="1" showInputMessage="1" showErrorMessage="1" xr:uid="{90174916-9F1B-4955-9220-8D796652D902}">
          <x14:formula1>
            <xm:f>'[INVENTARIO DE ACTIVOS DE LA INFORMACIÓN OFICINA ASESORA JURIDICA 2022.xlsx]Variables'!#REF!</xm:f>
          </x14:formula1>
          <x14:formula2>
            <xm:f>0</xm:f>
          </x14:formula2>
          <xm:sqref>AI600:AI612</xm:sqref>
        </x14:dataValidation>
        <x14:dataValidation type="list" allowBlank="1" showInputMessage="1" showErrorMessage="1" xr:uid="{98FF3EC9-CAC9-4A78-9F3E-88D443646C75}">
          <x14:formula1>
            <xm:f>'[INVENTARIO DE ACTIVOS DE LA INFORMACIÓN OFICINA ASESORA JURIDICA 2022.xlsx]Variables'!#REF!</xm:f>
          </x14:formula1>
          <x14:formula2>
            <xm:f>0</xm:f>
          </x14:formula2>
          <xm:sqref>AS600:AS612</xm:sqref>
        </x14:dataValidation>
        <x14:dataValidation type="list" allowBlank="1" showInputMessage="1" showErrorMessage="1" xr:uid="{DA154726-E902-4EB8-A07C-9B84FA8ED234}">
          <x14:formula1>
            <xm:f>'[INVENTARIO DE ACTIVOS DE LA INFORMACIÓN OFICINA ASESORA JURIDICA 2022.xlsx]Variables'!#REF!</xm:f>
          </x14:formula1>
          <xm:sqref>AO600:AO612</xm:sqref>
        </x14:dataValidation>
        <x14:dataValidation type="list" allowBlank="1" showInputMessage="1" showErrorMessage="1" xr:uid="{D05D8432-3C90-440D-82A7-D44DE225C74B}">
          <x14:formula1>
            <xm:f>'[INVENTARIO DE ACTIVOS DE LA INFORMACIÓN OFICINA ASESORA JURIDICA 2022.xlsx]Variables'!#REF!</xm:f>
          </x14:formula1>
          <x14:formula2>
            <xm:f>0</xm:f>
          </x14:formula2>
          <xm:sqref>AN600:AN612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heetViews>
  <sheetFormatPr baseColWidth="10" defaultColWidth="9.140625" defaultRowHeight="15"/>
  <cols>
    <col min="1" max="1" width="193.5703125" style="16" customWidth="1"/>
    <col min="2" max="1025" width="11.42578125" style="16"/>
  </cols>
  <sheetData>
    <row r="1" spans="1:1">
      <c r="A1" s="17" t="s">
        <v>91</v>
      </c>
    </row>
    <row r="2" spans="1:1" s="18" customFormat="1" ht="15" customHeight="1">
      <c r="A2" s="696" t="s">
        <v>497</v>
      </c>
    </row>
    <row r="3" spans="1:1" ht="258" customHeight="1">
      <c r="A3" s="696"/>
    </row>
    <row r="4" spans="1:1" ht="246" customHeight="1">
      <c r="A4" s="697" t="s">
        <v>498</v>
      </c>
    </row>
    <row r="5" spans="1:1" ht="15" customHeight="1">
      <c r="A5" s="698"/>
    </row>
    <row r="6" spans="1:1" ht="38.25" customHeight="1">
      <c r="A6" s="698"/>
    </row>
    <row r="7" spans="1:1" ht="12" hidden="1" customHeight="1">
      <c r="A7" s="698"/>
    </row>
    <row r="8" spans="1:1">
      <c r="A8" s="206" t="s">
        <v>484</v>
      </c>
    </row>
    <row r="9" spans="1:1">
      <c r="A9" s="207" t="s">
        <v>492</v>
      </c>
    </row>
    <row r="10" spans="1:1">
      <c r="A10" s="207" t="s">
        <v>485</v>
      </c>
    </row>
    <row r="11" spans="1:1">
      <c r="A11" s="207" t="s">
        <v>486</v>
      </c>
    </row>
    <row r="12" spans="1:1">
      <c r="A12" s="207" t="s">
        <v>487</v>
      </c>
    </row>
    <row r="13" spans="1:1">
      <c r="A13" s="207" t="s">
        <v>488</v>
      </c>
    </row>
    <row r="14" spans="1:1">
      <c r="A14" s="207" t="s">
        <v>489</v>
      </c>
    </row>
    <row r="15" spans="1:1">
      <c r="A15" s="207" t="s">
        <v>490</v>
      </c>
    </row>
    <row r="16" spans="1:1">
      <c r="A16" s="208" t="s">
        <v>491</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H3" sqref="H3"/>
    </sheetView>
  </sheetViews>
  <sheetFormatPr baseColWidth="10" defaultColWidth="9.140625" defaultRowHeight="1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c r="A1" s="19" t="s">
        <v>92</v>
      </c>
      <c r="B1" s="19" t="s">
        <v>32</v>
      </c>
      <c r="C1" s="19" t="s">
        <v>38</v>
      </c>
      <c r="D1" s="19" t="s">
        <v>93</v>
      </c>
      <c r="E1" s="19" t="s">
        <v>392</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192" t="s">
        <v>483</v>
      </c>
      <c r="AM1" t="s">
        <v>493</v>
      </c>
    </row>
    <row r="2" spans="1:40" ht="120">
      <c r="A2" s="197" t="s">
        <v>106</v>
      </c>
      <c r="B2" s="197" t="s">
        <v>70</v>
      </c>
      <c r="C2" s="197" t="s">
        <v>76</v>
      </c>
      <c r="D2" s="197" t="s">
        <v>325</v>
      </c>
      <c r="E2" s="198"/>
      <c r="F2" s="198" t="s">
        <v>107</v>
      </c>
      <c r="G2" s="197" t="s">
        <v>76</v>
      </c>
      <c r="H2" s="197" t="s">
        <v>76</v>
      </c>
      <c r="I2" s="198" t="s">
        <v>108</v>
      </c>
      <c r="J2" s="198" t="s">
        <v>109</v>
      </c>
      <c r="K2" s="199" t="s">
        <v>110</v>
      </c>
      <c r="L2" s="199" t="s">
        <v>111</v>
      </c>
      <c r="M2" s="198" t="s">
        <v>112</v>
      </c>
      <c r="N2" s="198" t="s">
        <v>77</v>
      </c>
      <c r="O2" s="200">
        <v>3</v>
      </c>
      <c r="P2" s="198" t="s">
        <v>78</v>
      </c>
      <c r="Q2" s="200">
        <v>3</v>
      </c>
      <c r="R2" s="198" t="s">
        <v>78</v>
      </c>
      <c r="S2" s="200">
        <v>3</v>
      </c>
      <c r="T2" s="198" t="s">
        <v>78</v>
      </c>
      <c r="U2" s="198" t="s">
        <v>113</v>
      </c>
      <c r="V2" s="194" t="s">
        <v>82</v>
      </c>
      <c r="W2" s="21" t="s">
        <v>114</v>
      </c>
      <c r="X2" s="22" t="s">
        <v>85</v>
      </c>
      <c r="Y2" s="22" t="s">
        <v>115</v>
      </c>
      <c r="Z2" s="21" t="s">
        <v>116</v>
      </c>
      <c r="AA2" s="21" t="s">
        <v>117</v>
      </c>
      <c r="AB2" s="22" t="s">
        <v>458</v>
      </c>
      <c r="AC2" s="22" t="s">
        <v>118</v>
      </c>
      <c r="AD2" s="22" t="s">
        <v>119</v>
      </c>
      <c r="AE2" s="22" t="s">
        <v>119</v>
      </c>
      <c r="AF2" s="22" t="s">
        <v>120</v>
      </c>
      <c r="AG2" s="74" t="s">
        <v>107</v>
      </c>
      <c r="AH2" s="15" t="s">
        <v>465</v>
      </c>
      <c r="AI2" s="15" t="s">
        <v>480</v>
      </c>
      <c r="AJ2" s="15" t="s">
        <v>478</v>
      </c>
      <c r="AK2" s="184" t="s">
        <v>391</v>
      </c>
      <c r="AL2" s="191" t="s">
        <v>29</v>
      </c>
      <c r="AM2" s="191" t="s">
        <v>494</v>
      </c>
      <c r="AN2" s="73" t="s">
        <v>311</v>
      </c>
    </row>
    <row r="3" spans="1:40" ht="90">
      <c r="A3" s="197" t="s">
        <v>121</v>
      </c>
      <c r="B3" s="197" t="s">
        <v>122</v>
      </c>
      <c r="C3" s="197" t="s">
        <v>89</v>
      </c>
      <c r="D3" s="197" t="s">
        <v>326</v>
      </c>
      <c r="E3" s="198"/>
      <c r="F3" s="198" t="s">
        <v>123</v>
      </c>
      <c r="G3" s="197" t="s">
        <v>89</v>
      </c>
      <c r="H3" s="197" t="s">
        <v>89</v>
      </c>
      <c r="I3" s="198" t="s">
        <v>124</v>
      </c>
      <c r="J3" s="198" t="s">
        <v>71</v>
      </c>
      <c r="K3" s="198" t="s">
        <v>125</v>
      </c>
      <c r="L3" s="198" t="s">
        <v>74</v>
      </c>
      <c r="M3" s="198" t="s">
        <v>126</v>
      </c>
      <c r="N3" s="198" t="s">
        <v>127</v>
      </c>
      <c r="O3" s="200">
        <v>2</v>
      </c>
      <c r="P3" s="198" t="s">
        <v>79</v>
      </c>
      <c r="Q3" s="200">
        <v>2</v>
      </c>
      <c r="R3" s="198" t="s">
        <v>79</v>
      </c>
      <c r="S3" s="200">
        <v>2</v>
      </c>
      <c r="T3" s="198" t="s">
        <v>79</v>
      </c>
      <c r="U3" s="198" t="s">
        <v>128</v>
      </c>
      <c r="V3" s="194" t="s">
        <v>129</v>
      </c>
      <c r="W3" s="21" t="s">
        <v>84</v>
      </c>
      <c r="X3" s="22" t="s">
        <v>464</v>
      </c>
      <c r="Y3" s="21" t="s">
        <v>130</v>
      </c>
      <c r="Z3" s="21" t="s">
        <v>131</v>
      </c>
      <c r="AA3" s="21" t="s">
        <v>132</v>
      </c>
      <c r="AB3" s="22" t="s">
        <v>69</v>
      </c>
      <c r="AC3" s="22" t="s">
        <v>133</v>
      </c>
      <c r="AD3" s="22" t="s">
        <v>87</v>
      </c>
      <c r="AE3" s="22" t="s">
        <v>87</v>
      </c>
      <c r="AF3" s="22" t="s">
        <v>134</v>
      </c>
      <c r="AG3" s="74" t="s">
        <v>123</v>
      </c>
      <c r="AH3" s="72" t="s">
        <v>466</v>
      </c>
      <c r="AI3" s="72" t="s">
        <v>69</v>
      </c>
      <c r="AJ3" s="72" t="s">
        <v>457</v>
      </c>
      <c r="AK3" t="s">
        <v>457</v>
      </c>
      <c r="AL3" s="193" t="s">
        <v>457</v>
      </c>
      <c r="AM3" s="193" t="s">
        <v>69</v>
      </c>
    </row>
    <row r="4" spans="1:40" ht="90">
      <c r="A4" s="197" t="s">
        <v>68</v>
      </c>
      <c r="B4" s="197" t="s">
        <v>135</v>
      </c>
      <c r="C4" s="197" t="s">
        <v>83</v>
      </c>
      <c r="D4" s="197" t="s">
        <v>327</v>
      </c>
      <c r="E4" s="198"/>
      <c r="F4" s="198" t="s">
        <v>136</v>
      </c>
      <c r="G4" s="197"/>
      <c r="H4" s="197"/>
      <c r="I4" s="198" t="s">
        <v>137</v>
      </c>
      <c r="J4" s="198" t="s">
        <v>138</v>
      </c>
      <c r="K4" s="198" t="s">
        <v>139</v>
      </c>
      <c r="L4" s="201"/>
      <c r="M4" s="198" t="s">
        <v>75</v>
      </c>
      <c r="N4" s="198" t="s">
        <v>140</v>
      </c>
      <c r="O4" s="200">
        <v>1</v>
      </c>
      <c r="P4" s="198" t="s">
        <v>141</v>
      </c>
      <c r="Q4" s="200">
        <v>1</v>
      </c>
      <c r="R4" s="198" t="s">
        <v>141</v>
      </c>
      <c r="S4" s="200">
        <v>1</v>
      </c>
      <c r="T4" s="198" t="s">
        <v>141</v>
      </c>
      <c r="U4" s="198" t="s">
        <v>142</v>
      </c>
      <c r="X4" s="22" t="s">
        <v>143</v>
      </c>
      <c r="Y4" s="21" t="s">
        <v>144</v>
      </c>
      <c r="Z4" s="21" t="s">
        <v>145</v>
      </c>
      <c r="AA4" s="22" t="s">
        <v>146</v>
      </c>
      <c r="AB4" s="22"/>
      <c r="AC4" s="22" t="s">
        <v>147</v>
      </c>
      <c r="AD4" s="22"/>
      <c r="AE4" s="22"/>
      <c r="AF4" s="22" t="s">
        <v>148</v>
      </c>
      <c r="AG4" s="74" t="s">
        <v>136</v>
      </c>
      <c r="AH4" s="15" t="s">
        <v>467</v>
      </c>
      <c r="AI4" s="15"/>
      <c r="AJ4" s="15"/>
    </row>
    <row r="5" spans="1:40" ht="135">
      <c r="A5" s="197" t="s">
        <v>30</v>
      </c>
      <c r="B5" s="205" t="s">
        <v>149</v>
      </c>
      <c r="C5" s="197"/>
      <c r="D5" s="197" t="s">
        <v>328</v>
      </c>
      <c r="E5" s="198"/>
      <c r="F5" s="198" t="s">
        <v>69</v>
      </c>
      <c r="G5" s="197"/>
      <c r="H5" s="197"/>
      <c r="I5" s="198" t="s">
        <v>150</v>
      </c>
      <c r="J5" s="198" t="s">
        <v>151</v>
      </c>
      <c r="K5" s="198" t="s">
        <v>152</v>
      </c>
      <c r="L5" s="201"/>
      <c r="M5" s="197"/>
      <c r="N5" s="198" t="s">
        <v>153</v>
      </c>
      <c r="O5" s="200">
        <v>3</v>
      </c>
      <c r="P5" s="198" t="s">
        <v>153</v>
      </c>
      <c r="Q5" s="200">
        <v>3</v>
      </c>
      <c r="R5" s="198" t="s">
        <v>153</v>
      </c>
      <c r="S5" s="200">
        <v>3</v>
      </c>
      <c r="T5" s="198"/>
      <c r="U5" s="198" t="s">
        <v>154</v>
      </c>
      <c r="X5" s="21" t="s">
        <v>155</v>
      </c>
      <c r="Y5" s="21" t="s">
        <v>156</v>
      </c>
      <c r="Z5" s="21" t="s">
        <v>86</v>
      </c>
      <c r="AA5" s="22" t="s">
        <v>69</v>
      </c>
      <c r="AB5" s="22"/>
      <c r="AC5" s="21" t="s">
        <v>69</v>
      </c>
      <c r="AD5" s="22"/>
      <c r="AE5" s="22"/>
      <c r="AF5" s="22" t="s">
        <v>157</v>
      </c>
      <c r="AG5" s="74" t="s">
        <v>69</v>
      </c>
      <c r="AH5" s="15" t="s">
        <v>468</v>
      </c>
      <c r="AI5" s="15"/>
      <c r="AJ5" s="15"/>
    </row>
    <row r="6" spans="1:40" ht="120">
      <c r="A6" s="197" t="s">
        <v>158</v>
      </c>
      <c r="B6" s="197" t="s">
        <v>159</v>
      </c>
      <c r="C6" s="197"/>
      <c r="D6" s="205" t="s">
        <v>329</v>
      </c>
      <c r="E6" s="198"/>
      <c r="F6" s="197"/>
      <c r="G6" s="197"/>
      <c r="H6" s="197"/>
      <c r="I6" s="198" t="s">
        <v>160</v>
      </c>
      <c r="J6" s="197"/>
      <c r="K6" s="199" t="s">
        <v>161</v>
      </c>
      <c r="L6" s="201"/>
      <c r="M6" s="197"/>
      <c r="N6" s="197"/>
      <c r="O6" s="197"/>
      <c r="P6" s="197"/>
      <c r="Q6" s="197"/>
      <c r="R6" s="197"/>
      <c r="S6" s="197"/>
      <c r="T6" s="197"/>
      <c r="U6" s="202" t="s">
        <v>81</v>
      </c>
      <c r="X6" s="185" t="s">
        <v>457</v>
      </c>
      <c r="Y6" s="21" t="s">
        <v>162</v>
      </c>
      <c r="Z6" s="21" t="s">
        <v>163</v>
      </c>
      <c r="AA6" s="22"/>
      <c r="AB6" s="22"/>
      <c r="AC6" s="22"/>
      <c r="AD6" s="22"/>
      <c r="AE6" s="22"/>
      <c r="AF6" s="22" t="s">
        <v>164</v>
      </c>
      <c r="AH6" s="15" t="s">
        <v>469</v>
      </c>
      <c r="AI6" s="15"/>
    </row>
    <row r="7" spans="1:40" ht="60">
      <c r="A7" s="197" t="s">
        <v>165</v>
      </c>
      <c r="B7" s="197"/>
      <c r="C7" s="197"/>
      <c r="D7" s="197" t="s">
        <v>330</v>
      </c>
      <c r="E7" s="198"/>
      <c r="F7" s="197"/>
      <c r="G7" s="197"/>
      <c r="H7" s="197"/>
      <c r="I7" s="198" t="s">
        <v>166</v>
      </c>
      <c r="J7" s="197"/>
      <c r="K7" s="199" t="s">
        <v>167</v>
      </c>
      <c r="L7" s="201"/>
      <c r="M7" s="197"/>
      <c r="N7" s="197"/>
      <c r="O7" s="197"/>
      <c r="P7" s="197"/>
      <c r="Q7" s="197"/>
      <c r="R7" s="197"/>
      <c r="S7" s="197"/>
      <c r="T7" s="197"/>
      <c r="U7" s="198" t="s">
        <v>168</v>
      </c>
      <c r="Y7" s="21" t="s">
        <v>169</v>
      </c>
      <c r="Z7" s="21" t="s">
        <v>457</v>
      </c>
      <c r="AA7" s="22"/>
      <c r="AB7" s="22"/>
      <c r="AC7" s="22"/>
      <c r="AD7" s="22"/>
      <c r="AE7" s="22"/>
      <c r="AF7" s="22" t="s">
        <v>170</v>
      </c>
      <c r="AH7" s="15" t="s">
        <v>470</v>
      </c>
      <c r="AI7" s="15"/>
    </row>
    <row r="8" spans="1:40" ht="135">
      <c r="A8" s="197" t="s">
        <v>171</v>
      </c>
      <c r="B8" s="197"/>
      <c r="C8" s="197"/>
      <c r="D8" s="197" t="s">
        <v>331</v>
      </c>
      <c r="E8" s="198"/>
      <c r="F8" s="197"/>
      <c r="G8" s="197"/>
      <c r="H8" s="197"/>
      <c r="I8" s="198" t="s">
        <v>172</v>
      </c>
      <c r="J8" s="197"/>
      <c r="K8" s="199" t="s">
        <v>173</v>
      </c>
      <c r="L8" s="201"/>
      <c r="M8" s="197"/>
      <c r="N8" s="197"/>
      <c r="O8" s="197"/>
      <c r="P8" s="197"/>
      <c r="Q8" s="197"/>
      <c r="R8" s="197"/>
      <c r="S8" s="197"/>
      <c r="T8" s="197"/>
      <c r="U8" s="198" t="s">
        <v>174</v>
      </c>
      <c r="Y8" s="21" t="s">
        <v>156</v>
      </c>
      <c r="Z8" s="22"/>
      <c r="AA8" s="22"/>
      <c r="AB8" s="22"/>
      <c r="AC8" s="22"/>
      <c r="AD8" s="22"/>
      <c r="AE8" s="22"/>
      <c r="AF8" s="22" t="s">
        <v>175</v>
      </c>
      <c r="AH8" s="75" t="s">
        <v>471</v>
      </c>
      <c r="AI8" s="75"/>
    </row>
    <row r="9" spans="1:40" ht="195">
      <c r="A9" s="197"/>
      <c r="B9" s="197"/>
      <c r="C9" s="197"/>
      <c r="D9" s="197" t="s">
        <v>332</v>
      </c>
      <c r="E9" s="198"/>
      <c r="F9" s="197"/>
      <c r="G9" s="197"/>
      <c r="H9" s="197"/>
      <c r="I9" s="198" t="s">
        <v>72</v>
      </c>
      <c r="J9" s="197"/>
      <c r="K9" s="199" t="s">
        <v>176</v>
      </c>
      <c r="L9" s="201"/>
      <c r="M9" s="197"/>
      <c r="N9" s="197"/>
      <c r="O9" s="197"/>
      <c r="P9" s="197"/>
      <c r="Q9" s="197"/>
      <c r="R9" s="197"/>
      <c r="S9" s="197"/>
      <c r="T9" s="197"/>
      <c r="U9" s="198" t="s">
        <v>177</v>
      </c>
      <c r="Y9" s="21" t="s">
        <v>178</v>
      </c>
      <c r="Z9" s="22"/>
      <c r="AA9" s="22"/>
      <c r="AB9" s="22"/>
      <c r="AC9" s="22"/>
      <c r="AD9" s="22"/>
      <c r="AE9" s="22"/>
      <c r="AF9" s="22" t="s">
        <v>179</v>
      </c>
      <c r="AH9" s="15" t="s">
        <v>472</v>
      </c>
      <c r="AI9" s="15"/>
    </row>
    <row r="10" spans="1:40" ht="90">
      <c r="A10" s="197"/>
      <c r="B10" s="197"/>
      <c r="C10" s="197"/>
      <c r="D10" s="197" t="s">
        <v>333</v>
      </c>
      <c r="E10" s="198"/>
      <c r="F10" s="197"/>
      <c r="G10" s="197"/>
      <c r="H10" s="197"/>
      <c r="I10" s="198" t="s">
        <v>180</v>
      </c>
      <c r="J10" s="197"/>
      <c r="K10" s="198" t="s">
        <v>181</v>
      </c>
      <c r="L10" s="201"/>
      <c r="M10" s="197"/>
      <c r="N10" s="197"/>
      <c r="O10" s="197"/>
      <c r="P10" s="197"/>
      <c r="Q10" s="197"/>
      <c r="R10" s="197"/>
      <c r="S10" s="197"/>
      <c r="T10" s="197"/>
      <c r="U10" s="198" t="s">
        <v>182</v>
      </c>
      <c r="Y10" s="22" t="s">
        <v>69</v>
      </c>
      <c r="Z10" s="22"/>
      <c r="AA10" s="22"/>
      <c r="AB10" s="22"/>
      <c r="AC10" s="22"/>
      <c r="AD10" s="22"/>
      <c r="AE10" s="22"/>
      <c r="AF10" s="22" t="s">
        <v>183</v>
      </c>
      <c r="AH10" s="15" t="s">
        <v>473</v>
      </c>
      <c r="AI10" s="15"/>
    </row>
    <row r="11" spans="1:40" ht="60">
      <c r="A11" s="197"/>
      <c r="B11" s="197"/>
      <c r="C11" s="197"/>
      <c r="D11" s="197" t="s">
        <v>334</v>
      </c>
      <c r="E11" s="198"/>
      <c r="F11" s="197"/>
      <c r="G11" s="197"/>
      <c r="H11" s="197"/>
      <c r="I11" s="198" t="s">
        <v>184</v>
      </c>
      <c r="J11" s="197"/>
      <c r="K11" s="198" t="s">
        <v>185</v>
      </c>
      <c r="L11" s="197"/>
      <c r="M11" s="197"/>
      <c r="N11" s="197"/>
      <c r="O11" s="197"/>
      <c r="P11" s="197"/>
      <c r="Q11" s="197"/>
      <c r="R11" s="197"/>
      <c r="S11" s="197"/>
      <c r="T11" s="197"/>
      <c r="U11" s="198" t="s">
        <v>186</v>
      </c>
      <c r="Y11" s="22"/>
      <c r="Z11" s="22"/>
      <c r="AA11" s="22"/>
      <c r="AB11" s="22"/>
      <c r="AC11" s="22"/>
      <c r="AD11" s="22"/>
      <c r="AE11" s="22"/>
      <c r="AF11" s="22" t="s">
        <v>187</v>
      </c>
      <c r="AH11" s="15" t="s">
        <v>474</v>
      </c>
      <c r="AI11" s="15"/>
    </row>
    <row r="12" spans="1:40" ht="45">
      <c r="A12" s="197"/>
      <c r="B12" s="197"/>
      <c r="C12" s="197"/>
      <c r="D12" s="197" t="s">
        <v>335</v>
      </c>
      <c r="E12" s="198"/>
      <c r="F12" s="197"/>
      <c r="G12" s="197"/>
      <c r="H12" s="197"/>
      <c r="I12" s="197"/>
      <c r="J12" s="197"/>
      <c r="K12" s="198" t="s">
        <v>188</v>
      </c>
      <c r="L12" s="197"/>
      <c r="M12" s="197"/>
      <c r="N12" s="197"/>
      <c r="O12" s="197"/>
      <c r="P12" s="197"/>
      <c r="Q12" s="197"/>
      <c r="R12" s="197"/>
      <c r="S12" s="197"/>
      <c r="T12" s="197"/>
      <c r="U12" s="198" t="s">
        <v>189</v>
      </c>
      <c r="Y12" s="22"/>
      <c r="Z12" s="22"/>
      <c r="AA12" s="22"/>
      <c r="AB12" s="22"/>
      <c r="AC12" s="22"/>
      <c r="AD12" s="22"/>
      <c r="AE12" s="22"/>
      <c r="AF12" s="22" t="s">
        <v>190</v>
      </c>
      <c r="AH12" s="15" t="s">
        <v>475</v>
      </c>
      <c r="AI12" s="15"/>
    </row>
    <row r="13" spans="1:40" ht="30">
      <c r="A13" s="197"/>
      <c r="B13" s="197"/>
      <c r="C13" s="197"/>
      <c r="D13" s="197" t="s">
        <v>336</v>
      </c>
      <c r="E13" s="198"/>
      <c r="F13" s="197"/>
      <c r="G13" s="197"/>
      <c r="H13" s="197"/>
      <c r="I13" s="197"/>
      <c r="J13" s="197"/>
      <c r="K13" s="198" t="s">
        <v>191</v>
      </c>
      <c r="L13" s="201"/>
      <c r="M13" s="197"/>
      <c r="N13" s="197"/>
      <c r="O13" s="197"/>
      <c r="P13" s="197"/>
      <c r="Q13" s="197"/>
      <c r="R13" s="197"/>
      <c r="S13" s="197"/>
      <c r="T13" s="197"/>
      <c r="U13" s="198" t="s">
        <v>192</v>
      </c>
      <c r="Y13" s="22"/>
      <c r="Z13" s="22"/>
      <c r="AA13" s="22"/>
      <c r="AB13" s="22"/>
      <c r="AC13" s="22"/>
      <c r="AD13" s="22"/>
      <c r="AE13" s="22"/>
      <c r="AF13" s="22" t="s">
        <v>193</v>
      </c>
      <c r="AH13" s="15" t="s">
        <v>476</v>
      </c>
      <c r="AI13" s="15"/>
    </row>
    <row r="14" spans="1:40" ht="45">
      <c r="A14" s="197"/>
      <c r="B14" s="197"/>
      <c r="C14" s="197"/>
      <c r="D14" s="197" t="s">
        <v>337</v>
      </c>
      <c r="E14" s="198"/>
      <c r="F14" s="197"/>
      <c r="G14" s="197"/>
      <c r="H14" s="197"/>
      <c r="I14" s="197"/>
      <c r="J14" s="197"/>
      <c r="K14" s="198" t="s">
        <v>194</v>
      </c>
      <c r="L14" s="201"/>
      <c r="M14" s="197"/>
      <c r="N14" s="197"/>
      <c r="O14" s="197"/>
      <c r="P14" s="197"/>
      <c r="Q14" s="197"/>
      <c r="R14" s="197"/>
      <c r="S14" s="197"/>
      <c r="T14" s="197"/>
      <c r="U14" s="198" t="s">
        <v>195</v>
      </c>
      <c r="Y14" s="22"/>
      <c r="Z14" s="22"/>
      <c r="AA14" s="22"/>
      <c r="AB14" s="22"/>
      <c r="AC14" s="22"/>
      <c r="AD14" s="22"/>
      <c r="AE14" s="22"/>
      <c r="AF14" s="22" t="s">
        <v>196</v>
      </c>
      <c r="AH14" s="15" t="s">
        <v>477</v>
      </c>
      <c r="AI14" s="15"/>
    </row>
    <row r="15" spans="1:40" ht="45">
      <c r="A15" s="197"/>
      <c r="B15" s="197"/>
      <c r="C15" s="197"/>
      <c r="D15" s="197" t="s">
        <v>338</v>
      </c>
      <c r="E15" s="198"/>
      <c r="F15" s="197"/>
      <c r="G15" s="197"/>
      <c r="H15" s="197"/>
      <c r="I15" s="197"/>
      <c r="J15" s="197"/>
      <c r="K15" s="198" t="s">
        <v>197</v>
      </c>
      <c r="L15" s="197"/>
      <c r="M15" s="197"/>
      <c r="N15" s="197"/>
      <c r="O15" s="197"/>
      <c r="P15" s="197"/>
      <c r="Q15" s="197"/>
      <c r="R15" s="197"/>
      <c r="S15" s="197"/>
      <c r="T15" s="197"/>
      <c r="U15" s="198" t="s">
        <v>198</v>
      </c>
      <c r="Y15" s="22"/>
      <c r="Z15" s="22"/>
      <c r="AA15" s="22"/>
      <c r="AB15" s="22"/>
      <c r="AC15" s="22"/>
      <c r="AD15" s="22"/>
      <c r="AE15" s="22"/>
      <c r="AF15" s="22" t="s">
        <v>199</v>
      </c>
      <c r="AH15" s="15" t="s">
        <v>69</v>
      </c>
      <c r="AI15" s="15"/>
    </row>
    <row r="16" spans="1:40" ht="60">
      <c r="A16" s="197"/>
      <c r="B16" s="197"/>
      <c r="C16" s="197"/>
      <c r="D16" s="197" t="s">
        <v>339</v>
      </c>
      <c r="E16" s="198"/>
      <c r="F16" s="197"/>
      <c r="G16" s="197"/>
      <c r="H16" s="197"/>
      <c r="I16" s="197"/>
      <c r="J16" s="197"/>
      <c r="K16" s="199" t="s">
        <v>200</v>
      </c>
      <c r="L16" s="197"/>
      <c r="M16" s="197"/>
      <c r="N16" s="197"/>
      <c r="O16" s="197"/>
      <c r="P16" s="197"/>
      <c r="Q16" s="197"/>
      <c r="R16" s="197"/>
      <c r="S16" s="197"/>
      <c r="T16" s="197"/>
      <c r="U16" s="198" t="s">
        <v>201</v>
      </c>
      <c r="Y16" s="22"/>
      <c r="Z16" s="22"/>
      <c r="AA16" s="22"/>
      <c r="AB16" s="22"/>
      <c r="AC16" s="22"/>
      <c r="AD16" s="22"/>
      <c r="AE16" s="22"/>
      <c r="AF16" s="22" t="s">
        <v>202</v>
      </c>
    </row>
    <row r="17" spans="1:32" ht="30">
      <c r="A17" s="197"/>
      <c r="B17" s="197"/>
      <c r="C17" s="197"/>
      <c r="D17" s="197" t="s">
        <v>340</v>
      </c>
      <c r="E17" s="198"/>
      <c r="F17" s="197"/>
      <c r="G17" s="197"/>
      <c r="H17" s="197"/>
      <c r="I17" s="197"/>
      <c r="J17" s="197"/>
      <c r="K17" s="198" t="s">
        <v>203</v>
      </c>
      <c r="L17" s="197"/>
      <c r="M17" s="197"/>
      <c r="N17" s="197"/>
      <c r="O17" s="197"/>
      <c r="P17" s="197"/>
      <c r="Q17" s="197"/>
      <c r="R17" s="197"/>
      <c r="S17" s="197"/>
      <c r="T17" s="197"/>
      <c r="U17" s="197"/>
      <c r="Y17" s="22"/>
      <c r="Z17" s="22"/>
      <c r="AA17" s="22"/>
      <c r="AB17" s="22"/>
      <c r="AC17" s="22"/>
      <c r="AD17" s="22"/>
      <c r="AE17" s="22"/>
      <c r="AF17" s="22" t="s">
        <v>204</v>
      </c>
    </row>
    <row r="18" spans="1:32" ht="30">
      <c r="A18" s="197"/>
      <c r="B18" s="197"/>
      <c r="C18" s="197"/>
      <c r="D18" s="197" t="s">
        <v>341</v>
      </c>
      <c r="E18" s="198"/>
      <c r="F18" s="197"/>
      <c r="G18" s="197"/>
      <c r="H18" s="197"/>
      <c r="I18" s="197"/>
      <c r="J18" s="197"/>
      <c r="K18" s="198" t="s">
        <v>205</v>
      </c>
      <c r="L18" s="201"/>
      <c r="M18" s="197"/>
      <c r="N18" s="197"/>
      <c r="O18" s="197"/>
      <c r="P18" s="197"/>
      <c r="Q18" s="197"/>
      <c r="R18" s="197"/>
      <c r="S18" s="197"/>
      <c r="T18" s="197"/>
      <c r="U18" s="197"/>
      <c r="Y18" s="22"/>
      <c r="Z18" s="22"/>
      <c r="AA18" s="22"/>
      <c r="AB18" s="22"/>
      <c r="AC18" s="22"/>
      <c r="AD18" s="22"/>
      <c r="AE18" s="22"/>
      <c r="AF18" s="22" t="s">
        <v>206</v>
      </c>
    </row>
    <row r="19" spans="1:32" ht="30">
      <c r="A19" s="197"/>
      <c r="B19" s="197"/>
      <c r="C19" s="197"/>
      <c r="D19" s="197" t="s">
        <v>342</v>
      </c>
      <c r="E19" s="198"/>
      <c r="F19" s="197"/>
      <c r="G19" s="197"/>
      <c r="H19" s="197"/>
      <c r="I19" s="197"/>
      <c r="J19" s="197"/>
      <c r="K19" s="199" t="s">
        <v>207</v>
      </c>
      <c r="L19" s="201"/>
      <c r="M19" s="197"/>
      <c r="N19" s="197"/>
      <c r="O19" s="197"/>
      <c r="P19" s="197"/>
      <c r="Q19" s="197"/>
      <c r="R19" s="197"/>
      <c r="S19" s="197"/>
      <c r="T19" s="197"/>
      <c r="U19" s="197"/>
      <c r="Y19" s="22"/>
      <c r="Z19" s="22"/>
      <c r="AA19" s="22"/>
      <c r="AB19" s="22"/>
      <c r="AC19" s="22"/>
      <c r="AD19" s="22"/>
      <c r="AE19" s="22"/>
      <c r="AF19" s="22" t="s">
        <v>208</v>
      </c>
    </row>
    <row r="20" spans="1:32" ht="45">
      <c r="A20" s="197"/>
      <c r="B20" s="197"/>
      <c r="C20" s="197"/>
      <c r="D20" s="197" t="s">
        <v>343</v>
      </c>
      <c r="E20" s="198"/>
      <c r="F20" s="197"/>
      <c r="G20" s="197"/>
      <c r="H20" s="197"/>
      <c r="I20" s="197"/>
      <c r="J20" s="197"/>
      <c r="K20" s="198" t="s">
        <v>209</v>
      </c>
      <c r="L20" s="201"/>
      <c r="M20" s="197"/>
      <c r="N20" s="197"/>
      <c r="O20" s="197"/>
      <c r="P20" s="197"/>
      <c r="Q20" s="197"/>
      <c r="R20" s="197"/>
      <c r="S20" s="197"/>
      <c r="T20" s="197"/>
      <c r="U20" s="197"/>
      <c r="Y20" s="22"/>
      <c r="Z20" s="22"/>
      <c r="AA20" s="22"/>
      <c r="AB20" s="22"/>
      <c r="AC20" s="22"/>
      <c r="AD20" s="22"/>
      <c r="AE20" s="22"/>
      <c r="AF20" s="22" t="s">
        <v>210</v>
      </c>
    </row>
    <row r="21" spans="1:32" ht="45">
      <c r="A21" s="197"/>
      <c r="B21" s="197"/>
      <c r="C21" s="197"/>
      <c r="D21" s="197" t="s">
        <v>344</v>
      </c>
      <c r="E21" s="198"/>
      <c r="F21" s="197"/>
      <c r="G21" s="197"/>
      <c r="H21" s="197"/>
      <c r="I21" s="197"/>
      <c r="J21" s="197"/>
      <c r="K21" s="198" t="s">
        <v>211</v>
      </c>
      <c r="L21" s="201"/>
      <c r="M21" s="197"/>
      <c r="N21" s="197"/>
      <c r="O21" s="197"/>
      <c r="P21" s="197"/>
      <c r="Q21" s="197"/>
      <c r="R21" s="197"/>
      <c r="S21" s="197"/>
      <c r="T21" s="197"/>
      <c r="U21" s="197"/>
      <c r="Y21" s="22"/>
      <c r="Z21" s="22"/>
      <c r="AA21" s="22"/>
      <c r="AB21" s="22"/>
      <c r="AC21" s="22"/>
      <c r="AD21" s="22"/>
      <c r="AE21" s="22"/>
      <c r="AF21" s="22" t="s">
        <v>212</v>
      </c>
    </row>
    <row r="22" spans="1:32" ht="45">
      <c r="A22" s="197"/>
      <c r="B22" s="197"/>
      <c r="C22" s="197"/>
      <c r="D22" s="197" t="s">
        <v>345</v>
      </c>
      <c r="E22" s="198"/>
      <c r="F22" s="197"/>
      <c r="G22" s="197"/>
      <c r="H22" s="197"/>
      <c r="I22" s="197"/>
      <c r="J22" s="197"/>
      <c r="K22" s="198" t="s">
        <v>213</v>
      </c>
      <c r="L22" s="201"/>
      <c r="M22" s="197"/>
      <c r="N22" s="197"/>
      <c r="O22" s="197"/>
      <c r="P22" s="197"/>
      <c r="Q22" s="197"/>
      <c r="R22" s="197"/>
      <c r="S22" s="197"/>
      <c r="T22" s="197"/>
      <c r="U22" s="197"/>
      <c r="Y22" s="22"/>
      <c r="Z22" s="22"/>
      <c r="AA22" s="22"/>
      <c r="AB22" s="22"/>
      <c r="AC22" s="22"/>
      <c r="AD22" s="22"/>
      <c r="AE22" s="22"/>
      <c r="AF22" s="22" t="s">
        <v>214</v>
      </c>
    </row>
    <row r="23" spans="1:32" ht="60">
      <c r="A23" s="197"/>
      <c r="B23" s="197"/>
      <c r="C23" s="197"/>
      <c r="D23" s="197" t="s">
        <v>346</v>
      </c>
      <c r="E23" s="198"/>
      <c r="F23" s="197"/>
      <c r="G23" s="197"/>
      <c r="H23" s="197"/>
      <c r="I23" s="197"/>
      <c r="J23" s="197"/>
      <c r="K23" s="198" t="s">
        <v>73</v>
      </c>
      <c r="L23" s="197"/>
      <c r="M23" s="197"/>
      <c r="N23" s="197"/>
      <c r="O23" s="197"/>
      <c r="P23" s="197"/>
      <c r="Q23" s="197"/>
      <c r="R23" s="197"/>
      <c r="S23" s="197"/>
      <c r="T23" s="197"/>
      <c r="U23" s="197"/>
      <c r="Y23" s="22"/>
      <c r="Z23" s="22"/>
      <c r="AA23" s="22"/>
      <c r="AB23" s="22"/>
      <c r="AC23" s="22"/>
      <c r="AD23" s="22"/>
      <c r="AE23" s="22"/>
      <c r="AF23" s="22" t="s">
        <v>215</v>
      </c>
    </row>
    <row r="24" spans="1:32" ht="30">
      <c r="A24" s="197"/>
      <c r="B24" s="197"/>
      <c r="C24" s="197"/>
      <c r="D24" s="197" t="s">
        <v>347</v>
      </c>
      <c r="E24" s="198"/>
      <c r="F24" s="197"/>
      <c r="G24" s="197"/>
      <c r="H24" s="197"/>
      <c r="I24" s="197"/>
      <c r="J24" s="197"/>
      <c r="K24" s="201"/>
      <c r="L24" s="197"/>
      <c r="M24" s="197"/>
      <c r="N24" s="197"/>
      <c r="O24" s="197"/>
      <c r="P24" s="197"/>
      <c r="Q24" s="197"/>
      <c r="R24" s="197"/>
      <c r="S24" s="197"/>
      <c r="T24" s="197"/>
      <c r="U24" s="197"/>
      <c r="Y24" s="22"/>
      <c r="Z24" s="22"/>
      <c r="AA24" s="22"/>
      <c r="AB24" s="22"/>
      <c r="AC24" s="22"/>
      <c r="AD24" s="22"/>
      <c r="AE24" s="22"/>
      <c r="AF24" s="22" t="s">
        <v>216</v>
      </c>
    </row>
    <row r="25" spans="1:32" ht="45">
      <c r="A25" s="197"/>
      <c r="B25" s="197"/>
      <c r="C25" s="197"/>
      <c r="D25" s="197" t="s">
        <v>348</v>
      </c>
      <c r="E25" s="198"/>
      <c r="F25" s="197"/>
      <c r="G25" s="197"/>
      <c r="H25" s="197"/>
      <c r="I25" s="197"/>
      <c r="J25" s="197"/>
      <c r="K25" s="201"/>
      <c r="L25" s="197"/>
      <c r="M25" s="197"/>
      <c r="N25" s="197"/>
      <c r="O25" s="197"/>
      <c r="P25" s="197"/>
      <c r="Q25" s="197"/>
      <c r="R25" s="197"/>
      <c r="S25" s="197"/>
      <c r="T25" s="197"/>
      <c r="U25" s="197"/>
      <c r="Y25" s="22"/>
      <c r="Z25" s="22"/>
      <c r="AA25" s="22"/>
      <c r="AB25" s="22"/>
      <c r="AC25" s="22"/>
      <c r="AD25" s="22"/>
      <c r="AE25" s="22"/>
      <c r="AF25" s="22" t="s">
        <v>88</v>
      </c>
    </row>
    <row r="26" spans="1:32" ht="30">
      <c r="A26" s="197"/>
      <c r="B26" s="197"/>
      <c r="C26" s="197"/>
      <c r="D26" s="197" t="s">
        <v>349</v>
      </c>
      <c r="E26" s="198"/>
      <c r="F26" s="197"/>
      <c r="G26" s="197"/>
      <c r="H26" s="197"/>
      <c r="I26" s="197"/>
      <c r="J26" s="197"/>
      <c r="K26" s="201"/>
      <c r="L26" s="197"/>
      <c r="M26" s="197"/>
      <c r="N26" s="197"/>
      <c r="O26" s="197"/>
      <c r="P26" s="197"/>
      <c r="Q26" s="197"/>
      <c r="R26" s="197"/>
      <c r="S26" s="197"/>
      <c r="T26" s="197"/>
      <c r="U26" s="197"/>
      <c r="Y26" s="22"/>
      <c r="Z26" s="22"/>
      <c r="AA26" s="22"/>
      <c r="AB26" s="22"/>
      <c r="AC26" s="22"/>
      <c r="AD26" s="22"/>
      <c r="AE26" s="22"/>
      <c r="AF26" s="22" t="s">
        <v>217</v>
      </c>
    </row>
    <row r="27" spans="1:32">
      <c r="A27" s="197"/>
      <c r="B27" s="197"/>
      <c r="C27" s="197"/>
      <c r="D27" s="197" t="s">
        <v>350</v>
      </c>
      <c r="E27" s="198"/>
      <c r="F27" s="197"/>
      <c r="G27" s="197"/>
      <c r="H27" s="197"/>
      <c r="I27" s="197"/>
      <c r="J27" s="197"/>
      <c r="K27" s="201"/>
      <c r="L27" s="197"/>
      <c r="M27" s="197"/>
      <c r="N27" s="197"/>
      <c r="O27" s="197"/>
      <c r="P27" s="197"/>
      <c r="Q27" s="197"/>
      <c r="R27" s="197"/>
      <c r="S27" s="197"/>
      <c r="T27" s="197"/>
      <c r="U27" s="197"/>
      <c r="Y27" s="22"/>
      <c r="Z27" s="22"/>
      <c r="AA27" s="22"/>
      <c r="AB27" s="22"/>
      <c r="AC27" s="22"/>
      <c r="AD27" s="22"/>
      <c r="AE27" s="22"/>
      <c r="AF27" s="22" t="s">
        <v>218</v>
      </c>
    </row>
    <row r="28" spans="1:32">
      <c r="A28" s="197"/>
      <c r="B28" s="197"/>
      <c r="C28" s="197"/>
      <c r="D28" s="197" t="s">
        <v>351</v>
      </c>
      <c r="E28" s="198"/>
      <c r="F28" s="197"/>
      <c r="G28" s="197"/>
      <c r="H28" s="197"/>
      <c r="I28" s="197"/>
      <c r="J28" s="197"/>
      <c r="K28" s="201"/>
      <c r="L28" s="197"/>
      <c r="M28" s="197"/>
      <c r="N28" s="197"/>
      <c r="O28" s="197"/>
      <c r="P28" s="197"/>
      <c r="Q28" s="197"/>
      <c r="R28" s="197"/>
      <c r="S28" s="197"/>
      <c r="T28" s="197"/>
      <c r="U28" s="197"/>
      <c r="Y28" s="22"/>
      <c r="Z28" s="22"/>
      <c r="AA28" s="22"/>
      <c r="AB28" s="22"/>
      <c r="AC28" s="22"/>
      <c r="AD28" s="22"/>
      <c r="AE28" s="22"/>
      <c r="AF28" s="22" t="s">
        <v>219</v>
      </c>
    </row>
    <row r="29" spans="1:32" ht="45">
      <c r="A29" s="197"/>
      <c r="B29" s="197"/>
      <c r="C29" s="197"/>
      <c r="D29" s="197" t="s">
        <v>352</v>
      </c>
      <c r="E29" s="198"/>
      <c r="F29" s="197"/>
      <c r="G29" s="197"/>
      <c r="H29" s="197"/>
      <c r="I29" s="197"/>
      <c r="J29" s="197"/>
      <c r="K29" s="197"/>
      <c r="L29" s="197"/>
      <c r="M29" s="197"/>
      <c r="N29" s="197"/>
      <c r="O29" s="197"/>
      <c r="P29" s="197"/>
      <c r="Q29" s="197"/>
      <c r="R29" s="197"/>
      <c r="S29" s="197"/>
      <c r="T29" s="197"/>
      <c r="U29" s="197"/>
      <c r="Y29" s="22"/>
      <c r="Z29" s="22"/>
      <c r="AA29" s="22"/>
      <c r="AB29" s="22"/>
      <c r="AC29" s="22"/>
      <c r="AD29" s="22"/>
      <c r="AE29" s="22"/>
      <c r="AF29" s="22" t="s">
        <v>220</v>
      </c>
    </row>
    <row r="30" spans="1:32">
      <c r="A30" s="197"/>
      <c r="B30" s="197"/>
      <c r="C30" s="197"/>
      <c r="D30" s="197" t="s">
        <v>353</v>
      </c>
      <c r="E30" s="198"/>
      <c r="F30" s="197"/>
      <c r="G30" s="197"/>
      <c r="H30" s="197"/>
      <c r="I30" s="197"/>
      <c r="J30" s="197"/>
      <c r="K30" s="197"/>
      <c r="L30" s="197"/>
      <c r="M30" s="197"/>
      <c r="N30" s="197"/>
      <c r="O30" s="197"/>
      <c r="P30" s="197"/>
      <c r="Q30" s="197"/>
      <c r="R30" s="197"/>
      <c r="S30" s="197"/>
      <c r="T30" s="197"/>
      <c r="U30" s="197"/>
      <c r="Y30" s="22"/>
      <c r="Z30" s="22"/>
      <c r="AA30" s="22"/>
      <c r="AB30" s="22"/>
      <c r="AC30" s="22"/>
      <c r="AD30" s="22"/>
      <c r="AE30" s="22"/>
      <c r="AF30" s="22" t="s">
        <v>69</v>
      </c>
    </row>
    <row r="31" spans="1:32">
      <c r="A31" s="197"/>
      <c r="B31" s="197"/>
      <c r="C31" s="197"/>
      <c r="D31" s="197" t="s">
        <v>354</v>
      </c>
      <c r="E31" s="198"/>
      <c r="F31" s="197"/>
      <c r="G31" s="197"/>
      <c r="H31" s="197"/>
      <c r="I31" s="197"/>
      <c r="J31" s="197"/>
      <c r="K31" s="197"/>
      <c r="L31" s="197"/>
      <c r="M31" s="197"/>
      <c r="N31" s="197"/>
      <c r="O31" s="197"/>
      <c r="P31" s="197"/>
      <c r="Q31" s="197"/>
      <c r="R31" s="197"/>
      <c r="S31" s="197"/>
      <c r="T31" s="197"/>
      <c r="U31" s="197"/>
    </row>
    <row r="32" spans="1:32">
      <c r="A32" s="197"/>
      <c r="B32" s="197"/>
      <c r="C32" s="197"/>
      <c r="D32" s="197" t="s">
        <v>355</v>
      </c>
      <c r="E32" s="198"/>
      <c r="F32" s="197"/>
      <c r="G32" s="197"/>
      <c r="H32" s="197"/>
      <c r="I32" s="197"/>
      <c r="J32" s="203"/>
      <c r="K32" s="197"/>
      <c r="L32" s="197"/>
      <c r="M32" s="197"/>
      <c r="N32" s="197"/>
      <c r="O32" s="197"/>
      <c r="P32" s="197"/>
      <c r="Q32" s="197"/>
      <c r="R32" s="197"/>
      <c r="S32" s="197"/>
      <c r="T32" s="197"/>
      <c r="U32" s="197"/>
    </row>
    <row r="33" spans="1:21">
      <c r="A33" s="197"/>
      <c r="B33" s="197"/>
      <c r="C33" s="197"/>
      <c r="D33" s="197" t="s">
        <v>356</v>
      </c>
      <c r="E33" s="198"/>
      <c r="F33" s="197"/>
      <c r="G33" s="197"/>
      <c r="H33" s="197"/>
      <c r="I33" s="197"/>
      <c r="J33" s="203"/>
      <c r="K33" s="197"/>
      <c r="L33" s="197"/>
      <c r="M33" s="197"/>
      <c r="N33" s="197"/>
      <c r="O33" s="197"/>
      <c r="P33" s="197"/>
      <c r="Q33" s="197"/>
      <c r="R33" s="197"/>
      <c r="S33" s="197"/>
      <c r="T33" s="197"/>
      <c r="U33" s="197"/>
    </row>
    <row r="34" spans="1:21">
      <c r="A34" s="197"/>
      <c r="B34" s="197"/>
      <c r="C34" s="197"/>
      <c r="D34" s="197" t="s">
        <v>357</v>
      </c>
      <c r="E34" s="198"/>
      <c r="F34" s="197"/>
      <c r="G34" s="197"/>
      <c r="H34" s="197"/>
      <c r="I34" s="197"/>
      <c r="J34" s="203"/>
      <c r="K34" s="197"/>
      <c r="L34" s="197"/>
      <c r="M34" s="197"/>
      <c r="N34" s="197"/>
      <c r="O34" s="197"/>
      <c r="P34" s="197"/>
      <c r="Q34" s="197"/>
      <c r="R34" s="197"/>
      <c r="S34" s="197"/>
      <c r="T34" s="197"/>
      <c r="U34" s="197"/>
    </row>
    <row r="35" spans="1:21">
      <c r="A35" s="197"/>
      <c r="B35" s="197"/>
      <c r="C35" s="197"/>
      <c r="D35" s="197" t="s">
        <v>358</v>
      </c>
      <c r="E35" s="198"/>
      <c r="F35" s="197"/>
      <c r="G35" s="197"/>
      <c r="H35" s="197"/>
      <c r="I35" s="197"/>
      <c r="J35" s="203"/>
      <c r="K35" s="197"/>
      <c r="L35" s="197"/>
      <c r="M35" s="197"/>
      <c r="N35" s="197"/>
      <c r="O35" s="197"/>
      <c r="P35" s="197"/>
      <c r="Q35" s="197"/>
      <c r="R35" s="197"/>
      <c r="S35" s="197"/>
      <c r="T35" s="197"/>
      <c r="U35" s="197"/>
    </row>
    <row r="36" spans="1:21">
      <c r="A36" s="197"/>
      <c r="B36" s="197"/>
      <c r="C36" s="197"/>
      <c r="D36" s="197" t="s">
        <v>359</v>
      </c>
      <c r="E36" s="198"/>
      <c r="F36" s="197"/>
      <c r="G36" s="197"/>
      <c r="H36" s="197"/>
      <c r="I36" s="197"/>
      <c r="J36" s="203"/>
      <c r="K36" s="197"/>
      <c r="L36" s="197"/>
      <c r="M36" s="197"/>
      <c r="N36" s="197"/>
      <c r="O36" s="197"/>
      <c r="P36" s="197"/>
      <c r="Q36" s="197"/>
      <c r="R36" s="197"/>
      <c r="S36" s="197"/>
      <c r="T36" s="197"/>
      <c r="U36" s="197"/>
    </row>
    <row r="37" spans="1:21">
      <c r="A37" s="197"/>
      <c r="B37" s="197"/>
      <c r="C37" s="197"/>
      <c r="D37" s="197" t="s">
        <v>360</v>
      </c>
      <c r="E37" s="198"/>
      <c r="F37" s="197"/>
      <c r="G37" s="197"/>
      <c r="H37" s="197"/>
      <c r="I37" s="197"/>
      <c r="J37" s="203"/>
      <c r="K37" s="197"/>
      <c r="L37" s="197"/>
      <c r="M37" s="197"/>
      <c r="N37" s="197"/>
      <c r="O37" s="197"/>
      <c r="P37" s="197"/>
      <c r="Q37" s="197"/>
      <c r="R37" s="197"/>
      <c r="S37" s="197"/>
      <c r="T37" s="197"/>
      <c r="U37" s="197"/>
    </row>
    <row r="38" spans="1:21">
      <c r="A38" s="197"/>
      <c r="B38" s="197"/>
      <c r="C38" s="197"/>
      <c r="D38" s="197" t="s">
        <v>361</v>
      </c>
      <c r="E38" s="198"/>
      <c r="F38" s="197"/>
      <c r="G38" s="197"/>
      <c r="H38" s="197"/>
      <c r="I38" s="197"/>
      <c r="J38" s="204"/>
      <c r="K38" s="197"/>
      <c r="L38" s="197"/>
      <c r="M38" s="197"/>
      <c r="N38" s="197"/>
      <c r="O38" s="197"/>
      <c r="P38" s="197"/>
      <c r="Q38" s="197"/>
      <c r="R38" s="197"/>
      <c r="S38" s="197"/>
      <c r="T38" s="197"/>
      <c r="U38" s="197"/>
    </row>
    <row r="39" spans="1:21">
      <c r="A39" s="197"/>
      <c r="B39" s="197"/>
      <c r="C39" s="197"/>
      <c r="D39" s="197" t="s">
        <v>362</v>
      </c>
      <c r="E39" s="198"/>
      <c r="F39" s="197"/>
      <c r="G39" s="197"/>
      <c r="H39" s="197"/>
      <c r="I39" s="197"/>
      <c r="J39" s="204"/>
      <c r="K39" s="197"/>
      <c r="L39" s="197"/>
      <c r="M39" s="197"/>
      <c r="N39" s="197"/>
      <c r="O39" s="197"/>
      <c r="P39" s="197"/>
      <c r="Q39" s="197"/>
      <c r="R39" s="197"/>
      <c r="S39" s="197"/>
      <c r="T39" s="197"/>
      <c r="U39" s="197"/>
    </row>
    <row r="40" spans="1:21">
      <c r="A40" s="197"/>
      <c r="B40" s="197"/>
      <c r="C40" s="197"/>
      <c r="D40" s="197" t="s">
        <v>363</v>
      </c>
      <c r="E40" s="198"/>
      <c r="F40" s="197"/>
      <c r="G40" s="197"/>
      <c r="H40" s="197"/>
      <c r="I40" s="197"/>
      <c r="J40" s="204"/>
      <c r="K40" s="197"/>
      <c r="L40" s="197"/>
      <c r="M40" s="197"/>
      <c r="N40" s="197"/>
      <c r="O40" s="197"/>
      <c r="P40" s="197"/>
      <c r="Q40" s="197"/>
      <c r="R40" s="197"/>
      <c r="S40" s="197"/>
      <c r="T40" s="197"/>
      <c r="U40" s="197"/>
    </row>
    <row r="41" spans="1:21">
      <c r="A41" s="197"/>
      <c r="B41" s="197"/>
      <c r="C41" s="197"/>
      <c r="D41" s="197" t="s">
        <v>364</v>
      </c>
      <c r="E41" s="198"/>
      <c r="F41" s="197"/>
      <c r="G41" s="197"/>
      <c r="H41" s="197"/>
      <c r="I41" s="197"/>
      <c r="J41" s="204"/>
      <c r="K41" s="197"/>
      <c r="L41" s="197"/>
      <c r="M41" s="197"/>
      <c r="N41" s="197"/>
      <c r="O41" s="197"/>
      <c r="P41" s="197"/>
      <c r="Q41" s="197"/>
      <c r="R41" s="197"/>
      <c r="S41" s="197"/>
      <c r="T41" s="197"/>
      <c r="U41" s="197"/>
    </row>
    <row r="42" spans="1:21">
      <c r="A42" s="197"/>
      <c r="B42" s="197"/>
      <c r="C42" s="197"/>
      <c r="D42" s="197" t="s">
        <v>365</v>
      </c>
      <c r="E42" s="198"/>
      <c r="F42" s="197"/>
      <c r="G42" s="197"/>
      <c r="H42" s="197"/>
      <c r="I42" s="197"/>
      <c r="J42" s="204"/>
      <c r="K42" s="197"/>
      <c r="L42" s="197"/>
      <c r="M42" s="197"/>
      <c r="N42" s="197"/>
      <c r="O42" s="197"/>
      <c r="P42" s="197"/>
      <c r="Q42" s="197"/>
      <c r="R42" s="197"/>
      <c r="S42" s="197"/>
      <c r="T42" s="197"/>
      <c r="U42" s="197"/>
    </row>
    <row r="43" spans="1:21">
      <c r="A43" s="197"/>
      <c r="B43" s="197"/>
      <c r="C43" s="197"/>
      <c r="D43" s="197" t="s">
        <v>366</v>
      </c>
      <c r="E43" s="198"/>
      <c r="F43" s="197"/>
      <c r="G43" s="197"/>
      <c r="H43" s="197"/>
      <c r="I43" s="197"/>
      <c r="J43" s="197"/>
      <c r="K43" s="203"/>
      <c r="L43" s="197"/>
      <c r="M43" s="197"/>
      <c r="N43" s="197"/>
      <c r="O43" s="197"/>
      <c r="P43" s="197"/>
      <c r="Q43" s="197"/>
      <c r="R43" s="197"/>
      <c r="S43" s="197"/>
      <c r="T43" s="197"/>
      <c r="U43" s="197"/>
    </row>
    <row r="44" spans="1:21">
      <c r="A44" s="197"/>
      <c r="B44" s="197"/>
      <c r="C44" s="197"/>
      <c r="D44" s="197" t="s">
        <v>367</v>
      </c>
      <c r="E44" s="198"/>
      <c r="F44" s="197"/>
      <c r="G44" s="197"/>
      <c r="H44" s="197"/>
      <c r="I44" s="197"/>
      <c r="J44" s="197"/>
      <c r="K44" s="203"/>
      <c r="L44" s="197"/>
      <c r="M44" s="197"/>
      <c r="N44" s="197"/>
      <c r="O44" s="197"/>
      <c r="P44" s="197"/>
      <c r="Q44" s="197"/>
      <c r="R44" s="197"/>
      <c r="S44" s="197"/>
      <c r="T44" s="197"/>
      <c r="U44" s="197"/>
    </row>
    <row r="45" spans="1:21">
      <c r="A45" s="197"/>
      <c r="B45" s="197"/>
      <c r="C45" s="197"/>
      <c r="D45" s="197" t="s">
        <v>368</v>
      </c>
      <c r="E45" s="198"/>
      <c r="F45" s="197"/>
      <c r="G45" s="197"/>
      <c r="H45" s="197"/>
      <c r="I45" s="197"/>
      <c r="J45" s="197"/>
      <c r="K45" s="203"/>
      <c r="L45" s="197"/>
      <c r="M45" s="197"/>
      <c r="N45" s="197"/>
      <c r="O45" s="197"/>
      <c r="P45" s="197"/>
      <c r="Q45" s="197"/>
      <c r="R45" s="197"/>
      <c r="S45" s="197"/>
      <c r="T45" s="197"/>
      <c r="U45" s="197"/>
    </row>
    <row r="46" spans="1:21">
      <c r="A46" s="197"/>
      <c r="B46" s="197"/>
      <c r="C46" s="197"/>
      <c r="D46" s="197" t="s">
        <v>369</v>
      </c>
      <c r="E46" s="198"/>
      <c r="F46" s="197"/>
      <c r="G46" s="197"/>
      <c r="H46" s="197"/>
      <c r="I46" s="197"/>
      <c r="J46" s="197"/>
      <c r="K46" s="203"/>
      <c r="L46" s="197"/>
      <c r="M46" s="197"/>
      <c r="N46" s="197"/>
      <c r="O46" s="197"/>
      <c r="P46" s="197"/>
      <c r="Q46" s="197"/>
      <c r="R46" s="197"/>
      <c r="S46" s="197"/>
      <c r="T46" s="197"/>
      <c r="U46" s="197"/>
    </row>
    <row r="47" spans="1:21">
      <c r="A47" s="197"/>
      <c r="B47" s="197"/>
      <c r="C47" s="197"/>
      <c r="D47" s="197" t="s">
        <v>370</v>
      </c>
      <c r="E47" s="198"/>
      <c r="F47" s="197"/>
      <c r="G47" s="197"/>
      <c r="H47" s="197"/>
      <c r="I47" s="197"/>
      <c r="J47" s="197"/>
      <c r="K47" s="203"/>
      <c r="L47" s="197"/>
      <c r="M47" s="197"/>
      <c r="N47" s="197"/>
      <c r="O47" s="197"/>
      <c r="P47" s="197"/>
      <c r="Q47" s="197"/>
      <c r="R47" s="197"/>
      <c r="S47" s="197"/>
      <c r="T47" s="197"/>
      <c r="U47" s="197"/>
    </row>
    <row r="48" spans="1:21">
      <c r="A48" s="197"/>
      <c r="B48" s="197"/>
      <c r="C48" s="197"/>
      <c r="D48" s="197" t="s">
        <v>371</v>
      </c>
      <c r="E48" s="198"/>
      <c r="F48" s="197"/>
      <c r="G48" s="197"/>
      <c r="H48" s="197"/>
      <c r="I48" s="197"/>
      <c r="J48" s="197"/>
      <c r="K48" s="203"/>
      <c r="L48" s="197"/>
      <c r="M48" s="197"/>
      <c r="N48" s="197"/>
      <c r="O48" s="197"/>
      <c r="P48" s="197"/>
      <c r="Q48" s="197"/>
      <c r="R48" s="197"/>
      <c r="S48" s="197"/>
      <c r="T48" s="197"/>
      <c r="U48" s="197"/>
    </row>
    <row r="49" spans="1:21">
      <c r="A49" s="197"/>
      <c r="B49" s="197"/>
      <c r="C49" s="197"/>
      <c r="D49" s="197" t="s">
        <v>372</v>
      </c>
      <c r="E49" s="198"/>
      <c r="F49" s="197"/>
      <c r="G49" s="197"/>
      <c r="H49" s="197"/>
      <c r="I49" s="197"/>
      <c r="J49" s="197"/>
      <c r="K49" s="203"/>
      <c r="L49" s="197"/>
      <c r="M49" s="197"/>
      <c r="N49" s="197"/>
      <c r="O49" s="197"/>
      <c r="P49" s="197"/>
      <c r="Q49" s="197"/>
      <c r="R49" s="197"/>
      <c r="S49" s="197"/>
      <c r="T49" s="197"/>
      <c r="U49" s="197"/>
    </row>
    <row r="50" spans="1:21">
      <c r="A50" s="197"/>
      <c r="B50" s="197"/>
      <c r="C50" s="197"/>
      <c r="D50" s="197" t="s">
        <v>373</v>
      </c>
      <c r="E50" s="198"/>
      <c r="F50" s="197"/>
      <c r="G50" s="197"/>
      <c r="H50" s="197"/>
      <c r="I50" s="197"/>
      <c r="J50" s="197"/>
      <c r="K50" s="204"/>
      <c r="L50" s="197"/>
      <c r="M50" s="197"/>
      <c r="N50" s="197"/>
      <c r="O50" s="197"/>
      <c r="P50" s="197"/>
      <c r="Q50" s="197"/>
      <c r="R50" s="197"/>
      <c r="S50" s="197"/>
      <c r="T50" s="197"/>
      <c r="U50" s="197"/>
    </row>
    <row r="51" spans="1:21">
      <c r="A51" s="197"/>
      <c r="B51" s="197"/>
      <c r="C51" s="197"/>
      <c r="D51" s="197" t="s">
        <v>374</v>
      </c>
      <c r="E51" s="198"/>
      <c r="F51" s="197"/>
      <c r="G51" s="197"/>
      <c r="H51" s="197"/>
      <c r="I51" s="197"/>
      <c r="J51" s="197"/>
      <c r="K51" s="204"/>
      <c r="L51" s="197"/>
      <c r="M51" s="197"/>
      <c r="N51" s="197"/>
      <c r="O51" s="197"/>
      <c r="P51" s="197"/>
      <c r="Q51" s="197"/>
      <c r="R51" s="197"/>
      <c r="S51" s="197"/>
      <c r="T51" s="197"/>
      <c r="U51" s="197"/>
    </row>
    <row r="52" spans="1:21">
      <c r="A52" s="197"/>
      <c r="B52" s="197"/>
      <c r="C52" s="197"/>
      <c r="D52" s="197" t="s">
        <v>375</v>
      </c>
      <c r="E52" s="198"/>
      <c r="F52" s="197"/>
      <c r="G52" s="197"/>
      <c r="H52" s="197"/>
      <c r="I52" s="197"/>
      <c r="J52" s="197"/>
      <c r="K52" s="204"/>
      <c r="L52" s="197"/>
      <c r="M52" s="197"/>
      <c r="N52" s="197"/>
      <c r="O52" s="197"/>
      <c r="P52" s="197"/>
      <c r="Q52" s="197"/>
      <c r="R52" s="197"/>
      <c r="S52" s="197"/>
      <c r="T52" s="197"/>
      <c r="U52" s="197"/>
    </row>
    <row r="53" spans="1:21">
      <c r="A53" s="197"/>
      <c r="B53" s="197"/>
      <c r="C53" s="197"/>
      <c r="D53" s="197" t="s">
        <v>376</v>
      </c>
      <c r="E53" s="198"/>
      <c r="F53" s="197"/>
      <c r="G53" s="197"/>
      <c r="H53" s="197"/>
      <c r="I53" s="197"/>
      <c r="J53" s="197"/>
      <c r="K53" s="197"/>
      <c r="L53" s="197"/>
      <c r="M53" s="197"/>
      <c r="N53" s="197"/>
      <c r="O53" s="197"/>
      <c r="P53" s="197"/>
      <c r="Q53" s="197"/>
      <c r="R53" s="197"/>
      <c r="S53" s="197"/>
      <c r="T53" s="197"/>
      <c r="U53" s="197"/>
    </row>
    <row r="54" spans="1:21">
      <c r="A54" s="197"/>
      <c r="B54" s="197"/>
      <c r="C54" s="197"/>
      <c r="D54" s="197" t="s">
        <v>377</v>
      </c>
      <c r="E54" s="198"/>
      <c r="F54" s="197"/>
      <c r="G54" s="197"/>
      <c r="H54" s="197"/>
      <c r="I54" s="197"/>
      <c r="J54" s="197"/>
      <c r="K54" s="204"/>
      <c r="L54" s="197"/>
      <c r="M54" s="197"/>
      <c r="N54" s="197"/>
      <c r="O54" s="197"/>
      <c r="P54" s="197"/>
      <c r="Q54" s="197"/>
      <c r="R54" s="197"/>
      <c r="S54" s="197"/>
      <c r="T54" s="197"/>
      <c r="U54" s="197"/>
    </row>
    <row r="55" spans="1:21">
      <c r="A55" s="197"/>
      <c r="B55" s="197"/>
      <c r="C55" s="197"/>
      <c r="D55" s="197" t="s">
        <v>378</v>
      </c>
      <c r="E55" s="198"/>
      <c r="F55" s="197"/>
      <c r="G55" s="197"/>
      <c r="H55" s="197"/>
      <c r="I55" s="197"/>
      <c r="J55" s="197"/>
      <c r="K55" s="204"/>
      <c r="L55" s="197"/>
      <c r="M55" s="197"/>
      <c r="N55" s="197"/>
      <c r="O55" s="197"/>
      <c r="P55" s="197"/>
      <c r="Q55" s="197"/>
      <c r="R55" s="197"/>
      <c r="S55" s="197"/>
      <c r="T55" s="197"/>
      <c r="U55" s="197"/>
    </row>
    <row r="56" spans="1:21">
      <c r="A56" s="197"/>
      <c r="B56" s="197"/>
      <c r="C56" s="197"/>
      <c r="D56" s="197" t="s">
        <v>379</v>
      </c>
      <c r="E56" s="198"/>
      <c r="F56" s="197"/>
      <c r="G56" s="197"/>
      <c r="H56" s="197"/>
      <c r="I56" s="197"/>
      <c r="J56" s="197"/>
      <c r="K56" s="204"/>
      <c r="L56" s="197"/>
      <c r="M56" s="197"/>
      <c r="N56" s="197"/>
      <c r="O56" s="197"/>
      <c r="P56" s="197"/>
      <c r="Q56" s="197"/>
      <c r="R56" s="197"/>
      <c r="S56" s="197"/>
      <c r="T56" s="197"/>
      <c r="U56" s="197"/>
    </row>
    <row r="57" spans="1:21">
      <c r="A57" s="197"/>
      <c r="B57" s="197"/>
      <c r="C57" s="197"/>
      <c r="D57" s="197" t="s">
        <v>380</v>
      </c>
      <c r="E57" s="198"/>
      <c r="F57" s="197"/>
      <c r="G57" s="197"/>
      <c r="H57" s="197"/>
      <c r="I57" s="197"/>
      <c r="J57" s="197"/>
      <c r="K57" s="204"/>
      <c r="L57" s="197"/>
      <c r="M57" s="197"/>
      <c r="N57" s="197"/>
      <c r="O57" s="197"/>
      <c r="P57" s="197"/>
      <c r="Q57" s="197"/>
      <c r="R57" s="197"/>
      <c r="S57" s="197"/>
      <c r="T57" s="197"/>
      <c r="U57" s="197"/>
    </row>
    <row r="58" spans="1:21">
      <c r="A58" s="197"/>
      <c r="B58" s="197"/>
      <c r="C58" s="197"/>
      <c r="D58" s="197" t="s">
        <v>381</v>
      </c>
      <c r="E58" s="198"/>
      <c r="F58" s="197"/>
      <c r="G58" s="197"/>
      <c r="H58" s="197"/>
      <c r="I58" s="197"/>
      <c r="J58" s="197"/>
      <c r="K58" s="203"/>
      <c r="L58" s="197"/>
      <c r="M58" s="197"/>
      <c r="N58" s="197"/>
      <c r="O58" s="197"/>
      <c r="P58" s="197"/>
      <c r="Q58" s="197"/>
      <c r="R58" s="197"/>
      <c r="S58" s="197"/>
      <c r="T58" s="197"/>
      <c r="U58" s="197"/>
    </row>
    <row r="59" spans="1:21">
      <c r="A59" s="197"/>
      <c r="B59" s="197"/>
      <c r="C59" s="197"/>
      <c r="D59" s="197" t="s">
        <v>382</v>
      </c>
      <c r="E59" s="198"/>
      <c r="F59" s="197"/>
      <c r="G59" s="197"/>
      <c r="H59" s="197"/>
      <c r="I59" s="197"/>
      <c r="J59" s="197"/>
      <c r="K59" s="203"/>
      <c r="L59" s="197"/>
      <c r="M59" s="197"/>
      <c r="N59" s="197"/>
      <c r="O59" s="197"/>
      <c r="P59" s="197"/>
      <c r="Q59" s="197"/>
      <c r="R59" s="197"/>
      <c r="S59" s="197"/>
      <c r="T59" s="197"/>
      <c r="U59" s="197"/>
    </row>
    <row r="60" spans="1:21">
      <c r="A60" s="197"/>
      <c r="B60" s="197"/>
      <c r="C60" s="197"/>
      <c r="D60" s="197" t="s">
        <v>383</v>
      </c>
      <c r="E60" s="198"/>
      <c r="F60" s="197"/>
      <c r="G60" s="197"/>
      <c r="H60" s="197"/>
      <c r="I60" s="197"/>
      <c r="J60" s="197"/>
      <c r="K60" s="203"/>
      <c r="L60" s="197"/>
      <c r="M60" s="197"/>
      <c r="N60" s="197"/>
      <c r="O60" s="197"/>
      <c r="P60" s="197"/>
      <c r="Q60" s="197"/>
      <c r="R60" s="197"/>
      <c r="S60" s="197"/>
      <c r="T60" s="197"/>
      <c r="U60" s="197"/>
    </row>
    <row r="61" spans="1:21">
      <c r="A61" s="197"/>
      <c r="B61" s="197"/>
      <c r="C61" s="197"/>
      <c r="D61" s="197" t="s">
        <v>384</v>
      </c>
      <c r="E61" s="198"/>
      <c r="F61" s="197"/>
      <c r="G61" s="197"/>
      <c r="H61" s="197"/>
      <c r="I61" s="197"/>
      <c r="J61" s="197"/>
      <c r="K61" s="203"/>
      <c r="L61" s="197"/>
      <c r="M61" s="197"/>
      <c r="N61" s="197"/>
      <c r="O61" s="197"/>
      <c r="P61" s="197"/>
      <c r="Q61" s="197"/>
      <c r="R61" s="197"/>
      <c r="S61" s="197"/>
      <c r="T61" s="197"/>
      <c r="U61" s="197"/>
    </row>
    <row r="62" spans="1:21">
      <c r="A62" s="197"/>
      <c r="B62" s="197"/>
      <c r="C62" s="197"/>
      <c r="D62" s="197" t="s">
        <v>385</v>
      </c>
      <c r="E62" s="198"/>
      <c r="F62" s="197"/>
      <c r="G62" s="197"/>
      <c r="H62" s="197"/>
      <c r="I62" s="197"/>
      <c r="J62" s="197"/>
      <c r="K62" s="197"/>
      <c r="L62" s="197"/>
      <c r="M62" s="197"/>
      <c r="N62" s="197"/>
      <c r="O62" s="197"/>
      <c r="P62" s="197"/>
      <c r="Q62" s="197"/>
      <c r="R62" s="197"/>
      <c r="S62" s="197"/>
      <c r="T62" s="197"/>
      <c r="U62" s="197"/>
    </row>
    <row r="63" spans="1:21">
      <c r="A63" s="197"/>
      <c r="B63" s="197"/>
      <c r="C63" s="197"/>
      <c r="D63" s="197" t="s">
        <v>386</v>
      </c>
      <c r="E63" s="198"/>
      <c r="F63" s="197"/>
      <c r="G63" s="197"/>
      <c r="H63" s="197"/>
      <c r="I63" s="197"/>
      <c r="J63" s="197"/>
      <c r="K63" s="197"/>
      <c r="L63" s="197"/>
      <c r="M63" s="197"/>
      <c r="N63" s="197"/>
      <c r="O63" s="197"/>
      <c r="P63" s="197"/>
      <c r="Q63" s="197"/>
      <c r="R63" s="197"/>
      <c r="S63" s="197"/>
      <c r="T63" s="197"/>
      <c r="U63" s="197"/>
    </row>
    <row r="64" spans="1:21">
      <c r="A64" s="197"/>
      <c r="B64" s="197"/>
      <c r="C64" s="197"/>
      <c r="D64" s="197" t="s">
        <v>387</v>
      </c>
      <c r="E64" s="198"/>
      <c r="F64" s="197"/>
      <c r="G64" s="197"/>
      <c r="H64" s="197"/>
      <c r="I64" s="197"/>
      <c r="J64" s="197"/>
      <c r="K64" s="197"/>
      <c r="L64" s="197"/>
      <c r="M64" s="197"/>
      <c r="N64" s="197"/>
      <c r="O64" s="197"/>
      <c r="P64" s="197"/>
      <c r="Q64" s="197"/>
      <c r="R64" s="197"/>
      <c r="S64" s="197"/>
      <c r="T64" s="197"/>
      <c r="U64" s="197"/>
    </row>
    <row r="65" spans="1:21">
      <c r="A65" s="197"/>
      <c r="B65" s="197"/>
      <c r="C65" s="197"/>
      <c r="D65" s="197" t="s">
        <v>388</v>
      </c>
      <c r="E65" s="198"/>
      <c r="F65" s="197"/>
      <c r="G65" s="197"/>
      <c r="H65" s="197"/>
      <c r="I65" s="197"/>
      <c r="J65" s="197"/>
      <c r="K65" s="197"/>
      <c r="L65" s="197"/>
      <c r="M65" s="197"/>
      <c r="N65" s="197"/>
      <c r="O65" s="197"/>
      <c r="P65" s="197"/>
      <c r="Q65" s="197"/>
      <c r="R65" s="197"/>
      <c r="S65" s="197"/>
      <c r="T65" s="197"/>
      <c r="U65" s="197"/>
    </row>
    <row r="66" spans="1:21">
      <c r="A66" s="197"/>
      <c r="B66" s="197"/>
      <c r="C66" s="197"/>
      <c r="D66" s="197" t="s">
        <v>389</v>
      </c>
      <c r="E66" s="198"/>
      <c r="F66" s="197"/>
      <c r="G66" s="197"/>
      <c r="H66" s="197"/>
      <c r="I66" s="197"/>
      <c r="J66" s="197"/>
      <c r="K66" s="197"/>
      <c r="L66" s="197"/>
      <c r="M66" s="197"/>
      <c r="N66" s="197"/>
      <c r="O66" s="197"/>
      <c r="P66" s="197"/>
      <c r="Q66" s="197"/>
      <c r="R66" s="197"/>
      <c r="S66" s="197"/>
      <c r="T66" s="197"/>
      <c r="U66" s="197"/>
    </row>
    <row r="67" spans="1:21">
      <c r="A67" s="197"/>
      <c r="B67" s="197"/>
      <c r="C67" s="197"/>
      <c r="D67" s="197" t="s">
        <v>390</v>
      </c>
      <c r="E67" s="198"/>
      <c r="F67" s="197"/>
      <c r="G67" s="197"/>
      <c r="H67" s="197"/>
      <c r="I67" s="197"/>
      <c r="J67" s="197"/>
      <c r="K67" s="197"/>
      <c r="L67" s="197"/>
      <c r="M67" s="197"/>
      <c r="N67" s="197"/>
      <c r="O67" s="197"/>
      <c r="P67" s="197"/>
      <c r="Q67" s="197"/>
      <c r="R67" s="197"/>
      <c r="S67" s="197"/>
      <c r="T67" s="197"/>
      <c r="U67" s="197"/>
    </row>
    <row r="68" spans="1:21">
      <c r="A68" s="195"/>
      <c r="B68" s="195"/>
      <c r="C68" s="195"/>
      <c r="D68" s="196"/>
      <c r="E68" s="196"/>
      <c r="F68" s="195"/>
      <c r="G68" s="195"/>
      <c r="H68" s="195"/>
      <c r="I68" s="195"/>
    </row>
    <row r="69" spans="1:21">
      <c r="A69" s="15"/>
      <c r="B69" s="15"/>
      <c r="C69" s="15"/>
      <c r="D69" s="21"/>
      <c r="E69" s="22"/>
      <c r="F69" s="15"/>
      <c r="G69" s="15"/>
      <c r="H69" s="15"/>
      <c r="I69" s="15"/>
    </row>
    <row r="70" spans="1:21">
      <c r="A70" s="15"/>
      <c r="B70" s="15"/>
      <c r="C70" s="15"/>
      <c r="D70" s="21"/>
      <c r="E70" s="22"/>
      <c r="F70" s="15"/>
      <c r="G70" s="15"/>
      <c r="H70" s="15"/>
      <c r="I70" s="15"/>
    </row>
    <row r="71" spans="1:21">
      <c r="A71" s="15"/>
      <c r="B71" s="15"/>
      <c r="C71" s="15"/>
      <c r="D71" s="21"/>
      <c r="E71" s="22"/>
      <c r="F71" s="15"/>
      <c r="G71" s="15"/>
      <c r="H71" s="15"/>
      <c r="I71" s="15"/>
    </row>
    <row r="72" spans="1:21">
      <c r="A72" s="15"/>
      <c r="B72" s="15"/>
      <c r="C72" s="15"/>
      <c r="D72" s="21"/>
      <c r="E72" s="22"/>
      <c r="F72" s="15"/>
      <c r="G72" s="15"/>
      <c r="H72" s="15"/>
      <c r="I72" s="15"/>
    </row>
    <row r="73" spans="1:21">
      <c r="A73" s="15"/>
      <c r="B73" s="15"/>
      <c r="C73" s="15"/>
      <c r="D73" s="21"/>
      <c r="E73" s="22"/>
      <c r="F73" s="15"/>
      <c r="G73" s="15"/>
      <c r="H73" s="15"/>
      <c r="I73" s="15"/>
    </row>
    <row r="74" spans="1:21">
      <c r="A74" s="15"/>
      <c r="B74" s="15"/>
      <c r="C74" s="15"/>
      <c r="D74" s="21"/>
      <c r="E74" s="22"/>
      <c r="F74" s="15"/>
      <c r="G74" s="15"/>
      <c r="H74" s="15"/>
      <c r="I74" s="15"/>
    </row>
    <row r="75" spans="1:21">
      <c r="A75" s="15"/>
      <c r="B75" s="15"/>
      <c r="C75" s="15"/>
      <c r="D75" s="21"/>
      <c r="E75" s="22"/>
      <c r="F75" s="15"/>
      <c r="G75" s="15"/>
      <c r="H75" s="15"/>
      <c r="I75" s="15"/>
    </row>
    <row r="76" spans="1:21">
      <c r="A76" s="15"/>
      <c r="B76" s="15"/>
      <c r="C76" s="15"/>
      <c r="D76" s="21"/>
      <c r="E76" s="22"/>
      <c r="F76" s="15"/>
      <c r="G76" s="15"/>
      <c r="H76" s="15"/>
      <c r="I76" s="15"/>
    </row>
    <row r="77" spans="1:21">
      <c r="A77" s="15"/>
      <c r="B77" s="15"/>
      <c r="C77" s="15"/>
      <c r="D77" s="21"/>
      <c r="E77" s="22"/>
      <c r="F77" s="15"/>
      <c r="G77" s="15"/>
      <c r="H77" s="15"/>
      <c r="I77" s="15"/>
    </row>
    <row r="78" spans="1:21">
      <c r="A78" s="15"/>
      <c r="B78" s="15"/>
      <c r="C78" s="15"/>
      <c r="D78" s="21"/>
      <c r="E78" s="22"/>
      <c r="F78" s="15"/>
      <c r="G78" s="15"/>
      <c r="H78" s="15"/>
      <c r="I78" s="15"/>
    </row>
    <row r="79" spans="1:21">
      <c r="A79" s="15"/>
      <c r="B79" s="15"/>
      <c r="C79" s="15"/>
      <c r="D79" s="21"/>
      <c r="E79" s="22"/>
      <c r="F79" s="15"/>
      <c r="G79" s="15"/>
      <c r="H79" s="15"/>
      <c r="I79" s="15"/>
    </row>
    <row r="80" spans="1:21">
      <c r="A80" s="15"/>
      <c r="B80" s="15"/>
      <c r="C80" s="15"/>
      <c r="D80" s="21"/>
      <c r="E80" s="22"/>
      <c r="F80" s="15"/>
      <c r="G80" s="15"/>
      <c r="H80" s="15"/>
      <c r="I80" s="15"/>
    </row>
    <row r="81" spans="1:9">
      <c r="A81" s="15"/>
      <c r="B81" s="15"/>
      <c r="C81" s="15"/>
      <c r="D81" s="21"/>
      <c r="E81" s="22"/>
      <c r="F81" s="15"/>
      <c r="G81" s="15"/>
      <c r="H81" s="15"/>
      <c r="I81" s="15"/>
    </row>
    <row r="82" spans="1:9">
      <c r="A82" s="15"/>
      <c r="B82" s="15"/>
      <c r="C82" s="15"/>
      <c r="D82" s="21"/>
      <c r="E82" s="22"/>
      <c r="F82" s="15"/>
      <c r="G82" s="15"/>
      <c r="H82" s="15"/>
      <c r="I82" s="15"/>
    </row>
    <row r="83" spans="1:9">
      <c r="A83" s="15"/>
      <c r="B83" s="15"/>
      <c r="C83" s="15"/>
      <c r="D83" s="21"/>
      <c r="E83" s="22"/>
      <c r="F83" s="15"/>
      <c r="G83" s="15"/>
      <c r="H83" s="15"/>
      <c r="I83" s="15"/>
    </row>
    <row r="84" spans="1:9">
      <c r="A84" s="15"/>
      <c r="B84" s="15"/>
      <c r="C84" s="15"/>
      <c r="D84" s="21"/>
      <c r="E84" s="22"/>
      <c r="F84" s="15"/>
      <c r="G84" s="15"/>
      <c r="H84" s="15"/>
      <c r="I84" s="15"/>
    </row>
    <row r="85" spans="1:9">
      <c r="A85" s="15"/>
      <c r="B85" s="15"/>
      <c r="C85" s="15"/>
      <c r="D85" s="21"/>
      <c r="E85" s="22"/>
      <c r="F85" s="15"/>
      <c r="G85" s="15"/>
      <c r="H85" s="15"/>
      <c r="I85" s="15"/>
    </row>
    <row r="86" spans="1:9">
      <c r="A86" s="15"/>
      <c r="B86" s="15"/>
      <c r="C86" s="15"/>
      <c r="D86" s="21"/>
      <c r="E86" s="22"/>
      <c r="F86" s="15"/>
      <c r="G86" s="15"/>
      <c r="H86" s="15"/>
      <c r="I86" s="15"/>
    </row>
    <row r="87" spans="1:9">
      <c r="A87" s="15"/>
      <c r="B87" s="15"/>
      <c r="C87" s="15"/>
      <c r="D87" s="21"/>
      <c r="E87" s="22"/>
      <c r="F87" s="15"/>
      <c r="G87" s="15"/>
      <c r="H87" s="15"/>
      <c r="I87" s="15"/>
    </row>
    <row r="88" spans="1:9">
      <c r="A88" s="15"/>
      <c r="B88" s="15"/>
      <c r="C88" s="15"/>
      <c r="D88" s="21"/>
      <c r="E88" s="22"/>
      <c r="F88" s="15"/>
      <c r="G88" s="15"/>
      <c r="H88" s="15"/>
      <c r="I88" s="15"/>
    </row>
    <row r="89" spans="1:9">
      <c r="A89" s="15"/>
      <c r="B89" s="15"/>
      <c r="C89" s="15"/>
      <c r="D89" s="21"/>
      <c r="E89" s="22"/>
      <c r="F89" s="15"/>
      <c r="G89" s="15"/>
      <c r="H89" s="15"/>
      <c r="I89" s="15"/>
    </row>
    <row r="90" spans="1:9">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20"/>
  <sheetViews>
    <sheetView topLeftCell="B4" workbookViewId="0">
      <selection activeCell="D4" sqref="D4"/>
    </sheetView>
  </sheetViews>
  <sheetFormatPr baseColWidth="10" defaultRowHeight="15"/>
  <cols>
    <col min="1" max="2" width="43.140625" customWidth="1"/>
    <col min="3" max="3" width="24.85546875" customWidth="1"/>
    <col min="4" max="4" width="18.28515625" customWidth="1"/>
  </cols>
  <sheetData>
    <row r="1" spans="1:20" ht="45">
      <c r="A1" s="19" t="s">
        <v>30</v>
      </c>
      <c r="B1" s="19" t="s">
        <v>304</v>
      </c>
      <c r="C1" s="27" t="s">
        <v>312</v>
      </c>
      <c r="D1" s="28" t="s">
        <v>313</v>
      </c>
      <c r="E1" s="32" t="s">
        <v>314</v>
      </c>
      <c r="F1" s="34" t="s">
        <v>315</v>
      </c>
      <c r="G1" s="36" t="s">
        <v>393</v>
      </c>
      <c r="H1" s="33" t="s">
        <v>316</v>
      </c>
      <c r="I1" s="38" t="s">
        <v>317</v>
      </c>
      <c r="J1" s="37" t="s">
        <v>318</v>
      </c>
      <c r="K1" s="41" t="s">
        <v>319</v>
      </c>
      <c r="L1" s="43" t="s">
        <v>394</v>
      </c>
      <c r="M1" s="31" t="s">
        <v>395</v>
      </c>
      <c r="N1" s="46" t="s">
        <v>320</v>
      </c>
      <c r="O1" s="48" t="s">
        <v>321</v>
      </c>
      <c r="P1" s="50" t="s">
        <v>322</v>
      </c>
      <c r="Q1" s="52" t="s">
        <v>224</v>
      </c>
      <c r="R1" s="54" t="s">
        <v>222</v>
      </c>
      <c r="S1" s="56" t="s">
        <v>223</v>
      </c>
      <c r="T1" s="25" t="s">
        <v>396</v>
      </c>
    </row>
    <row r="2" spans="1:20" ht="105">
      <c r="A2" s="27" t="s">
        <v>286</v>
      </c>
      <c r="B2" s="27" t="s">
        <v>312</v>
      </c>
      <c r="C2" s="27" t="s">
        <v>459</v>
      </c>
      <c r="D2" s="28" t="s">
        <v>285</v>
      </c>
      <c r="E2" s="29" t="s">
        <v>233</v>
      </c>
      <c r="F2" s="30" t="s">
        <v>235</v>
      </c>
      <c r="G2" s="35" t="s">
        <v>236</v>
      </c>
      <c r="H2" s="59" t="s">
        <v>238</v>
      </c>
      <c r="I2" s="39" t="s">
        <v>244</v>
      </c>
      <c r="J2" s="40" t="s">
        <v>247</v>
      </c>
      <c r="K2" s="42" t="s">
        <v>249</v>
      </c>
      <c r="L2" s="44" t="s">
        <v>252</v>
      </c>
      <c r="M2" s="45" t="s">
        <v>254</v>
      </c>
      <c r="N2" s="47" t="s">
        <v>260</v>
      </c>
      <c r="O2" s="49" t="s">
        <v>265</v>
      </c>
      <c r="P2" s="51" t="s">
        <v>272</v>
      </c>
      <c r="Q2" s="53" t="s">
        <v>275</v>
      </c>
      <c r="R2" s="55" t="s">
        <v>279</v>
      </c>
      <c r="S2" s="57" t="s">
        <v>283</v>
      </c>
      <c r="T2" s="58" t="s">
        <v>284</v>
      </c>
    </row>
    <row r="3" spans="1:20" ht="75">
      <c r="A3" s="28" t="s">
        <v>287</v>
      </c>
      <c r="B3" s="28" t="s">
        <v>313</v>
      </c>
      <c r="C3" s="26" t="s">
        <v>225</v>
      </c>
      <c r="D3" s="28" t="s">
        <v>231</v>
      </c>
      <c r="E3" s="29" t="s">
        <v>232</v>
      </c>
      <c r="F3" s="30" t="s">
        <v>234</v>
      </c>
      <c r="G3" s="35" t="s">
        <v>237</v>
      </c>
      <c r="H3" s="59" t="s">
        <v>239</v>
      </c>
      <c r="I3" s="39" t="s">
        <v>245</v>
      </c>
      <c r="J3" s="40" t="s">
        <v>248</v>
      </c>
      <c r="K3" s="42" t="s">
        <v>250</v>
      </c>
      <c r="L3" s="44" t="s">
        <v>253</v>
      </c>
      <c r="M3" s="45" t="s">
        <v>255</v>
      </c>
      <c r="N3" s="47" t="s">
        <v>261</v>
      </c>
      <c r="O3" s="49" t="s">
        <v>266</v>
      </c>
      <c r="P3" s="51" t="s">
        <v>273</v>
      </c>
      <c r="Q3" s="53" t="s">
        <v>276</v>
      </c>
      <c r="R3" s="55" t="s">
        <v>280</v>
      </c>
    </row>
    <row r="4" spans="1:20" ht="75">
      <c r="A4" s="32" t="s">
        <v>288</v>
      </c>
      <c r="B4" s="32" t="s">
        <v>314</v>
      </c>
      <c r="C4" s="26" t="s">
        <v>226</v>
      </c>
      <c r="H4" s="59" t="s">
        <v>240</v>
      </c>
      <c r="I4" s="39" t="s">
        <v>246</v>
      </c>
      <c r="K4" s="42" t="s">
        <v>251</v>
      </c>
      <c r="M4" s="45" t="s">
        <v>256</v>
      </c>
      <c r="N4" s="47" t="s">
        <v>262</v>
      </c>
      <c r="O4" s="49" t="s">
        <v>267</v>
      </c>
      <c r="P4" s="51" t="s">
        <v>274</v>
      </c>
      <c r="Q4" s="53" t="s">
        <v>277</v>
      </c>
      <c r="R4" s="55" t="s">
        <v>281</v>
      </c>
    </row>
    <row r="5" spans="1:20" ht="90">
      <c r="A5" s="34" t="s">
        <v>289</v>
      </c>
      <c r="B5" s="34" t="s">
        <v>315</v>
      </c>
      <c r="C5" s="26" t="s">
        <v>227</v>
      </c>
      <c r="H5" s="59" t="s">
        <v>241</v>
      </c>
      <c r="M5" s="45" t="s">
        <v>257</v>
      </c>
      <c r="N5" s="47" t="s">
        <v>263</v>
      </c>
      <c r="O5" s="49" t="s">
        <v>268</v>
      </c>
      <c r="Q5" s="53" t="s">
        <v>278</v>
      </c>
      <c r="R5" s="55" t="s">
        <v>282</v>
      </c>
    </row>
    <row r="6" spans="1:20" ht="45">
      <c r="A6" s="36" t="s">
        <v>290</v>
      </c>
      <c r="B6" s="36" t="s">
        <v>393</v>
      </c>
      <c r="C6" s="26" t="s">
        <v>228</v>
      </c>
      <c r="H6" s="59" t="s">
        <v>242</v>
      </c>
      <c r="M6" s="45" t="s">
        <v>258</v>
      </c>
      <c r="N6" s="47" t="s">
        <v>264</v>
      </c>
      <c r="O6" s="49" t="s">
        <v>269</v>
      </c>
    </row>
    <row r="7" spans="1:20" ht="90">
      <c r="A7" s="33" t="s">
        <v>291</v>
      </c>
      <c r="B7" s="33" t="s">
        <v>316</v>
      </c>
      <c r="C7" s="27" t="s">
        <v>229</v>
      </c>
      <c r="H7" s="59" t="s">
        <v>243</v>
      </c>
      <c r="M7" s="45" t="s">
        <v>259</v>
      </c>
      <c r="O7" s="49" t="s">
        <v>271</v>
      </c>
    </row>
    <row r="8" spans="1:20" ht="45">
      <c r="A8" s="38" t="s">
        <v>292</v>
      </c>
      <c r="B8" s="70" t="s">
        <v>317</v>
      </c>
      <c r="C8" s="27" t="s">
        <v>230</v>
      </c>
      <c r="O8" s="49" t="s">
        <v>270</v>
      </c>
    </row>
    <row r="9" spans="1:20">
      <c r="A9" s="37" t="s">
        <v>293</v>
      </c>
      <c r="B9" s="71" t="s">
        <v>318</v>
      </c>
    </row>
    <row r="10" spans="1:20">
      <c r="A10" s="41" t="s">
        <v>294</v>
      </c>
      <c r="B10" s="60" t="s">
        <v>319</v>
      </c>
    </row>
    <row r="11" spans="1:20">
      <c r="A11" s="43" t="s">
        <v>295</v>
      </c>
      <c r="B11" s="61" t="s">
        <v>394</v>
      </c>
    </row>
    <row r="12" spans="1:20">
      <c r="A12" s="31" t="s">
        <v>296</v>
      </c>
      <c r="B12" s="62" t="s">
        <v>395</v>
      </c>
    </row>
    <row r="13" spans="1:20">
      <c r="A13" s="46" t="s">
        <v>297</v>
      </c>
      <c r="B13" s="63" t="s">
        <v>320</v>
      </c>
    </row>
    <row r="14" spans="1:20">
      <c r="A14" s="48" t="s">
        <v>298</v>
      </c>
      <c r="B14" s="64" t="s">
        <v>321</v>
      </c>
    </row>
    <row r="15" spans="1:20">
      <c r="A15" s="50" t="s">
        <v>299</v>
      </c>
      <c r="B15" s="65" t="s">
        <v>322</v>
      </c>
    </row>
    <row r="16" spans="1:20">
      <c r="A16" s="52" t="s">
        <v>300</v>
      </c>
      <c r="B16" s="66" t="s">
        <v>323</v>
      </c>
    </row>
    <row r="17" spans="1:2">
      <c r="A17" s="54" t="s">
        <v>301</v>
      </c>
      <c r="B17" s="67" t="s">
        <v>324</v>
      </c>
    </row>
    <row r="18" spans="1:2">
      <c r="A18" s="56" t="s">
        <v>302</v>
      </c>
      <c r="B18" s="68" t="s">
        <v>397</v>
      </c>
    </row>
    <row r="19" spans="1:2">
      <c r="A19" s="25" t="s">
        <v>303</v>
      </c>
      <c r="B19" s="69" t="s">
        <v>398</v>
      </c>
    </row>
    <row r="20" spans="1:2">
      <c r="A20" t="s">
        <v>459</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J160"/>
  <sheetViews>
    <sheetView topLeftCell="A10" workbookViewId="0">
      <selection activeCell="B24" sqref="B24"/>
    </sheetView>
  </sheetViews>
  <sheetFormatPr baseColWidth="10" defaultRowHeight="15"/>
  <cols>
    <col min="1" max="1" width="34.7109375" customWidth="1"/>
    <col min="2" max="2" width="11.28515625" bestFit="1" customWidth="1"/>
    <col min="3" max="3" width="39.5703125" bestFit="1" customWidth="1"/>
    <col min="4" max="5" width="11.28515625" bestFit="1" customWidth="1"/>
    <col min="6" max="6" width="26.28515625" customWidth="1"/>
    <col min="7" max="7" width="48.5703125" customWidth="1"/>
    <col min="9" max="9" width="9.85546875" customWidth="1"/>
    <col min="10" max="10" width="34.5703125" bestFit="1" customWidth="1"/>
  </cols>
  <sheetData>
    <row r="1" spans="1:10" ht="66.75" thickBot="1">
      <c r="A1" s="82" t="s">
        <v>440</v>
      </c>
      <c r="B1" s="82" t="s">
        <v>439</v>
      </c>
      <c r="C1" s="83" t="s">
        <v>442</v>
      </c>
      <c r="D1" s="82" t="s">
        <v>441</v>
      </c>
      <c r="E1" s="82" t="s">
        <v>443</v>
      </c>
      <c r="F1" s="82" t="s">
        <v>444</v>
      </c>
      <c r="G1" s="183" t="s">
        <v>455</v>
      </c>
      <c r="I1" s="82" t="s">
        <v>441</v>
      </c>
      <c r="J1" s="83" t="s">
        <v>442</v>
      </c>
    </row>
    <row r="2" spans="1:10" ht="16.5">
      <c r="A2" s="84" t="s">
        <v>399</v>
      </c>
      <c r="B2" s="187">
        <v>200</v>
      </c>
      <c r="C2" s="84" t="s">
        <v>400</v>
      </c>
      <c r="D2" s="85">
        <v>2</v>
      </c>
      <c r="E2" s="87"/>
      <c r="F2" s="88"/>
      <c r="G2" s="89" t="s">
        <v>937</v>
      </c>
      <c r="I2" s="95">
        <v>1</v>
      </c>
      <c r="J2" s="186" t="s">
        <v>407</v>
      </c>
    </row>
    <row r="3" spans="1:10" ht="16.5">
      <c r="A3" s="94" t="s">
        <v>445</v>
      </c>
      <c r="B3" s="188">
        <v>210</v>
      </c>
      <c r="C3" s="84" t="s">
        <v>572</v>
      </c>
      <c r="D3" s="90">
        <v>3</v>
      </c>
      <c r="E3" s="87">
        <v>9</v>
      </c>
      <c r="F3" s="89" t="s">
        <v>571</v>
      </c>
      <c r="G3" s="186" t="s">
        <v>938</v>
      </c>
      <c r="I3" s="85">
        <v>2</v>
      </c>
      <c r="J3" s="84" t="s">
        <v>400</v>
      </c>
    </row>
    <row r="4" spans="1:10" ht="33">
      <c r="A4" s="97" t="s">
        <v>446</v>
      </c>
      <c r="B4" s="189">
        <v>220</v>
      </c>
      <c r="C4" s="86" t="s">
        <v>401</v>
      </c>
      <c r="D4" s="90">
        <v>8</v>
      </c>
      <c r="E4" s="87"/>
      <c r="F4" s="89"/>
      <c r="G4" s="186" t="s">
        <v>939</v>
      </c>
      <c r="I4" s="90">
        <v>3</v>
      </c>
      <c r="J4" s="84" t="s">
        <v>572</v>
      </c>
    </row>
    <row r="5" spans="1:10" ht="33">
      <c r="A5" s="101" t="s">
        <v>1093</v>
      </c>
      <c r="B5" s="190">
        <v>230</v>
      </c>
      <c r="C5" s="91" t="s">
        <v>405</v>
      </c>
      <c r="D5" s="90">
        <v>64</v>
      </c>
      <c r="E5" s="87"/>
      <c r="F5" s="86"/>
      <c r="G5" s="186" t="s">
        <v>940</v>
      </c>
      <c r="I5" s="162">
        <v>4</v>
      </c>
      <c r="J5" s="161" t="s">
        <v>426</v>
      </c>
    </row>
    <row r="6" spans="1:10" ht="33">
      <c r="A6" s="299" t="s">
        <v>448</v>
      </c>
      <c r="B6" s="301">
        <v>240</v>
      </c>
      <c r="C6" s="186" t="s">
        <v>407</v>
      </c>
      <c r="D6" s="95">
        <v>1</v>
      </c>
      <c r="E6" s="87"/>
      <c r="F6" s="86"/>
      <c r="G6" s="186" t="s">
        <v>941</v>
      </c>
      <c r="I6" s="171">
        <v>5</v>
      </c>
      <c r="J6" s="172" t="s">
        <v>728</v>
      </c>
    </row>
    <row r="7" spans="1:10" ht="49.5">
      <c r="A7" s="104" t="s">
        <v>449</v>
      </c>
      <c r="B7" s="103">
        <v>250</v>
      </c>
      <c r="C7" s="94" t="s">
        <v>400</v>
      </c>
      <c r="D7" s="95">
        <v>2</v>
      </c>
      <c r="E7" s="92"/>
      <c r="F7" s="89"/>
      <c r="G7" s="186" t="s">
        <v>942</v>
      </c>
      <c r="I7" s="317">
        <v>6</v>
      </c>
      <c r="J7" s="308" t="s">
        <v>424</v>
      </c>
    </row>
    <row r="8" spans="1:10" ht="16.5">
      <c r="A8" s="110" t="s">
        <v>447</v>
      </c>
      <c r="B8" s="109">
        <v>260</v>
      </c>
      <c r="C8" s="94" t="s">
        <v>402</v>
      </c>
      <c r="D8" s="95">
        <v>28</v>
      </c>
      <c r="E8" s="92"/>
      <c r="F8" s="86"/>
      <c r="G8" s="186" t="s">
        <v>943</v>
      </c>
      <c r="I8" s="148">
        <v>7</v>
      </c>
      <c r="J8" s="147" t="s">
        <v>662</v>
      </c>
    </row>
    <row r="9" spans="1:10" ht="49.5">
      <c r="A9" s="297" t="s">
        <v>450</v>
      </c>
      <c r="B9" s="273">
        <v>270</v>
      </c>
      <c r="C9" s="94" t="s">
        <v>541</v>
      </c>
      <c r="D9" s="95">
        <v>33</v>
      </c>
      <c r="E9" s="92"/>
      <c r="F9" s="89"/>
      <c r="G9" s="186" t="s">
        <v>944</v>
      </c>
      <c r="I9" s="90">
        <v>8</v>
      </c>
      <c r="J9" s="86" t="s">
        <v>401</v>
      </c>
    </row>
    <row r="10" spans="1:10" ht="66">
      <c r="A10" s="120" t="s">
        <v>421</v>
      </c>
      <c r="B10" s="116">
        <v>280</v>
      </c>
      <c r="C10" s="94" t="s">
        <v>552</v>
      </c>
      <c r="D10" s="95">
        <v>49</v>
      </c>
      <c r="E10" s="92"/>
      <c r="F10" s="89"/>
      <c r="G10" s="186" t="s">
        <v>945</v>
      </c>
      <c r="I10" s="167">
        <v>9</v>
      </c>
      <c r="J10" s="168" t="s">
        <v>693</v>
      </c>
    </row>
    <row r="11" spans="1:10" ht="16.5">
      <c r="A11" s="123" t="s">
        <v>451</v>
      </c>
      <c r="B11" s="122">
        <v>290</v>
      </c>
      <c r="C11" s="94" t="s">
        <v>558</v>
      </c>
      <c r="D11" s="95">
        <v>50</v>
      </c>
      <c r="E11" s="92"/>
      <c r="F11" s="89"/>
      <c r="G11" s="186" t="s">
        <v>946</v>
      </c>
      <c r="I11" s="162">
        <v>10</v>
      </c>
      <c r="J11" s="161" t="s">
        <v>427</v>
      </c>
    </row>
    <row r="12" spans="1:10" ht="33">
      <c r="A12" s="287" t="s">
        <v>1094</v>
      </c>
      <c r="B12" s="288">
        <v>300</v>
      </c>
      <c r="C12" s="94"/>
      <c r="D12" s="95"/>
      <c r="E12" s="92"/>
      <c r="F12" s="86"/>
      <c r="G12" s="186" t="s">
        <v>947</v>
      </c>
      <c r="I12" s="167">
        <v>11</v>
      </c>
      <c r="J12" s="166" t="s">
        <v>694</v>
      </c>
    </row>
    <row r="13" spans="1:10" ht="33">
      <c r="A13" s="132" t="s">
        <v>1095</v>
      </c>
      <c r="B13" s="131">
        <v>310</v>
      </c>
      <c r="E13" s="93"/>
      <c r="F13" s="93"/>
      <c r="G13" s="186" t="s">
        <v>948</v>
      </c>
      <c r="I13" s="167">
        <v>12</v>
      </c>
      <c r="J13" s="166" t="s">
        <v>699</v>
      </c>
    </row>
    <row r="14" spans="1:10" ht="33">
      <c r="A14" s="136" t="s">
        <v>1096</v>
      </c>
      <c r="B14" s="135">
        <v>320</v>
      </c>
      <c r="C14" s="97" t="s">
        <v>400</v>
      </c>
      <c r="D14" s="98">
        <v>2</v>
      </c>
      <c r="E14" s="98">
        <v>25</v>
      </c>
      <c r="F14" s="97" t="s">
        <v>582</v>
      </c>
      <c r="G14" s="97" t="s">
        <v>949</v>
      </c>
      <c r="I14" s="316">
        <v>13</v>
      </c>
      <c r="J14" s="218" t="s">
        <v>438</v>
      </c>
    </row>
    <row r="15" spans="1:10" ht="33">
      <c r="A15" s="94" t="s">
        <v>1097</v>
      </c>
      <c r="B15" s="93">
        <v>330</v>
      </c>
      <c r="C15" s="99" t="s">
        <v>402</v>
      </c>
      <c r="D15" s="98">
        <v>28</v>
      </c>
      <c r="E15" s="98">
        <v>1</v>
      </c>
      <c r="F15" s="97" t="s">
        <v>583</v>
      </c>
      <c r="G15" s="97" t="s">
        <v>950</v>
      </c>
      <c r="I15" s="167">
        <v>14</v>
      </c>
      <c r="J15" s="166" t="s">
        <v>700</v>
      </c>
    </row>
    <row r="16" spans="1:10" ht="33">
      <c r="A16" s="142" t="s">
        <v>1098</v>
      </c>
      <c r="B16" s="141">
        <v>340</v>
      </c>
      <c r="C16" s="97" t="s">
        <v>404</v>
      </c>
      <c r="D16" s="98">
        <v>46</v>
      </c>
      <c r="E16" s="98">
        <v>2</v>
      </c>
      <c r="F16" s="97" t="s">
        <v>578</v>
      </c>
      <c r="G16" s="97" t="s">
        <v>951</v>
      </c>
      <c r="I16" s="148">
        <v>15</v>
      </c>
      <c r="J16" s="147" t="s">
        <v>663</v>
      </c>
    </row>
    <row r="17" spans="1:10" ht="33">
      <c r="A17" s="147" t="s">
        <v>1099</v>
      </c>
      <c r="B17" s="146">
        <v>350</v>
      </c>
      <c r="C17" s="97" t="s">
        <v>410</v>
      </c>
      <c r="D17" s="98">
        <v>54</v>
      </c>
      <c r="E17" s="98">
        <v>4</v>
      </c>
      <c r="F17" s="97" t="s">
        <v>542</v>
      </c>
      <c r="G17" s="97" t="s">
        <v>952</v>
      </c>
      <c r="I17" s="137">
        <v>16</v>
      </c>
      <c r="J17" s="138" t="s">
        <v>633</v>
      </c>
    </row>
    <row r="18" spans="1:10" ht="33">
      <c r="A18" s="153" t="s">
        <v>1100</v>
      </c>
      <c r="B18" s="152">
        <v>400</v>
      </c>
      <c r="C18" s="94"/>
      <c r="D18" s="95"/>
      <c r="E18" s="98">
        <v>7</v>
      </c>
      <c r="F18" s="97" t="s">
        <v>584</v>
      </c>
      <c r="G18" s="97" t="s">
        <v>953</v>
      </c>
      <c r="I18" s="121">
        <v>17</v>
      </c>
      <c r="J18" s="120" t="s">
        <v>604</v>
      </c>
    </row>
    <row r="19" spans="1:10" ht="16.5">
      <c r="A19" s="161" t="s">
        <v>1101</v>
      </c>
      <c r="B19" s="160">
        <v>410</v>
      </c>
      <c r="C19" s="94"/>
      <c r="D19" s="95"/>
      <c r="E19" s="98">
        <v>2</v>
      </c>
      <c r="F19" s="97" t="s">
        <v>411</v>
      </c>
      <c r="G19" s="97" t="s">
        <v>954</v>
      </c>
      <c r="I19" s="113">
        <v>18</v>
      </c>
      <c r="J19" s="114" t="s">
        <v>597</v>
      </c>
    </row>
    <row r="20" spans="1:10" ht="33">
      <c r="A20" s="166" t="s">
        <v>1102</v>
      </c>
      <c r="B20" s="165">
        <v>420</v>
      </c>
      <c r="C20" s="101" t="s">
        <v>414</v>
      </c>
      <c r="D20" s="100">
        <v>45</v>
      </c>
      <c r="E20" s="102">
        <v>4</v>
      </c>
      <c r="F20" s="101" t="s">
        <v>585</v>
      </c>
      <c r="G20" s="101" t="s">
        <v>955</v>
      </c>
      <c r="I20" s="118">
        <v>19</v>
      </c>
      <c r="J20" s="120" t="s">
        <v>606</v>
      </c>
    </row>
    <row r="21" spans="1:10" ht="33">
      <c r="A21" s="170" t="s">
        <v>1103</v>
      </c>
      <c r="B21" s="169">
        <v>430</v>
      </c>
      <c r="C21" s="101" t="s">
        <v>404</v>
      </c>
      <c r="D21" s="100">
        <v>46</v>
      </c>
      <c r="E21" s="298">
        <v>1</v>
      </c>
      <c r="F21" s="300" t="s">
        <v>577</v>
      </c>
      <c r="G21" s="300" t="s">
        <v>956</v>
      </c>
      <c r="I21" s="167">
        <v>20</v>
      </c>
      <c r="J21" s="166" t="s">
        <v>701</v>
      </c>
    </row>
    <row r="22" spans="1:10" ht="33">
      <c r="A22" s="77" t="s">
        <v>1104</v>
      </c>
      <c r="B22" s="76">
        <v>440</v>
      </c>
      <c r="C22" s="101" t="s">
        <v>586</v>
      </c>
      <c r="D22" s="100">
        <v>55</v>
      </c>
      <c r="E22" s="298">
        <v>2</v>
      </c>
      <c r="F22" s="300" t="s">
        <v>578</v>
      </c>
      <c r="G22" s="300" t="s">
        <v>957</v>
      </c>
      <c r="I22" s="167">
        <v>21</v>
      </c>
      <c r="J22" s="166" t="s">
        <v>702</v>
      </c>
    </row>
    <row r="23" spans="1:10" ht="33">
      <c r="A23" s="94"/>
      <c r="B23" s="93"/>
      <c r="C23" s="299" t="s">
        <v>400</v>
      </c>
      <c r="D23" s="298">
        <v>2</v>
      </c>
      <c r="E23" s="298">
        <v>3</v>
      </c>
      <c r="F23" s="300" t="s">
        <v>588</v>
      </c>
      <c r="G23" s="300" t="s">
        <v>958</v>
      </c>
      <c r="I23" s="121">
        <v>22</v>
      </c>
      <c r="J23" s="120" t="s">
        <v>607</v>
      </c>
    </row>
    <row r="24" spans="1:10" ht="66">
      <c r="A24" s="94"/>
      <c r="B24" s="93"/>
      <c r="C24" s="299" t="s">
        <v>402</v>
      </c>
      <c r="D24" s="298">
        <v>28</v>
      </c>
      <c r="E24" s="298">
        <v>4</v>
      </c>
      <c r="F24" s="300" t="s">
        <v>542</v>
      </c>
      <c r="G24" s="300" t="s">
        <v>959</v>
      </c>
      <c r="I24" s="148">
        <v>23</v>
      </c>
      <c r="J24" s="147" t="s">
        <v>664</v>
      </c>
    </row>
    <row r="25" spans="1:10" ht="16.5">
      <c r="A25" s="94"/>
      <c r="B25" s="93"/>
      <c r="C25" s="299" t="s">
        <v>404</v>
      </c>
      <c r="D25" s="298">
        <v>46</v>
      </c>
      <c r="E25" s="298">
        <v>2</v>
      </c>
      <c r="F25" s="300" t="s">
        <v>589</v>
      </c>
      <c r="G25" s="300" t="s">
        <v>960</v>
      </c>
      <c r="I25" s="167">
        <v>24</v>
      </c>
      <c r="J25" s="166" t="s">
        <v>703</v>
      </c>
    </row>
    <row r="26" spans="1:10" ht="33">
      <c r="A26" s="94"/>
      <c r="B26" s="93"/>
      <c r="C26" s="303"/>
      <c r="D26" s="303"/>
      <c r="E26" s="298">
        <v>11</v>
      </c>
      <c r="F26" s="300" t="s">
        <v>590</v>
      </c>
      <c r="G26" s="300" t="s">
        <v>961</v>
      </c>
      <c r="I26" s="286">
        <v>25</v>
      </c>
      <c r="J26" s="285" t="s">
        <v>994</v>
      </c>
    </row>
    <row r="27" spans="1:10" ht="33">
      <c r="A27" s="94"/>
      <c r="B27" s="93"/>
      <c r="C27" s="303"/>
      <c r="D27" s="303"/>
      <c r="G27" s="300" t="s">
        <v>962</v>
      </c>
      <c r="I27" s="310">
        <v>26</v>
      </c>
      <c r="J27" s="304" t="s">
        <v>729</v>
      </c>
    </row>
    <row r="28" spans="1:10" ht="33">
      <c r="A28" s="271"/>
      <c r="B28" s="272"/>
      <c r="C28" s="104" t="s">
        <v>400</v>
      </c>
      <c r="D28" s="105">
        <v>2</v>
      </c>
      <c r="E28" s="302">
        <v>14</v>
      </c>
      <c r="F28" s="108" t="s">
        <v>592</v>
      </c>
      <c r="G28" s="108" t="s">
        <v>963</v>
      </c>
      <c r="I28" s="318">
        <v>27</v>
      </c>
      <c r="J28" s="304" t="s">
        <v>437</v>
      </c>
    </row>
    <row r="29" spans="1:10" ht="33">
      <c r="A29" s="94"/>
      <c r="B29" s="93"/>
      <c r="C29" s="106" t="s">
        <v>402</v>
      </c>
      <c r="D29" s="105">
        <v>28</v>
      </c>
      <c r="E29" s="302">
        <v>30</v>
      </c>
      <c r="F29" s="108" t="s">
        <v>593</v>
      </c>
      <c r="G29" s="108" t="s">
        <v>964</v>
      </c>
      <c r="I29" s="95">
        <v>28</v>
      </c>
      <c r="J29" s="94" t="s">
        <v>402</v>
      </c>
    </row>
    <row r="30" spans="1:10" ht="49.5">
      <c r="A30" s="94"/>
      <c r="B30" s="93"/>
      <c r="C30" s="108" t="s">
        <v>417</v>
      </c>
      <c r="D30" s="107">
        <v>47</v>
      </c>
      <c r="E30" s="105">
        <v>1</v>
      </c>
      <c r="F30" s="108" t="s">
        <v>577</v>
      </c>
      <c r="G30" s="108" t="s">
        <v>965</v>
      </c>
      <c r="I30" s="145">
        <v>29</v>
      </c>
      <c r="J30" s="144" t="s">
        <v>644</v>
      </c>
    </row>
    <row r="31" spans="1:10" ht="33">
      <c r="A31" s="94"/>
      <c r="B31" s="93"/>
      <c r="C31" s="108"/>
      <c r="D31" s="107"/>
      <c r="E31" s="105">
        <v>2</v>
      </c>
      <c r="F31" s="108" t="s">
        <v>578</v>
      </c>
      <c r="G31" s="108" t="s">
        <v>966</v>
      </c>
      <c r="I31" s="167">
        <v>30</v>
      </c>
      <c r="J31" s="166" t="s">
        <v>704</v>
      </c>
    </row>
    <row r="32" spans="1:10" ht="33">
      <c r="A32" s="94"/>
      <c r="B32" s="93"/>
      <c r="C32" s="96"/>
      <c r="D32" s="95"/>
      <c r="E32" s="105">
        <v>4</v>
      </c>
      <c r="F32" s="108" t="s">
        <v>542</v>
      </c>
      <c r="G32" s="108" t="s">
        <v>967</v>
      </c>
      <c r="I32" s="121">
        <v>31</v>
      </c>
      <c r="J32" s="120" t="s">
        <v>608</v>
      </c>
    </row>
    <row r="33" spans="1:10" ht="33">
      <c r="A33" s="94"/>
      <c r="B33" s="93"/>
      <c r="C33" s="112" t="s">
        <v>400</v>
      </c>
      <c r="D33" s="111">
        <v>2</v>
      </c>
      <c r="E33" s="115">
        <v>3</v>
      </c>
      <c r="F33" s="110" t="s">
        <v>596</v>
      </c>
      <c r="G33" s="110" t="s">
        <v>968</v>
      </c>
      <c r="I33" s="111">
        <v>32</v>
      </c>
      <c r="J33" s="114" t="s">
        <v>432</v>
      </c>
    </row>
    <row r="34" spans="1:10" ht="33">
      <c r="A34" s="94"/>
      <c r="B34" s="93"/>
      <c r="C34" s="114" t="s">
        <v>597</v>
      </c>
      <c r="D34" s="113">
        <v>18</v>
      </c>
      <c r="E34" s="115">
        <v>5</v>
      </c>
      <c r="F34" s="110" t="s">
        <v>418</v>
      </c>
      <c r="G34" s="110" t="s">
        <v>969</v>
      </c>
      <c r="I34" s="167">
        <v>32</v>
      </c>
      <c r="J34" s="166" t="s">
        <v>432</v>
      </c>
    </row>
    <row r="35" spans="1:10" ht="49.5">
      <c r="A35" s="94"/>
      <c r="B35" s="93"/>
      <c r="C35" s="114" t="s">
        <v>402</v>
      </c>
      <c r="D35" s="113">
        <v>28</v>
      </c>
      <c r="E35" s="115">
        <v>1</v>
      </c>
      <c r="F35" s="110" t="s">
        <v>577</v>
      </c>
      <c r="G35" s="110" t="s">
        <v>970</v>
      </c>
      <c r="I35" s="95">
        <v>33</v>
      </c>
      <c r="J35" s="94" t="s">
        <v>541</v>
      </c>
    </row>
    <row r="36" spans="1:10" ht="33">
      <c r="A36" s="104"/>
      <c r="B36" s="103"/>
      <c r="C36" s="114" t="s">
        <v>432</v>
      </c>
      <c r="D36" s="111">
        <v>32</v>
      </c>
      <c r="E36" s="115">
        <v>2</v>
      </c>
      <c r="F36" s="110" t="s">
        <v>578</v>
      </c>
      <c r="G36" s="110" t="s">
        <v>971</v>
      </c>
      <c r="I36" s="151">
        <v>34</v>
      </c>
      <c r="J36" s="147" t="s">
        <v>665</v>
      </c>
    </row>
    <row r="37" spans="1:10" ht="33">
      <c r="A37" s="104"/>
      <c r="B37" s="103"/>
      <c r="C37" s="110" t="s">
        <v>416</v>
      </c>
      <c r="D37" s="113">
        <v>52</v>
      </c>
      <c r="E37" s="115">
        <v>4</v>
      </c>
      <c r="F37" s="110" t="s">
        <v>542</v>
      </c>
      <c r="G37" s="110" t="s">
        <v>972</v>
      </c>
      <c r="I37" s="145">
        <v>35</v>
      </c>
      <c r="J37" s="144" t="s">
        <v>645</v>
      </c>
    </row>
    <row r="38" spans="1:10" ht="66">
      <c r="A38" s="104"/>
      <c r="B38" s="103"/>
      <c r="C38" s="110" t="s">
        <v>410</v>
      </c>
      <c r="D38" s="111">
        <v>54</v>
      </c>
      <c r="E38" s="115">
        <v>3</v>
      </c>
      <c r="F38" s="110" t="s">
        <v>598</v>
      </c>
      <c r="G38" s="110" t="s">
        <v>973</v>
      </c>
      <c r="I38" s="167">
        <v>36</v>
      </c>
      <c r="J38" s="166" t="s">
        <v>710</v>
      </c>
    </row>
    <row r="39" spans="1:10" ht="33">
      <c r="A39" s="104"/>
      <c r="B39" s="103"/>
      <c r="C39" s="110"/>
      <c r="D39" s="111"/>
      <c r="E39" s="115">
        <v>6</v>
      </c>
      <c r="F39" s="110" t="s">
        <v>419</v>
      </c>
      <c r="G39" s="110" t="s">
        <v>974</v>
      </c>
      <c r="I39" s="162">
        <v>37</v>
      </c>
      <c r="J39" s="161" t="s">
        <v>428</v>
      </c>
    </row>
    <row r="40" spans="1:10" ht="33">
      <c r="A40" s="104"/>
      <c r="B40" s="103"/>
      <c r="C40" s="114"/>
      <c r="D40" s="111"/>
      <c r="E40" s="115">
        <v>3</v>
      </c>
      <c r="F40" s="110" t="s">
        <v>599</v>
      </c>
      <c r="G40" s="280" t="s">
        <v>975</v>
      </c>
      <c r="I40" s="139">
        <v>38</v>
      </c>
      <c r="J40" s="140" t="s">
        <v>639</v>
      </c>
    </row>
    <row r="41" spans="1:10" ht="33">
      <c r="A41" s="104"/>
      <c r="B41" s="103"/>
      <c r="E41" s="274">
        <v>4</v>
      </c>
      <c r="F41" s="275" t="s">
        <v>600</v>
      </c>
      <c r="G41" s="280" t="s">
        <v>976</v>
      </c>
      <c r="I41" s="143">
        <v>38</v>
      </c>
      <c r="J41" s="144" t="s">
        <v>639</v>
      </c>
    </row>
    <row r="42" spans="1:10" ht="25.5">
      <c r="A42" s="104"/>
      <c r="B42" s="103"/>
      <c r="C42" s="277" t="s">
        <v>402</v>
      </c>
      <c r="D42" s="278">
        <v>28</v>
      </c>
      <c r="E42" s="279">
        <v>1</v>
      </c>
      <c r="F42" s="280" t="s">
        <v>583</v>
      </c>
      <c r="G42" s="280" t="s">
        <v>977</v>
      </c>
      <c r="I42" s="315">
        <v>39</v>
      </c>
      <c r="J42" s="307" t="s">
        <v>635</v>
      </c>
    </row>
    <row r="43" spans="1:10" ht="33">
      <c r="A43" s="104"/>
      <c r="B43" s="103"/>
      <c r="C43" s="281" t="s">
        <v>420</v>
      </c>
      <c r="D43" s="278">
        <v>48</v>
      </c>
      <c r="E43" s="282">
        <v>2</v>
      </c>
      <c r="F43" s="280" t="s">
        <v>578</v>
      </c>
      <c r="G43" s="120" t="s">
        <v>978</v>
      </c>
      <c r="I43" s="313">
        <v>40</v>
      </c>
      <c r="J43" s="138" t="s">
        <v>636</v>
      </c>
    </row>
    <row r="44" spans="1:10" ht="33">
      <c r="A44" s="104"/>
      <c r="B44" s="103"/>
      <c r="C44" s="112"/>
      <c r="D44" s="276"/>
      <c r="E44" s="282">
        <v>4</v>
      </c>
      <c r="F44" s="280" t="s">
        <v>542</v>
      </c>
      <c r="G44" s="120" t="s">
        <v>979</v>
      </c>
      <c r="I44" s="313">
        <v>41</v>
      </c>
      <c r="J44" s="138" t="s">
        <v>637</v>
      </c>
    </row>
    <row r="45" spans="1:10" ht="33">
      <c r="A45" s="104"/>
      <c r="B45" s="103"/>
      <c r="C45" s="119" t="s">
        <v>400</v>
      </c>
      <c r="D45" s="118">
        <v>2</v>
      </c>
      <c r="E45" s="118">
        <v>19</v>
      </c>
      <c r="F45" s="120" t="s">
        <v>422</v>
      </c>
      <c r="G45" s="120" t="s">
        <v>980</v>
      </c>
      <c r="I45" s="319">
        <v>42</v>
      </c>
      <c r="J45" s="127" t="s">
        <v>413</v>
      </c>
    </row>
    <row r="46" spans="1:10" ht="33">
      <c r="A46" s="110"/>
      <c r="B46" s="109"/>
      <c r="C46" s="120" t="s">
        <v>604</v>
      </c>
      <c r="D46" s="121">
        <v>17</v>
      </c>
      <c r="E46" s="118">
        <v>21</v>
      </c>
      <c r="F46" s="120" t="s">
        <v>603</v>
      </c>
      <c r="G46" s="120" t="s">
        <v>981</v>
      </c>
      <c r="I46" s="162">
        <v>43</v>
      </c>
      <c r="J46" s="164" t="s">
        <v>429</v>
      </c>
    </row>
    <row r="47" spans="1:10" ht="49.5">
      <c r="A47" s="110"/>
      <c r="B47" s="109"/>
      <c r="C47" s="120" t="s">
        <v>606</v>
      </c>
      <c r="D47" s="118">
        <v>19</v>
      </c>
      <c r="E47" s="118">
        <v>1</v>
      </c>
      <c r="F47" s="120" t="s">
        <v>605</v>
      </c>
      <c r="G47" s="120" t="s">
        <v>982</v>
      </c>
      <c r="I47" s="171">
        <v>44</v>
      </c>
      <c r="J47" s="172" t="s">
        <v>730</v>
      </c>
    </row>
    <row r="48" spans="1:10" ht="33">
      <c r="A48" s="110"/>
      <c r="B48" s="109"/>
      <c r="C48" s="120" t="s">
        <v>607</v>
      </c>
      <c r="D48" s="121">
        <v>22</v>
      </c>
      <c r="E48" s="118">
        <v>1</v>
      </c>
      <c r="F48" s="120" t="s">
        <v>609</v>
      </c>
      <c r="G48" s="120" t="s">
        <v>983</v>
      </c>
      <c r="I48" s="100">
        <v>45</v>
      </c>
      <c r="J48" s="101" t="s">
        <v>414</v>
      </c>
    </row>
    <row r="49" spans="1:10" ht="33">
      <c r="A49" s="110"/>
      <c r="B49" s="109"/>
      <c r="C49" s="120" t="s">
        <v>608</v>
      </c>
      <c r="D49" s="121">
        <v>31</v>
      </c>
      <c r="E49" s="118">
        <v>2</v>
      </c>
      <c r="F49" s="120" t="s">
        <v>610</v>
      </c>
      <c r="G49" s="120" t="s">
        <v>984</v>
      </c>
      <c r="I49" s="98">
        <v>46</v>
      </c>
      <c r="J49" s="97" t="s">
        <v>404</v>
      </c>
    </row>
    <row r="50" spans="1:10" ht="33">
      <c r="A50" s="110"/>
      <c r="B50" s="109"/>
      <c r="C50" s="120" t="s">
        <v>416</v>
      </c>
      <c r="D50" s="121">
        <v>52</v>
      </c>
      <c r="E50" s="118">
        <v>3</v>
      </c>
      <c r="F50" s="120" t="s">
        <v>611</v>
      </c>
      <c r="G50" s="120" t="s">
        <v>985</v>
      </c>
      <c r="I50" s="107">
        <v>47</v>
      </c>
      <c r="J50" s="108" t="s">
        <v>417</v>
      </c>
    </row>
    <row r="51" spans="1:10" ht="33">
      <c r="A51" s="110"/>
      <c r="B51" s="109"/>
      <c r="C51" s="120"/>
      <c r="D51" s="121"/>
      <c r="E51" s="118">
        <v>4</v>
      </c>
      <c r="F51" s="120" t="s">
        <v>612</v>
      </c>
      <c r="G51" s="120" t="s">
        <v>986</v>
      </c>
      <c r="I51" s="312">
        <v>48</v>
      </c>
      <c r="J51" s="281" t="s">
        <v>420</v>
      </c>
    </row>
    <row r="52" spans="1:10" ht="49.5">
      <c r="A52" s="110"/>
      <c r="B52" s="109"/>
      <c r="C52" s="120"/>
      <c r="D52" s="121"/>
      <c r="E52" s="118">
        <v>3</v>
      </c>
      <c r="F52" s="120" t="s">
        <v>613</v>
      </c>
      <c r="G52" s="128" t="s">
        <v>987</v>
      </c>
      <c r="I52" s="95">
        <v>49</v>
      </c>
      <c r="J52" s="94" t="s">
        <v>552</v>
      </c>
    </row>
    <row r="53" spans="1:10" ht="33">
      <c r="A53" s="110"/>
      <c r="B53" s="109"/>
      <c r="C53" s="117"/>
      <c r="D53" s="118"/>
      <c r="E53" s="118">
        <v>13</v>
      </c>
      <c r="F53" s="120" t="s">
        <v>614</v>
      </c>
      <c r="G53" s="128" t="s">
        <v>988</v>
      </c>
      <c r="I53" s="95">
        <v>50</v>
      </c>
      <c r="J53" s="94" t="s">
        <v>558</v>
      </c>
    </row>
    <row r="54" spans="1:10" ht="33">
      <c r="A54" s="110"/>
      <c r="B54" s="109"/>
      <c r="C54" s="128" t="s">
        <v>402</v>
      </c>
      <c r="D54" s="124">
        <v>28</v>
      </c>
      <c r="E54" s="124">
        <v>1</v>
      </c>
      <c r="F54" s="128" t="s">
        <v>577</v>
      </c>
      <c r="G54" s="128" t="s">
        <v>989</v>
      </c>
      <c r="I54" s="171">
        <v>51</v>
      </c>
      <c r="J54" s="172" t="s">
        <v>735</v>
      </c>
    </row>
    <row r="55" spans="1:10" ht="33">
      <c r="A55" s="110"/>
      <c r="B55" s="109"/>
      <c r="C55" s="127" t="s">
        <v>413</v>
      </c>
      <c r="D55" s="126">
        <v>42</v>
      </c>
      <c r="E55" s="126">
        <v>2</v>
      </c>
      <c r="F55" s="128" t="s">
        <v>578</v>
      </c>
      <c r="G55" s="128" t="s">
        <v>990</v>
      </c>
      <c r="I55" s="113">
        <v>52</v>
      </c>
      <c r="J55" s="110" t="s">
        <v>416</v>
      </c>
    </row>
    <row r="56" spans="1:10" ht="33">
      <c r="A56" s="110"/>
      <c r="B56" s="109"/>
      <c r="C56" s="125" t="s">
        <v>404</v>
      </c>
      <c r="D56" s="126">
        <v>46</v>
      </c>
      <c r="E56" s="126">
        <v>4</v>
      </c>
      <c r="F56" s="128" t="s">
        <v>542</v>
      </c>
      <c r="G56" s="128" t="s">
        <v>991</v>
      </c>
      <c r="I56" s="284">
        <v>53</v>
      </c>
      <c r="J56" s="283" t="s">
        <v>625</v>
      </c>
    </row>
    <row r="57" spans="1:10" ht="33">
      <c r="A57" s="117"/>
      <c r="B57" s="116"/>
      <c r="C57" s="127" t="s">
        <v>410</v>
      </c>
      <c r="D57" s="126">
        <v>54</v>
      </c>
      <c r="E57" s="126">
        <v>1</v>
      </c>
      <c r="F57" s="128" t="s">
        <v>616</v>
      </c>
      <c r="G57" s="128" t="s">
        <v>992</v>
      </c>
      <c r="I57" s="100">
        <v>55</v>
      </c>
      <c r="J57" s="101" t="s">
        <v>586</v>
      </c>
    </row>
    <row r="58" spans="1:10" ht="49.5">
      <c r="A58" s="123"/>
      <c r="B58" s="122"/>
      <c r="C58" s="127"/>
      <c r="D58" s="126"/>
      <c r="E58" s="124">
        <v>6</v>
      </c>
      <c r="F58" s="128" t="s">
        <v>617</v>
      </c>
      <c r="G58" s="128" t="s">
        <v>993</v>
      </c>
      <c r="I58" s="167">
        <v>56</v>
      </c>
      <c r="J58" s="166" t="s">
        <v>719</v>
      </c>
    </row>
    <row r="59" spans="1:10" ht="66">
      <c r="A59" s="123"/>
      <c r="B59" s="122"/>
      <c r="C59" s="125"/>
      <c r="D59" s="124"/>
      <c r="E59" s="126">
        <v>14</v>
      </c>
      <c r="F59" s="128" t="s">
        <v>618</v>
      </c>
      <c r="G59" s="283" t="s">
        <v>995</v>
      </c>
      <c r="I59" s="133">
        <v>57</v>
      </c>
      <c r="J59" s="305" t="s">
        <v>629</v>
      </c>
    </row>
    <row r="60" spans="1:10" ht="66">
      <c r="A60" s="123"/>
      <c r="B60" s="122"/>
      <c r="C60" s="127"/>
      <c r="D60" s="126"/>
      <c r="E60" s="126">
        <v>1</v>
      </c>
      <c r="F60" s="128" t="s">
        <v>619</v>
      </c>
      <c r="G60" s="283" t="s">
        <v>996</v>
      </c>
      <c r="I60" s="143">
        <v>58</v>
      </c>
      <c r="J60" s="144" t="s">
        <v>649</v>
      </c>
    </row>
    <row r="61" spans="1:10" ht="33">
      <c r="A61" s="123"/>
      <c r="B61" s="122"/>
      <c r="C61" s="283" t="s">
        <v>621</v>
      </c>
      <c r="D61" s="284">
        <v>2</v>
      </c>
      <c r="E61" s="284">
        <v>2</v>
      </c>
      <c r="F61" s="283" t="s">
        <v>622</v>
      </c>
      <c r="G61" s="283" t="s">
        <v>997</v>
      </c>
      <c r="I61" s="309">
        <v>59</v>
      </c>
      <c r="J61" s="144" t="s">
        <v>650</v>
      </c>
    </row>
    <row r="62" spans="1:10" ht="49.5">
      <c r="A62" s="123"/>
      <c r="B62" s="122"/>
      <c r="C62" s="285" t="s">
        <v>994</v>
      </c>
      <c r="D62" s="286">
        <v>25</v>
      </c>
      <c r="E62" s="284">
        <v>3</v>
      </c>
      <c r="F62" s="283" t="s">
        <v>623</v>
      </c>
      <c r="G62" s="283" t="s">
        <v>998</v>
      </c>
      <c r="I62" s="148">
        <v>60</v>
      </c>
      <c r="J62" s="306" t="s">
        <v>673</v>
      </c>
    </row>
    <row r="63" spans="1:10" ht="33">
      <c r="A63" s="123"/>
      <c r="B63" s="122"/>
      <c r="C63" s="283" t="s">
        <v>402</v>
      </c>
      <c r="D63" s="286">
        <v>28</v>
      </c>
      <c r="E63" s="284">
        <v>1</v>
      </c>
      <c r="F63" s="283" t="s">
        <v>577</v>
      </c>
      <c r="G63" s="283" t="s">
        <v>999</v>
      </c>
      <c r="I63" s="143">
        <v>61</v>
      </c>
      <c r="J63" s="144" t="s">
        <v>651</v>
      </c>
    </row>
    <row r="64" spans="1:10" ht="33">
      <c r="A64" s="123"/>
      <c r="B64" s="122"/>
      <c r="C64" s="283" t="s">
        <v>625</v>
      </c>
      <c r="D64" s="284">
        <v>53</v>
      </c>
      <c r="E64" s="284">
        <v>2</v>
      </c>
      <c r="F64" s="283" t="s">
        <v>578</v>
      </c>
      <c r="G64" s="283" t="s">
        <v>1000</v>
      </c>
      <c r="I64" s="167">
        <v>62</v>
      </c>
      <c r="J64" s="166" t="s">
        <v>723</v>
      </c>
    </row>
    <row r="65" spans="1:10" ht="49.5">
      <c r="A65" s="123"/>
      <c r="B65" s="122"/>
      <c r="C65" s="283"/>
      <c r="D65" s="284"/>
      <c r="E65" s="284">
        <v>4</v>
      </c>
      <c r="F65" s="283" t="s">
        <v>542</v>
      </c>
      <c r="G65" s="224" t="s">
        <v>1001</v>
      </c>
      <c r="I65" s="139">
        <v>63</v>
      </c>
      <c r="J65" s="140" t="s">
        <v>640</v>
      </c>
    </row>
    <row r="66" spans="1:10" ht="33">
      <c r="A66" s="123"/>
      <c r="B66" s="122"/>
      <c r="C66" s="130"/>
      <c r="D66" s="129"/>
      <c r="E66" s="284">
        <v>1</v>
      </c>
      <c r="F66" s="283" t="s">
        <v>626</v>
      </c>
      <c r="G66" s="138" t="s">
        <v>1002</v>
      </c>
      <c r="I66" s="90">
        <v>64</v>
      </c>
      <c r="J66" s="91" t="s">
        <v>405</v>
      </c>
    </row>
    <row r="67" spans="1:10" ht="38.25">
      <c r="A67" s="123"/>
      <c r="B67" s="122"/>
      <c r="C67" s="134" t="s">
        <v>404</v>
      </c>
      <c r="D67" s="133">
        <v>46</v>
      </c>
      <c r="E67" s="226">
        <v>5</v>
      </c>
      <c r="F67" s="224" t="s">
        <v>628</v>
      </c>
      <c r="G67" s="138" t="s">
        <v>1003</v>
      </c>
    </row>
    <row r="68" spans="1:10" ht="66">
      <c r="A68" s="132"/>
      <c r="B68" s="131"/>
      <c r="C68" s="245" t="s">
        <v>629</v>
      </c>
      <c r="D68" s="133">
        <v>57</v>
      </c>
      <c r="E68" s="137">
        <v>1</v>
      </c>
      <c r="F68" s="138" t="s">
        <v>632</v>
      </c>
      <c r="G68" s="144" t="s">
        <v>1004</v>
      </c>
    </row>
    <row r="69" spans="1:10" ht="33">
      <c r="A69" s="132"/>
      <c r="B69" s="131"/>
      <c r="C69" s="138" t="s">
        <v>400</v>
      </c>
      <c r="D69" s="137">
        <v>2</v>
      </c>
      <c r="E69" s="137">
        <v>1</v>
      </c>
      <c r="F69" s="138" t="s">
        <v>634</v>
      </c>
      <c r="G69" s="144" t="s">
        <v>1005</v>
      </c>
    </row>
    <row r="70" spans="1:10" ht="33">
      <c r="A70" s="132"/>
      <c r="B70" s="131"/>
      <c r="C70" s="138" t="s">
        <v>633</v>
      </c>
      <c r="D70" s="137">
        <v>16</v>
      </c>
      <c r="E70" s="144">
        <v>15</v>
      </c>
      <c r="F70" s="144" t="s">
        <v>642</v>
      </c>
      <c r="G70" s="144" t="s">
        <v>1006</v>
      </c>
    </row>
    <row r="71" spans="1:10" ht="33">
      <c r="A71" s="132"/>
      <c r="B71" s="131"/>
      <c r="C71" s="138" t="s">
        <v>635</v>
      </c>
      <c r="D71" s="137">
        <v>39</v>
      </c>
      <c r="E71" s="144">
        <v>24</v>
      </c>
      <c r="F71" s="144" t="s">
        <v>643</v>
      </c>
      <c r="G71" s="144" t="s">
        <v>1007</v>
      </c>
    </row>
    <row r="72" spans="1:10" ht="33">
      <c r="A72" s="132"/>
      <c r="B72" s="131"/>
      <c r="C72" s="138" t="s">
        <v>636</v>
      </c>
      <c r="D72" s="137">
        <v>40</v>
      </c>
      <c r="E72" s="144">
        <v>1</v>
      </c>
      <c r="F72" s="144" t="s">
        <v>577</v>
      </c>
      <c r="G72" s="144" t="s">
        <v>1008</v>
      </c>
    </row>
    <row r="73" spans="1:10" ht="33">
      <c r="A73" s="132"/>
      <c r="B73" s="131"/>
      <c r="C73" s="138" t="s">
        <v>637</v>
      </c>
      <c r="D73" s="137">
        <v>41</v>
      </c>
      <c r="E73" s="144">
        <v>2</v>
      </c>
      <c r="F73" s="144" t="s">
        <v>578</v>
      </c>
      <c r="G73" s="144" t="s">
        <v>1009</v>
      </c>
    </row>
    <row r="74" spans="1:10" ht="33">
      <c r="A74" s="132"/>
      <c r="B74" s="131"/>
      <c r="C74" s="138" t="s">
        <v>629</v>
      </c>
      <c r="D74" s="137">
        <v>57</v>
      </c>
      <c r="E74" s="144">
        <v>4</v>
      </c>
      <c r="F74" s="144" t="s">
        <v>542</v>
      </c>
      <c r="G74" s="144" t="s">
        <v>1010</v>
      </c>
      <c r="I74" s="440"/>
      <c r="J74" s="440"/>
    </row>
    <row r="75" spans="1:10" ht="49.5">
      <c r="A75" s="132"/>
      <c r="B75" s="131"/>
      <c r="C75" s="140" t="s">
        <v>639</v>
      </c>
      <c r="D75" s="139">
        <v>38</v>
      </c>
      <c r="E75" s="144">
        <v>5</v>
      </c>
      <c r="F75" s="144" t="s">
        <v>646</v>
      </c>
      <c r="G75" s="144" t="s">
        <v>1011</v>
      </c>
      <c r="I75" s="441"/>
      <c r="J75" s="442"/>
    </row>
    <row r="76" spans="1:10" ht="33">
      <c r="A76" s="94"/>
      <c r="B76" s="93"/>
      <c r="C76" s="140" t="s">
        <v>640</v>
      </c>
      <c r="D76" s="139">
        <v>63</v>
      </c>
      <c r="E76" s="144">
        <v>9</v>
      </c>
      <c r="F76" s="144" t="s">
        <v>647</v>
      </c>
      <c r="G76" s="144" t="s">
        <v>1012</v>
      </c>
      <c r="I76" s="441"/>
      <c r="J76" s="442"/>
    </row>
    <row r="77" spans="1:10" ht="33">
      <c r="A77" s="94"/>
      <c r="B77" s="93"/>
      <c r="C77" s="144" t="s">
        <v>400</v>
      </c>
      <c r="D77" s="143">
        <v>2</v>
      </c>
      <c r="E77" s="144">
        <v>14</v>
      </c>
      <c r="F77" s="144" t="s">
        <v>648</v>
      </c>
      <c r="G77" s="144" t="s">
        <v>1013</v>
      </c>
      <c r="I77" s="440"/>
      <c r="J77" s="440"/>
    </row>
    <row r="78" spans="1:10" ht="33">
      <c r="A78" s="94"/>
      <c r="B78" s="93"/>
      <c r="C78" s="144" t="s">
        <v>402</v>
      </c>
      <c r="D78" s="143">
        <v>28</v>
      </c>
      <c r="E78" s="144">
        <v>1</v>
      </c>
      <c r="F78" s="144" t="s">
        <v>652</v>
      </c>
      <c r="G78" s="144" t="s">
        <v>1014</v>
      </c>
      <c r="I78" s="443"/>
      <c r="J78" s="444"/>
    </row>
    <row r="79" spans="1:10" ht="33">
      <c r="A79" s="94"/>
      <c r="B79" s="93"/>
      <c r="C79" s="144" t="s">
        <v>644</v>
      </c>
      <c r="D79" s="145">
        <v>29</v>
      </c>
      <c r="E79" s="144">
        <v>2</v>
      </c>
      <c r="F79" s="144" t="s">
        <v>653</v>
      </c>
      <c r="G79" s="144" t="s">
        <v>1015</v>
      </c>
      <c r="I79" s="445"/>
      <c r="J79" s="444"/>
    </row>
    <row r="80" spans="1:10" ht="49.5">
      <c r="A80" s="94"/>
      <c r="B80" s="93"/>
      <c r="C80" s="144" t="s">
        <v>645</v>
      </c>
      <c r="D80" s="145">
        <v>35</v>
      </c>
      <c r="E80" s="144">
        <v>3</v>
      </c>
      <c r="F80" s="144" t="s">
        <v>654</v>
      </c>
      <c r="G80" s="144" t="s">
        <v>1016</v>
      </c>
      <c r="I80" s="443"/>
      <c r="J80" s="444"/>
    </row>
    <row r="81" spans="1:10" ht="49.5">
      <c r="A81" s="94"/>
      <c r="B81" s="93"/>
      <c r="C81" s="144" t="s">
        <v>639</v>
      </c>
      <c r="D81" s="143">
        <v>38</v>
      </c>
      <c r="E81" s="144">
        <v>4</v>
      </c>
      <c r="F81" s="144" t="s">
        <v>655</v>
      </c>
      <c r="G81" s="144" t="s">
        <v>1017</v>
      </c>
      <c r="I81" s="441"/>
      <c r="J81" s="442"/>
    </row>
    <row r="82" spans="1:10" ht="66">
      <c r="A82" s="94"/>
      <c r="B82" s="93"/>
      <c r="C82" s="144" t="s">
        <v>416</v>
      </c>
      <c r="D82" s="143">
        <v>52</v>
      </c>
      <c r="E82" s="144">
        <v>5</v>
      </c>
      <c r="F82" s="144" t="s">
        <v>656</v>
      </c>
      <c r="G82" s="144" t="s">
        <v>1018</v>
      </c>
      <c r="I82" s="441"/>
      <c r="J82" s="442"/>
    </row>
    <row r="83" spans="1:10" ht="33">
      <c r="A83" s="94"/>
      <c r="B83" s="93"/>
      <c r="C83" s="144" t="s">
        <v>649</v>
      </c>
      <c r="D83" s="143">
        <v>58</v>
      </c>
      <c r="E83" s="144">
        <v>6</v>
      </c>
      <c r="F83" s="144" t="s">
        <v>657</v>
      </c>
      <c r="G83" s="149" t="s">
        <v>1030</v>
      </c>
      <c r="I83" s="446"/>
      <c r="J83" s="447"/>
    </row>
    <row r="84" spans="1:10" ht="33">
      <c r="A84" s="94"/>
      <c r="B84" s="93"/>
      <c r="C84" s="144" t="s">
        <v>650</v>
      </c>
      <c r="D84" s="289">
        <v>59</v>
      </c>
      <c r="E84" s="144">
        <v>7</v>
      </c>
      <c r="F84" s="144" t="s">
        <v>658</v>
      </c>
      <c r="G84" s="149" t="s">
        <v>1019</v>
      </c>
      <c r="I84" s="446"/>
      <c r="J84" s="447"/>
    </row>
    <row r="85" spans="1:10" ht="33">
      <c r="A85" s="94"/>
      <c r="B85" s="93"/>
      <c r="C85" s="144" t="s">
        <v>651</v>
      </c>
      <c r="D85" s="143">
        <v>61</v>
      </c>
      <c r="E85" s="150">
        <v>16</v>
      </c>
      <c r="F85" s="149" t="s">
        <v>660</v>
      </c>
      <c r="G85" s="149" t="s">
        <v>1020</v>
      </c>
      <c r="I85" s="448"/>
      <c r="J85" s="448"/>
    </row>
    <row r="86" spans="1:10" ht="33">
      <c r="A86" s="94"/>
      <c r="B86" s="93"/>
      <c r="C86" s="149" t="s">
        <v>400</v>
      </c>
      <c r="D86" s="148">
        <v>2</v>
      </c>
      <c r="E86" s="150">
        <v>1</v>
      </c>
      <c r="F86" s="149" t="s">
        <v>577</v>
      </c>
      <c r="G86" s="149" t="s">
        <v>1021</v>
      </c>
      <c r="I86" s="448"/>
      <c r="J86" s="448"/>
    </row>
    <row r="87" spans="1:10" ht="33">
      <c r="A87" s="94"/>
      <c r="B87" s="93"/>
      <c r="C87" s="147" t="s">
        <v>424</v>
      </c>
      <c r="D87" s="148">
        <v>6</v>
      </c>
      <c r="E87" s="150">
        <v>2</v>
      </c>
      <c r="F87" s="149" t="s">
        <v>578</v>
      </c>
      <c r="G87" s="149" t="s">
        <v>1022</v>
      </c>
      <c r="I87" s="449"/>
      <c r="J87" s="450"/>
    </row>
    <row r="88" spans="1:10" ht="16.5">
      <c r="A88" s="94"/>
      <c r="B88" s="93"/>
      <c r="C88" s="147" t="s">
        <v>662</v>
      </c>
      <c r="D88" s="148">
        <v>7</v>
      </c>
      <c r="E88" s="150">
        <v>4</v>
      </c>
      <c r="F88" s="149" t="s">
        <v>542</v>
      </c>
      <c r="G88" s="149" t="s">
        <v>1023</v>
      </c>
      <c r="I88" s="451"/>
      <c r="J88" s="450"/>
    </row>
    <row r="89" spans="1:10" ht="33">
      <c r="A89" s="142"/>
      <c r="B89" s="141"/>
      <c r="C89" s="147" t="s">
        <v>663</v>
      </c>
      <c r="D89" s="148">
        <v>15</v>
      </c>
      <c r="E89" s="150">
        <v>10</v>
      </c>
      <c r="F89" s="149" t="s">
        <v>666</v>
      </c>
      <c r="G89" s="149" t="s">
        <v>1024</v>
      </c>
      <c r="I89" s="452"/>
      <c r="J89" s="453"/>
    </row>
    <row r="90" spans="1:10" ht="66">
      <c r="A90" s="142"/>
      <c r="B90" s="141"/>
      <c r="C90" s="147" t="s">
        <v>664</v>
      </c>
      <c r="D90" s="148">
        <v>23</v>
      </c>
      <c r="E90" s="150">
        <v>1</v>
      </c>
      <c r="F90" s="149" t="s">
        <v>667</v>
      </c>
      <c r="G90" s="149" t="s">
        <v>1025</v>
      </c>
      <c r="I90" s="454"/>
      <c r="J90" s="442"/>
    </row>
    <row r="91" spans="1:10" ht="33">
      <c r="A91" s="142"/>
      <c r="B91" s="141"/>
      <c r="C91" s="147" t="s">
        <v>402</v>
      </c>
      <c r="D91" s="148">
        <v>28</v>
      </c>
      <c r="E91" s="150">
        <v>4</v>
      </c>
      <c r="F91" s="149" t="s">
        <v>668</v>
      </c>
      <c r="G91" s="149" t="s">
        <v>1026</v>
      </c>
      <c r="I91" s="455"/>
      <c r="J91" s="456"/>
    </row>
    <row r="92" spans="1:10" ht="33">
      <c r="A92" s="142"/>
      <c r="B92" s="141"/>
      <c r="C92" s="147" t="s">
        <v>665</v>
      </c>
      <c r="D92" s="151">
        <v>34</v>
      </c>
      <c r="E92" s="150">
        <v>7</v>
      </c>
      <c r="F92" s="149" t="s">
        <v>669</v>
      </c>
      <c r="G92" s="149" t="s">
        <v>1027</v>
      </c>
      <c r="I92" s="457"/>
      <c r="J92" s="458"/>
    </row>
    <row r="93" spans="1:10" ht="49.5">
      <c r="A93" s="142"/>
      <c r="B93" s="141"/>
      <c r="C93" s="147" t="s">
        <v>404</v>
      </c>
      <c r="D93" s="151">
        <v>46</v>
      </c>
      <c r="E93" s="150">
        <v>8</v>
      </c>
      <c r="F93" s="149" t="s">
        <v>670</v>
      </c>
      <c r="G93" s="149" t="s">
        <v>1028</v>
      </c>
      <c r="I93" s="459"/>
      <c r="J93" s="456"/>
    </row>
    <row r="94" spans="1:10" ht="33">
      <c r="A94" s="142"/>
      <c r="B94" s="141"/>
      <c r="C94" s="147" t="s">
        <v>416</v>
      </c>
      <c r="D94" s="148">
        <v>52</v>
      </c>
      <c r="E94" s="150">
        <v>11</v>
      </c>
      <c r="F94" s="149" t="s">
        <v>425</v>
      </c>
      <c r="G94" s="149" t="s">
        <v>1029</v>
      </c>
      <c r="I94" s="459"/>
      <c r="J94" s="456"/>
    </row>
    <row r="95" spans="1:10" ht="82.5">
      <c r="A95" s="142"/>
      <c r="B95" s="141"/>
      <c r="C95" s="147" t="s">
        <v>673</v>
      </c>
      <c r="D95" s="148">
        <v>60</v>
      </c>
      <c r="E95" s="150">
        <v>12</v>
      </c>
      <c r="F95" s="149" t="s">
        <v>671</v>
      </c>
      <c r="G95" s="158" t="s">
        <v>1031</v>
      </c>
      <c r="I95" s="457"/>
      <c r="J95" s="456"/>
    </row>
    <row r="96" spans="1:10" ht="33">
      <c r="A96" s="142"/>
      <c r="B96" s="141"/>
      <c r="C96" s="147"/>
      <c r="D96" s="148"/>
      <c r="E96" s="150">
        <v>15</v>
      </c>
      <c r="F96" s="149" t="s">
        <v>672</v>
      </c>
      <c r="G96" s="158" t="s">
        <v>1032</v>
      </c>
      <c r="I96" s="440"/>
      <c r="J96" s="440"/>
    </row>
    <row r="97" spans="1:10" ht="33">
      <c r="A97" s="142"/>
      <c r="B97" s="141"/>
      <c r="C97" s="155" t="s">
        <v>402</v>
      </c>
      <c r="D97" s="154">
        <v>28</v>
      </c>
      <c r="E97" s="159">
        <v>1</v>
      </c>
      <c r="F97" s="158" t="s">
        <v>577</v>
      </c>
      <c r="G97" s="158" t="s">
        <v>1033</v>
      </c>
      <c r="I97" s="460"/>
      <c r="J97" s="461"/>
    </row>
    <row r="98" spans="1:10" ht="33">
      <c r="A98" s="147"/>
      <c r="B98" s="146"/>
      <c r="C98" s="157"/>
      <c r="D98" s="156"/>
      <c r="E98" s="159">
        <v>2</v>
      </c>
      <c r="F98" s="158" t="s">
        <v>578</v>
      </c>
      <c r="G98" s="163" t="s">
        <v>1041</v>
      </c>
      <c r="I98" s="455"/>
      <c r="J98" s="456"/>
    </row>
    <row r="99" spans="1:10" ht="33">
      <c r="A99" s="153"/>
      <c r="B99" s="152"/>
      <c r="C99" s="155"/>
      <c r="D99" s="156"/>
      <c r="E99" s="159">
        <v>4</v>
      </c>
      <c r="F99" s="158" t="s">
        <v>542</v>
      </c>
      <c r="G99" s="163" t="s">
        <v>1042</v>
      </c>
      <c r="I99" s="462"/>
      <c r="J99" s="463"/>
    </row>
    <row r="100" spans="1:10" ht="33">
      <c r="A100" s="153"/>
      <c r="B100" s="152"/>
      <c r="C100" s="163" t="s">
        <v>400</v>
      </c>
      <c r="D100" s="162">
        <v>2</v>
      </c>
      <c r="E100" s="163">
        <v>15</v>
      </c>
      <c r="F100" s="163" t="s">
        <v>676</v>
      </c>
      <c r="G100" s="163" t="s">
        <v>1034</v>
      </c>
      <c r="I100" s="464"/>
      <c r="J100" s="465"/>
    </row>
    <row r="101" spans="1:10" ht="49.5">
      <c r="A101" s="153"/>
      <c r="B101" s="152"/>
      <c r="C101" s="161" t="s">
        <v>426</v>
      </c>
      <c r="D101" s="162">
        <v>4</v>
      </c>
      <c r="E101" s="163">
        <v>31</v>
      </c>
      <c r="F101" s="163" t="s">
        <v>677</v>
      </c>
      <c r="G101" s="163" t="s">
        <v>1035</v>
      </c>
      <c r="I101" s="464"/>
      <c r="J101" s="465"/>
    </row>
    <row r="102" spans="1:10" ht="33">
      <c r="A102" s="153"/>
      <c r="B102" s="152"/>
      <c r="C102" s="161" t="s">
        <v>427</v>
      </c>
      <c r="D102" s="162">
        <v>10</v>
      </c>
      <c r="E102" s="163">
        <v>1</v>
      </c>
      <c r="F102" s="163" t="s">
        <v>577</v>
      </c>
      <c r="G102" s="163" t="s">
        <v>1036</v>
      </c>
      <c r="I102" s="464"/>
      <c r="J102" s="465"/>
    </row>
    <row r="103" spans="1:10" ht="33">
      <c r="A103" s="153"/>
      <c r="B103" s="152"/>
      <c r="C103" s="163" t="s">
        <v>402</v>
      </c>
      <c r="D103" s="162">
        <v>28</v>
      </c>
      <c r="E103" s="163">
        <v>2</v>
      </c>
      <c r="F103" s="163" t="s">
        <v>578</v>
      </c>
      <c r="G103" s="163" t="s">
        <v>1037</v>
      </c>
      <c r="I103" s="466"/>
      <c r="J103" s="463"/>
    </row>
    <row r="104" spans="1:10" ht="16.5">
      <c r="A104" s="153"/>
      <c r="B104" s="152"/>
      <c r="C104" s="161" t="s">
        <v>428</v>
      </c>
      <c r="D104" s="162">
        <v>37</v>
      </c>
      <c r="E104" s="163">
        <v>4</v>
      </c>
      <c r="F104" s="163" t="s">
        <v>542</v>
      </c>
      <c r="G104" s="163" t="s">
        <v>1038</v>
      </c>
      <c r="I104" s="467"/>
      <c r="J104" s="468"/>
    </row>
    <row r="105" spans="1:10" ht="16.5">
      <c r="A105" s="153"/>
      <c r="B105" s="152"/>
      <c r="C105" s="164" t="s">
        <v>429</v>
      </c>
      <c r="D105" s="162">
        <v>43</v>
      </c>
      <c r="E105" s="163">
        <v>1</v>
      </c>
      <c r="F105" s="163" t="s">
        <v>679</v>
      </c>
      <c r="G105" s="163" t="s">
        <v>1039</v>
      </c>
      <c r="I105" s="469"/>
      <c r="J105" s="314"/>
    </row>
    <row r="106" spans="1:10" ht="16.5">
      <c r="A106" s="153"/>
      <c r="B106" s="152"/>
      <c r="C106" s="161" t="s">
        <v>416</v>
      </c>
      <c r="D106" s="162">
        <v>52</v>
      </c>
      <c r="E106" s="163">
        <v>2</v>
      </c>
      <c r="F106" s="163" t="s">
        <v>680</v>
      </c>
      <c r="G106" s="163" t="s">
        <v>1040</v>
      </c>
      <c r="I106" s="469"/>
      <c r="J106" s="314"/>
    </row>
    <row r="107" spans="1:10" ht="33">
      <c r="A107" s="153"/>
      <c r="B107" s="152"/>
      <c r="C107" s="197"/>
      <c r="E107" s="163">
        <v>3</v>
      </c>
      <c r="F107" s="163" t="s">
        <v>681</v>
      </c>
      <c r="G107" s="168" t="s">
        <v>1043</v>
      </c>
      <c r="I107" s="470"/>
      <c r="J107" s="468"/>
    </row>
    <row r="108" spans="1:10" ht="33">
      <c r="A108" s="161"/>
      <c r="B108" s="160"/>
      <c r="C108" s="197"/>
      <c r="E108" s="163">
        <v>2</v>
      </c>
      <c r="F108" s="163" t="s">
        <v>682</v>
      </c>
      <c r="G108" s="168" t="s">
        <v>1044</v>
      </c>
      <c r="I108" s="469"/>
      <c r="J108" s="314"/>
    </row>
    <row r="109" spans="1:10" ht="66">
      <c r="A109" s="161"/>
      <c r="B109" s="160"/>
      <c r="C109" s="168" t="s">
        <v>400</v>
      </c>
      <c r="D109" s="167">
        <v>2</v>
      </c>
      <c r="E109" s="229">
        <v>6</v>
      </c>
      <c r="F109" s="168" t="s">
        <v>684</v>
      </c>
      <c r="G109" s="168" t="s">
        <v>1045</v>
      </c>
      <c r="I109" s="471"/>
      <c r="J109" s="311"/>
    </row>
    <row r="110" spans="1:10" ht="49.5">
      <c r="A110" s="166"/>
      <c r="B110" s="165"/>
      <c r="C110" s="168" t="s">
        <v>693</v>
      </c>
      <c r="D110" s="167">
        <v>9</v>
      </c>
      <c r="E110" s="167">
        <v>7</v>
      </c>
      <c r="F110" s="168" t="s">
        <v>685</v>
      </c>
      <c r="G110" s="168" t="s">
        <v>1046</v>
      </c>
      <c r="I110" s="471"/>
      <c r="J110" s="472"/>
    </row>
    <row r="111" spans="1:10" ht="16.5">
      <c r="A111" s="166"/>
      <c r="B111" s="165"/>
      <c r="C111" s="166" t="s">
        <v>694</v>
      </c>
      <c r="D111" s="167">
        <v>11</v>
      </c>
      <c r="E111" s="167">
        <v>10</v>
      </c>
      <c r="F111" s="168" t="s">
        <v>686</v>
      </c>
      <c r="G111" s="168" t="s">
        <v>1047</v>
      </c>
      <c r="I111" s="471"/>
      <c r="J111" s="311"/>
    </row>
    <row r="112" spans="1:10" ht="66">
      <c r="A112" s="166"/>
      <c r="B112" s="165"/>
      <c r="C112" s="166" t="s">
        <v>699</v>
      </c>
      <c r="D112" s="167">
        <v>12</v>
      </c>
      <c r="E112" s="167">
        <v>11</v>
      </c>
      <c r="F112" s="168" t="s">
        <v>687</v>
      </c>
      <c r="G112" s="168" t="s">
        <v>1048</v>
      </c>
      <c r="I112" s="473"/>
      <c r="J112" s="474"/>
    </row>
    <row r="113" spans="1:10" ht="33">
      <c r="A113" s="166"/>
      <c r="B113" s="165"/>
      <c r="C113" s="166" t="s">
        <v>700</v>
      </c>
      <c r="D113" s="167">
        <v>14</v>
      </c>
      <c r="E113" s="167">
        <v>17</v>
      </c>
      <c r="F113" s="168" t="s">
        <v>688</v>
      </c>
      <c r="G113" s="168" t="s">
        <v>1049</v>
      </c>
      <c r="I113" s="307"/>
      <c r="J113" s="315"/>
    </row>
    <row r="114" spans="1:10" ht="33">
      <c r="A114" s="166"/>
      <c r="B114" s="165"/>
      <c r="C114" s="166" t="s">
        <v>701</v>
      </c>
      <c r="D114" s="167">
        <v>20</v>
      </c>
      <c r="E114" s="167">
        <v>20</v>
      </c>
      <c r="F114" s="168" t="s">
        <v>689</v>
      </c>
      <c r="G114" s="168" t="s">
        <v>1050</v>
      </c>
      <c r="I114" s="307"/>
      <c r="J114" s="315"/>
    </row>
    <row r="115" spans="1:10" ht="33">
      <c r="A115" s="166"/>
      <c r="B115" s="165"/>
      <c r="C115" s="166" t="s">
        <v>702</v>
      </c>
      <c r="D115" s="167">
        <v>21</v>
      </c>
      <c r="E115" s="167">
        <v>22</v>
      </c>
      <c r="F115" s="168" t="s">
        <v>690</v>
      </c>
      <c r="G115" s="168" t="s">
        <v>1051</v>
      </c>
      <c r="I115" s="475"/>
      <c r="J115" s="476"/>
    </row>
    <row r="116" spans="1:10" ht="33">
      <c r="A116" s="166"/>
      <c r="B116" s="165"/>
      <c r="C116" s="166" t="s">
        <v>703</v>
      </c>
      <c r="D116" s="167">
        <v>24</v>
      </c>
      <c r="E116" s="167">
        <v>23</v>
      </c>
      <c r="F116" s="168" t="s">
        <v>691</v>
      </c>
      <c r="G116" s="168" t="s">
        <v>1052</v>
      </c>
      <c r="I116" s="475"/>
      <c r="J116" s="476"/>
    </row>
    <row r="117" spans="1:10" ht="33">
      <c r="A117" s="166"/>
      <c r="B117" s="165"/>
      <c r="C117" s="166" t="s">
        <v>402</v>
      </c>
      <c r="D117" s="167">
        <v>28</v>
      </c>
      <c r="E117" s="167">
        <v>27</v>
      </c>
      <c r="F117" s="168" t="s">
        <v>692</v>
      </c>
      <c r="G117" s="168" t="s">
        <v>1053</v>
      </c>
      <c r="I117" s="475"/>
      <c r="J117" s="476"/>
    </row>
    <row r="118" spans="1:10" ht="33">
      <c r="A118" s="166"/>
      <c r="B118" s="165"/>
      <c r="C118" s="166" t="s">
        <v>704</v>
      </c>
      <c r="D118" s="167">
        <v>30</v>
      </c>
      <c r="E118" s="167">
        <v>1</v>
      </c>
      <c r="F118" s="168" t="s">
        <v>695</v>
      </c>
      <c r="G118" s="168" t="s">
        <v>1054</v>
      </c>
      <c r="I118" s="477"/>
      <c r="J118" s="317"/>
    </row>
    <row r="119" spans="1:10" ht="33">
      <c r="A119" s="166"/>
      <c r="B119" s="165"/>
      <c r="C119" s="166" t="s">
        <v>432</v>
      </c>
      <c r="D119" s="167">
        <v>32</v>
      </c>
      <c r="E119" s="167">
        <v>2</v>
      </c>
      <c r="F119" s="168" t="s">
        <v>696</v>
      </c>
      <c r="G119" s="168" t="s">
        <v>1055</v>
      </c>
      <c r="I119" s="308"/>
      <c r="J119" s="317"/>
    </row>
    <row r="120" spans="1:10" ht="33">
      <c r="A120" s="166"/>
      <c r="B120" s="165"/>
      <c r="C120" s="166" t="s">
        <v>710</v>
      </c>
      <c r="D120" s="167">
        <v>36</v>
      </c>
      <c r="E120" s="167">
        <v>3</v>
      </c>
      <c r="F120" s="168" t="s">
        <v>697</v>
      </c>
      <c r="G120" s="168" t="s">
        <v>1056</v>
      </c>
      <c r="I120" s="308"/>
      <c r="J120" s="317"/>
    </row>
    <row r="121" spans="1:10" ht="33">
      <c r="A121" s="166"/>
      <c r="B121" s="165"/>
      <c r="C121" s="166" t="s">
        <v>404</v>
      </c>
      <c r="D121" s="167">
        <v>46</v>
      </c>
      <c r="E121" s="167">
        <v>4</v>
      </c>
      <c r="F121" s="168" t="s">
        <v>698</v>
      </c>
      <c r="G121" s="168" t="s">
        <v>1057</v>
      </c>
      <c r="I121" s="308"/>
      <c r="J121" s="317"/>
    </row>
    <row r="122" spans="1:10" ht="33">
      <c r="A122" s="166"/>
      <c r="B122" s="165"/>
      <c r="C122" s="166" t="s">
        <v>416</v>
      </c>
      <c r="D122" s="167">
        <v>52</v>
      </c>
      <c r="E122" s="167">
        <v>1</v>
      </c>
      <c r="F122" s="168" t="s">
        <v>577</v>
      </c>
      <c r="G122" s="168" t="s">
        <v>1058</v>
      </c>
      <c r="I122" s="478"/>
      <c r="J122" s="479"/>
    </row>
    <row r="123" spans="1:10" ht="33">
      <c r="A123" s="166"/>
      <c r="B123" s="165"/>
      <c r="C123" s="166" t="s">
        <v>719</v>
      </c>
      <c r="D123" s="167">
        <v>56</v>
      </c>
      <c r="E123" s="167">
        <v>2</v>
      </c>
      <c r="F123" s="168" t="s">
        <v>578</v>
      </c>
      <c r="G123" s="168" t="s">
        <v>1059</v>
      </c>
      <c r="I123" s="480"/>
      <c r="J123" s="481"/>
    </row>
    <row r="124" spans="1:10" ht="33">
      <c r="A124" s="166"/>
      <c r="B124" s="165"/>
      <c r="C124" s="166" t="s">
        <v>723</v>
      </c>
      <c r="D124" s="167">
        <v>62</v>
      </c>
      <c r="E124" s="167">
        <v>4</v>
      </c>
      <c r="F124" s="168" t="s">
        <v>542</v>
      </c>
      <c r="G124" s="168" t="s">
        <v>1060</v>
      </c>
      <c r="I124" s="478"/>
      <c r="J124" s="481"/>
    </row>
    <row r="125" spans="1:10" ht="33">
      <c r="A125" s="166"/>
      <c r="B125" s="165"/>
      <c r="C125" s="166"/>
      <c r="D125" s="167"/>
      <c r="E125" s="167">
        <v>1</v>
      </c>
      <c r="F125" s="168" t="s">
        <v>705</v>
      </c>
      <c r="G125" s="168" t="s">
        <v>1061</v>
      </c>
      <c r="I125" s="482"/>
      <c r="J125" s="483"/>
    </row>
    <row r="126" spans="1:10" ht="33">
      <c r="A126" s="166"/>
      <c r="B126" s="165"/>
      <c r="C126" s="168"/>
      <c r="D126" s="167"/>
      <c r="E126" s="167">
        <v>2</v>
      </c>
      <c r="F126" s="168" t="s">
        <v>706</v>
      </c>
      <c r="G126" s="168" t="s">
        <v>1062</v>
      </c>
      <c r="I126" s="482"/>
      <c r="J126" s="483"/>
    </row>
    <row r="127" spans="1:10" ht="33">
      <c r="A127" s="166"/>
      <c r="B127" s="165"/>
      <c r="C127" s="197"/>
      <c r="D127" s="197"/>
      <c r="E127" s="167">
        <v>3</v>
      </c>
      <c r="F127" s="168" t="s">
        <v>707</v>
      </c>
      <c r="G127" s="168" t="s">
        <v>1063</v>
      </c>
      <c r="I127" s="484"/>
      <c r="J127" s="483"/>
    </row>
    <row r="128" spans="1:10" ht="33">
      <c r="A128" s="166"/>
      <c r="B128" s="165"/>
      <c r="C128" s="197"/>
      <c r="D128" s="197"/>
      <c r="E128" s="167">
        <v>1</v>
      </c>
      <c r="F128" s="168" t="s">
        <v>708</v>
      </c>
      <c r="G128" s="168" t="s">
        <v>1064</v>
      </c>
      <c r="I128" s="440"/>
      <c r="J128" s="440"/>
    </row>
    <row r="129" spans="1:10" ht="33">
      <c r="A129" s="166"/>
      <c r="B129" s="165"/>
      <c r="C129" s="290"/>
      <c r="D129" s="291"/>
      <c r="E129" s="167">
        <v>2</v>
      </c>
      <c r="F129" s="168" t="s">
        <v>709</v>
      </c>
      <c r="G129" s="168" t="s">
        <v>1065</v>
      </c>
      <c r="I129" s="440"/>
      <c r="J129" s="440"/>
    </row>
    <row r="130" spans="1:10" ht="33">
      <c r="A130" s="166"/>
      <c r="B130" s="165"/>
      <c r="C130" s="290"/>
      <c r="D130" s="291"/>
      <c r="E130" s="167">
        <v>1</v>
      </c>
      <c r="F130" s="168" t="s">
        <v>712</v>
      </c>
      <c r="G130" s="168" t="s">
        <v>1066</v>
      </c>
      <c r="I130" s="485"/>
      <c r="J130" s="486"/>
    </row>
    <row r="131" spans="1:10" ht="33">
      <c r="A131" s="166"/>
      <c r="B131" s="165"/>
      <c r="C131" s="292"/>
      <c r="D131" s="291"/>
      <c r="E131" s="167">
        <v>9</v>
      </c>
      <c r="F131" s="168" t="s">
        <v>713</v>
      </c>
      <c r="G131" s="168" t="s">
        <v>1067</v>
      </c>
      <c r="I131" s="487"/>
      <c r="J131" s="486"/>
    </row>
    <row r="132" spans="1:10" ht="33">
      <c r="A132" s="166"/>
      <c r="B132" s="165"/>
      <c r="C132" s="197"/>
      <c r="D132" s="197"/>
      <c r="E132" s="167">
        <v>12</v>
      </c>
      <c r="F132" s="168" t="s">
        <v>714</v>
      </c>
      <c r="G132" s="168" t="s">
        <v>1068</v>
      </c>
      <c r="I132" s="487"/>
      <c r="J132" s="486"/>
    </row>
    <row r="133" spans="1:10" ht="33">
      <c r="A133" s="166"/>
      <c r="B133" s="165"/>
      <c r="C133" s="292"/>
      <c r="D133" s="291"/>
      <c r="E133" s="167">
        <v>15</v>
      </c>
      <c r="F133" s="168" t="s">
        <v>715</v>
      </c>
      <c r="G133" s="168" t="s">
        <v>1069</v>
      </c>
      <c r="I133" s="487"/>
      <c r="J133" s="486"/>
    </row>
    <row r="134" spans="1:10" ht="33">
      <c r="A134" s="166"/>
      <c r="B134" s="165"/>
      <c r="C134" s="197"/>
      <c r="D134" s="197"/>
      <c r="E134" s="167">
        <v>17</v>
      </c>
      <c r="F134" s="168" t="s">
        <v>716</v>
      </c>
      <c r="G134" s="168" t="s">
        <v>1070</v>
      </c>
      <c r="I134" s="485"/>
      <c r="J134" s="486"/>
    </row>
    <row r="135" spans="1:10" ht="33">
      <c r="A135" s="166"/>
      <c r="B135" s="165"/>
      <c r="C135" s="197"/>
      <c r="D135" s="197"/>
      <c r="E135" s="167">
        <v>10</v>
      </c>
      <c r="F135" s="168" t="s">
        <v>717</v>
      </c>
      <c r="G135" s="168" t="s">
        <v>1071</v>
      </c>
      <c r="I135" s="440"/>
      <c r="J135" s="440"/>
    </row>
    <row r="136" spans="1:10" ht="33">
      <c r="A136" s="166"/>
      <c r="B136" s="165"/>
      <c r="C136" s="197"/>
      <c r="D136" s="197"/>
      <c r="E136" s="167">
        <v>17</v>
      </c>
      <c r="F136" s="168" t="s">
        <v>718</v>
      </c>
      <c r="G136" s="168" t="s">
        <v>1072</v>
      </c>
      <c r="I136" s="440"/>
      <c r="J136" s="440"/>
    </row>
    <row r="137" spans="1:10" ht="49.5">
      <c r="A137" s="166"/>
      <c r="B137" s="165"/>
      <c r="C137" s="197"/>
      <c r="D137" s="197"/>
      <c r="E137" s="167">
        <v>1</v>
      </c>
      <c r="F137" s="168" t="s">
        <v>720</v>
      </c>
      <c r="G137" s="168" t="s">
        <v>1073</v>
      </c>
      <c r="I137" s="487"/>
      <c r="J137" s="486"/>
    </row>
    <row r="138" spans="1:10" ht="49.5">
      <c r="A138" s="166"/>
      <c r="B138" s="165"/>
      <c r="C138" s="197"/>
      <c r="D138" s="197"/>
      <c r="E138" s="167">
        <v>2</v>
      </c>
      <c r="F138" s="168" t="s">
        <v>721</v>
      </c>
      <c r="G138" s="178" t="s">
        <v>1074</v>
      </c>
      <c r="I138" s="487"/>
      <c r="J138" s="486"/>
    </row>
    <row r="139" spans="1:10" ht="49.5">
      <c r="A139" s="166"/>
      <c r="B139" s="165"/>
      <c r="C139" s="168"/>
      <c r="D139" s="167"/>
      <c r="E139" s="167">
        <v>3</v>
      </c>
      <c r="F139" s="168" t="s">
        <v>722</v>
      </c>
      <c r="G139" s="178" t="s">
        <v>1075</v>
      </c>
      <c r="I139" s="488"/>
      <c r="J139" s="486"/>
    </row>
    <row r="140" spans="1:10" ht="49.5">
      <c r="A140" s="166"/>
      <c r="B140" s="165"/>
      <c r="C140" s="172" t="s">
        <v>400</v>
      </c>
      <c r="D140" s="171">
        <v>2</v>
      </c>
      <c r="E140" s="173">
        <v>2</v>
      </c>
      <c r="F140" s="175" t="s">
        <v>436</v>
      </c>
      <c r="G140" s="178" t="s">
        <v>1076</v>
      </c>
      <c r="I140" s="440"/>
      <c r="J140" s="440"/>
    </row>
    <row r="141" spans="1:10" ht="33">
      <c r="A141" s="170"/>
      <c r="B141" s="169"/>
      <c r="C141" s="172" t="s">
        <v>728</v>
      </c>
      <c r="D141" s="171">
        <v>5</v>
      </c>
      <c r="E141" s="173">
        <v>8</v>
      </c>
      <c r="F141" s="175" t="s">
        <v>725</v>
      </c>
      <c r="G141" s="178" t="s">
        <v>1077</v>
      </c>
      <c r="I141" s="488"/>
      <c r="J141" s="486"/>
    </row>
    <row r="142" spans="1:10" ht="49.5">
      <c r="A142" s="175"/>
      <c r="B142" s="169"/>
      <c r="C142" s="172" t="s">
        <v>729</v>
      </c>
      <c r="D142" s="171">
        <v>26</v>
      </c>
      <c r="E142" s="173">
        <v>11</v>
      </c>
      <c r="F142" s="175" t="s">
        <v>726</v>
      </c>
      <c r="G142" s="178" t="s">
        <v>1078</v>
      </c>
      <c r="I142" s="440"/>
      <c r="J142" s="440"/>
    </row>
    <row r="143" spans="1:10" ht="49.5">
      <c r="A143" s="175"/>
      <c r="B143" s="169"/>
      <c r="C143" s="172" t="s">
        <v>437</v>
      </c>
      <c r="D143" s="177">
        <v>27</v>
      </c>
      <c r="E143" s="173">
        <v>30</v>
      </c>
      <c r="F143" s="175" t="s">
        <v>727</v>
      </c>
      <c r="G143" s="178" t="s">
        <v>1079</v>
      </c>
      <c r="I143" s="440"/>
      <c r="J143" s="440"/>
    </row>
    <row r="144" spans="1:10" ht="33">
      <c r="A144" s="175"/>
      <c r="B144" s="169"/>
      <c r="C144" s="172" t="s">
        <v>402</v>
      </c>
      <c r="D144" s="177">
        <v>28</v>
      </c>
      <c r="E144" s="173">
        <v>1</v>
      </c>
      <c r="F144" s="175" t="s">
        <v>577</v>
      </c>
      <c r="G144" s="178" t="s">
        <v>1080</v>
      </c>
      <c r="I144" s="440"/>
      <c r="J144" s="440"/>
    </row>
    <row r="145" spans="1:10" ht="33">
      <c r="A145" s="175"/>
      <c r="B145" s="169"/>
      <c r="C145" s="172" t="s">
        <v>730</v>
      </c>
      <c r="D145" s="171">
        <v>44</v>
      </c>
      <c r="E145" s="173">
        <v>2</v>
      </c>
      <c r="F145" s="175" t="s">
        <v>578</v>
      </c>
      <c r="G145" s="178" t="s">
        <v>1081</v>
      </c>
      <c r="I145" s="440"/>
      <c r="J145" s="440"/>
    </row>
    <row r="146" spans="1:10" ht="16.5">
      <c r="A146" s="175"/>
      <c r="B146" s="169"/>
      <c r="C146" s="172" t="s">
        <v>404</v>
      </c>
      <c r="D146" s="171">
        <v>46</v>
      </c>
      <c r="E146" s="173">
        <v>4</v>
      </c>
      <c r="F146" s="175" t="s">
        <v>542</v>
      </c>
      <c r="G146" s="178" t="s">
        <v>1082</v>
      </c>
      <c r="I146" s="440"/>
      <c r="J146" s="440"/>
    </row>
    <row r="147" spans="1:10" ht="33">
      <c r="A147" s="175"/>
      <c r="B147" s="169"/>
      <c r="C147" s="172" t="s">
        <v>735</v>
      </c>
      <c r="D147" s="171">
        <v>51</v>
      </c>
      <c r="E147" s="176">
        <v>3</v>
      </c>
      <c r="F147" s="175" t="s">
        <v>731</v>
      </c>
      <c r="G147" s="178" t="s">
        <v>1083</v>
      </c>
      <c r="I147" s="485"/>
      <c r="J147" s="486"/>
    </row>
    <row r="148" spans="1:10" ht="33">
      <c r="A148" s="175"/>
      <c r="B148" s="169"/>
      <c r="C148" s="172" t="s">
        <v>416</v>
      </c>
      <c r="D148" s="171">
        <v>52</v>
      </c>
      <c r="E148" s="176">
        <v>8</v>
      </c>
      <c r="F148" s="175" t="s">
        <v>732</v>
      </c>
      <c r="G148" s="178" t="s">
        <v>1084</v>
      </c>
      <c r="I148" s="489"/>
      <c r="J148" s="490"/>
    </row>
    <row r="149" spans="1:10" ht="33">
      <c r="A149" s="175"/>
      <c r="B149" s="169"/>
      <c r="C149" s="172"/>
      <c r="D149" s="171"/>
      <c r="E149" s="179">
        <v>13</v>
      </c>
      <c r="F149" s="293" t="s">
        <v>733</v>
      </c>
      <c r="G149" s="178" t="s">
        <v>1085</v>
      </c>
      <c r="I149" s="489"/>
      <c r="J149" s="491"/>
    </row>
    <row r="150" spans="1:10" ht="33">
      <c r="A150" s="175"/>
      <c r="B150" s="169"/>
      <c r="C150" s="175"/>
      <c r="D150" s="171"/>
      <c r="E150" s="180">
        <v>16</v>
      </c>
      <c r="F150" s="293" t="s">
        <v>734</v>
      </c>
      <c r="G150" s="197" t="s">
        <v>1086</v>
      </c>
      <c r="I150" s="489"/>
      <c r="J150" s="490"/>
    </row>
    <row r="151" spans="1:10" ht="49.5">
      <c r="A151" s="175"/>
      <c r="B151" s="169"/>
      <c r="C151" s="174"/>
      <c r="D151" s="171"/>
      <c r="E151" s="180">
        <v>16</v>
      </c>
      <c r="F151" s="293" t="s">
        <v>736</v>
      </c>
      <c r="G151" s="197" t="s">
        <v>1087</v>
      </c>
      <c r="I151" s="489"/>
      <c r="J151" s="490"/>
    </row>
    <row r="152" spans="1:10" ht="25.5">
      <c r="A152" s="175"/>
      <c r="B152" s="169"/>
      <c r="C152" s="79" t="s">
        <v>400</v>
      </c>
      <c r="D152" s="78">
        <v>2</v>
      </c>
      <c r="E152" s="294">
        <v>26</v>
      </c>
      <c r="F152" s="295" t="s">
        <v>737</v>
      </c>
      <c r="G152" s="197" t="s">
        <v>1088</v>
      </c>
      <c r="I152" s="492"/>
      <c r="J152" s="490"/>
    </row>
    <row r="153" spans="1:10" ht="25.5">
      <c r="A153" s="77"/>
      <c r="B153" s="76"/>
      <c r="C153" s="77" t="s">
        <v>438</v>
      </c>
      <c r="D153" s="78">
        <v>13</v>
      </c>
      <c r="E153" s="294">
        <v>1</v>
      </c>
      <c r="F153" s="295" t="s">
        <v>738</v>
      </c>
      <c r="G153" s="197" t="s">
        <v>1089</v>
      </c>
      <c r="I153" s="493"/>
      <c r="J153" s="490"/>
    </row>
    <row r="154" spans="1:10" ht="25.5">
      <c r="A154" s="77"/>
      <c r="B154" s="76"/>
      <c r="C154" s="79" t="s">
        <v>402</v>
      </c>
      <c r="D154" s="78">
        <v>28</v>
      </c>
      <c r="E154" s="294">
        <v>2</v>
      </c>
      <c r="F154" s="295" t="s">
        <v>739</v>
      </c>
      <c r="G154" s="197" t="s">
        <v>1090</v>
      </c>
      <c r="I154" s="219"/>
      <c r="J154" s="316"/>
    </row>
    <row r="155" spans="1:10" ht="25.5">
      <c r="A155" s="77"/>
      <c r="B155" s="76"/>
      <c r="C155" s="81"/>
      <c r="D155" s="80"/>
      <c r="E155" s="294">
        <v>3</v>
      </c>
      <c r="F155" s="295" t="s">
        <v>740</v>
      </c>
      <c r="G155" s="197" t="s">
        <v>1091</v>
      </c>
      <c r="I155" s="219"/>
      <c r="J155" s="316"/>
    </row>
    <row r="156" spans="1:10" ht="25.5">
      <c r="A156" s="77"/>
      <c r="B156" s="76"/>
      <c r="C156" s="79"/>
      <c r="D156" s="80"/>
      <c r="E156" s="294">
        <v>1</v>
      </c>
      <c r="F156" s="295" t="s">
        <v>577</v>
      </c>
      <c r="G156" s="197" t="s">
        <v>1092</v>
      </c>
      <c r="I156" s="494"/>
      <c r="J156" s="495"/>
    </row>
    <row r="157" spans="1:10" ht="25.5">
      <c r="A157" s="77"/>
      <c r="B157" s="76"/>
      <c r="C157" s="77"/>
      <c r="D157" s="78"/>
      <c r="E157" s="296">
        <v>2</v>
      </c>
      <c r="F157" s="295" t="s">
        <v>578</v>
      </c>
      <c r="G157" s="197"/>
      <c r="I157" s="219"/>
      <c r="J157" s="495"/>
    </row>
    <row r="158" spans="1:10" ht="16.5">
      <c r="A158" s="77"/>
      <c r="B158" s="76"/>
      <c r="C158" s="79"/>
      <c r="D158" s="78"/>
      <c r="E158" s="296">
        <v>4</v>
      </c>
      <c r="F158" s="295" t="s">
        <v>542</v>
      </c>
      <c r="G158" s="197"/>
      <c r="I158" s="218"/>
      <c r="J158" s="316"/>
    </row>
    <row r="159" spans="1:10" ht="16.5">
      <c r="A159" s="77"/>
      <c r="B159" s="76"/>
      <c r="C159" s="79"/>
      <c r="D159" s="78"/>
      <c r="E159" s="296">
        <v>4</v>
      </c>
      <c r="F159" s="295" t="s">
        <v>542</v>
      </c>
      <c r="G159" s="197"/>
      <c r="I159" s="219"/>
      <c r="J159" s="316"/>
    </row>
    <row r="160" spans="1:10" ht="16.5">
      <c r="I160" s="219"/>
      <c r="J160" s="316"/>
    </row>
  </sheetData>
  <sheetProtection sheet="1" objects="1" scenarios="1"/>
  <autoFilter ref="A1:J1" xr:uid="{C650E589-AE24-4BE6-BD61-7E424B15F6A4}"/>
  <sortState ref="I2:J154">
    <sortCondition ref="J2:J154"/>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G213"/>
  <sheetViews>
    <sheetView workbookViewId="0">
      <selection activeCell="D8" sqref="D8"/>
    </sheetView>
  </sheetViews>
  <sheetFormatPr baseColWidth="10" defaultRowHeight="16.5"/>
  <cols>
    <col min="1" max="1" width="14.5703125" style="181" customWidth="1"/>
    <col min="2" max="2" width="30.42578125" style="181" customWidth="1"/>
    <col min="3" max="3" width="12.7109375" style="181" customWidth="1"/>
    <col min="4" max="4" width="32.140625" style="181" customWidth="1"/>
    <col min="5" max="5" width="14.140625" style="181" customWidth="1"/>
    <col min="6" max="6" width="27.5703125" style="181" customWidth="1"/>
    <col min="7" max="7" width="48.85546875" style="181" customWidth="1"/>
    <col min="8" max="16384" width="11.42578125" style="181"/>
  </cols>
  <sheetData>
    <row r="2" spans="1:7" ht="19.5">
      <c r="A2" s="699" t="s">
        <v>452</v>
      </c>
      <c r="B2" s="699"/>
      <c r="C2" s="699"/>
      <c r="D2" s="699"/>
      <c r="E2" s="699"/>
      <c r="F2" s="699"/>
    </row>
    <row r="3" spans="1:7" ht="17.25">
      <c r="A3" s="700" t="s">
        <v>453</v>
      </c>
      <c r="B3" s="700"/>
      <c r="C3" s="700"/>
      <c r="D3" s="700"/>
      <c r="E3" s="700"/>
      <c r="F3" s="700"/>
    </row>
    <row r="4" spans="1:7">
      <c r="A4" s="701" t="s">
        <v>454</v>
      </c>
      <c r="B4" s="701"/>
      <c r="C4" s="701"/>
      <c r="D4" s="701"/>
      <c r="E4" s="701"/>
      <c r="F4" s="701"/>
    </row>
    <row r="6" spans="1:7" ht="17.25" thickBot="1"/>
    <row r="7" spans="1:7" ht="36.75" customHeight="1" thickBot="1">
      <c r="A7" s="82" t="s">
        <v>439</v>
      </c>
      <c r="B7" s="82" t="s">
        <v>440</v>
      </c>
      <c r="C7" s="82" t="s">
        <v>441</v>
      </c>
      <c r="D7" s="83" t="s">
        <v>442</v>
      </c>
      <c r="E7" s="82" t="s">
        <v>443</v>
      </c>
      <c r="F7" s="220" t="s">
        <v>444</v>
      </c>
      <c r="G7" s="220" t="s">
        <v>456</v>
      </c>
    </row>
    <row r="8" spans="1:7" ht="39" customHeight="1">
      <c r="A8" s="251">
        <v>200</v>
      </c>
      <c r="B8" s="249" t="s">
        <v>573</v>
      </c>
      <c r="C8" s="252">
        <v>2</v>
      </c>
      <c r="D8" s="249" t="s">
        <v>400</v>
      </c>
      <c r="E8" s="253">
        <v>9</v>
      </c>
      <c r="F8" s="249" t="s">
        <v>571</v>
      </c>
      <c r="G8" s="182" t="str">
        <f>IF(E8=0," ",(CONCATENATE(A8," ",C8,"-",E8," ",F8)))</f>
        <v>200 2-9 Actas de la Junta Directiva</v>
      </c>
    </row>
    <row r="9" spans="1:7" ht="24.75" customHeight="1">
      <c r="A9" s="251">
        <v>200</v>
      </c>
      <c r="B9" s="249" t="s">
        <v>573</v>
      </c>
      <c r="C9" s="252">
        <v>3</v>
      </c>
      <c r="D9" s="249" t="s">
        <v>572</v>
      </c>
      <c r="E9" s="253"/>
      <c r="F9" s="270"/>
      <c r="G9" s="182" t="str">
        <f t="shared" ref="G9:G72" si="0">IF(E9=0," ",(CONCATENATE(A9," ",C9,"-",E9," ",F9)))</f>
        <v xml:space="preserve"> </v>
      </c>
    </row>
    <row r="10" spans="1:7" ht="24.75" customHeight="1">
      <c r="A10" s="251">
        <v>200</v>
      </c>
      <c r="B10" s="249" t="s">
        <v>573</v>
      </c>
      <c r="C10" s="252">
        <v>8</v>
      </c>
      <c r="D10" s="249" t="s">
        <v>401</v>
      </c>
      <c r="E10" s="253"/>
      <c r="F10" s="249"/>
      <c r="G10" s="182" t="str">
        <f t="shared" si="0"/>
        <v xml:space="preserve"> </v>
      </c>
    </row>
    <row r="11" spans="1:7" ht="24.75" customHeight="1">
      <c r="A11" s="251">
        <v>200</v>
      </c>
      <c r="B11" s="249" t="s">
        <v>573</v>
      </c>
      <c r="C11" s="252">
        <v>64</v>
      </c>
      <c r="D11" s="249" t="s">
        <v>405</v>
      </c>
      <c r="E11" s="251"/>
      <c r="F11" s="251"/>
      <c r="G11" s="182" t="str">
        <f t="shared" si="0"/>
        <v xml:space="preserve"> </v>
      </c>
    </row>
    <row r="12" spans="1:7">
      <c r="A12" s="221">
        <v>210</v>
      </c>
      <c r="B12" s="222" t="s">
        <v>406</v>
      </c>
      <c r="C12" s="223">
        <v>1</v>
      </c>
      <c r="D12" s="224" t="s">
        <v>407</v>
      </c>
      <c r="E12" s="229">
        <v>1</v>
      </c>
      <c r="F12" s="224" t="s">
        <v>574</v>
      </c>
      <c r="G12" s="182" t="str">
        <f t="shared" si="0"/>
        <v>210 1-1 Acciones de Grupo</v>
      </c>
    </row>
    <row r="13" spans="1:7" ht="23.25" customHeight="1">
      <c r="A13" s="221">
        <v>210</v>
      </c>
      <c r="B13" s="222" t="s">
        <v>406</v>
      </c>
      <c r="C13" s="223">
        <v>1</v>
      </c>
      <c r="D13" s="224" t="s">
        <v>407</v>
      </c>
      <c r="E13" s="229">
        <v>2</v>
      </c>
      <c r="F13" s="224" t="s">
        <v>408</v>
      </c>
      <c r="G13" s="182" t="str">
        <f t="shared" si="0"/>
        <v>210 1-2 Acciones de Tutela</v>
      </c>
    </row>
    <row r="14" spans="1:7">
      <c r="A14" s="221">
        <v>210</v>
      </c>
      <c r="B14" s="222" t="s">
        <v>406</v>
      </c>
      <c r="C14" s="223">
        <v>1</v>
      </c>
      <c r="D14" s="224" t="s">
        <v>407</v>
      </c>
      <c r="E14" s="229">
        <v>3</v>
      </c>
      <c r="F14" s="224" t="s">
        <v>575</v>
      </c>
      <c r="G14" s="182" t="str">
        <f t="shared" si="0"/>
        <v>210 1-3 Acciones Populares</v>
      </c>
    </row>
    <row r="15" spans="1:7" ht="45" customHeight="1">
      <c r="A15" s="221">
        <v>210</v>
      </c>
      <c r="B15" s="222" t="s">
        <v>406</v>
      </c>
      <c r="C15" s="223">
        <v>2</v>
      </c>
      <c r="D15" s="224" t="s">
        <v>400</v>
      </c>
      <c r="E15" s="229">
        <v>12</v>
      </c>
      <c r="F15" s="224" t="s">
        <v>576</v>
      </c>
      <c r="G15" s="182" t="str">
        <f t="shared" si="0"/>
        <v>210 2-12 Actas del Comité de Conciliación y Defensa Judicial</v>
      </c>
    </row>
    <row r="16" spans="1:7" ht="28.5" customHeight="1">
      <c r="A16" s="221">
        <v>210</v>
      </c>
      <c r="B16" s="222" t="s">
        <v>406</v>
      </c>
      <c r="C16" s="223">
        <v>28</v>
      </c>
      <c r="D16" s="230" t="s">
        <v>402</v>
      </c>
      <c r="E16" s="229">
        <v>1</v>
      </c>
      <c r="F16" s="224" t="s">
        <v>577</v>
      </c>
      <c r="G16" s="182" t="str">
        <f t="shared" si="0"/>
        <v>210 28-1 Informes a Organismos de Control y Vigilancia</v>
      </c>
    </row>
    <row r="17" spans="1:7" ht="28.5" customHeight="1">
      <c r="A17" s="221">
        <v>210</v>
      </c>
      <c r="B17" s="222" t="s">
        <v>406</v>
      </c>
      <c r="C17" s="223">
        <v>28</v>
      </c>
      <c r="D17" s="230" t="s">
        <v>402</v>
      </c>
      <c r="E17" s="231">
        <v>2</v>
      </c>
      <c r="F17" s="224" t="s">
        <v>578</v>
      </c>
      <c r="G17" s="182" t="str">
        <f t="shared" si="0"/>
        <v>210 28-2 Informes a Otros Organismos</v>
      </c>
    </row>
    <row r="18" spans="1:7" ht="28.5" customHeight="1">
      <c r="A18" s="221">
        <v>210</v>
      </c>
      <c r="B18" s="222" t="s">
        <v>406</v>
      </c>
      <c r="C18" s="223">
        <v>28</v>
      </c>
      <c r="D18" s="230" t="s">
        <v>402</v>
      </c>
      <c r="E18" s="231">
        <v>4</v>
      </c>
      <c r="F18" s="224" t="s">
        <v>542</v>
      </c>
      <c r="G18" s="182" t="str">
        <f t="shared" si="0"/>
        <v>210 28-4 Informes de Gestión</v>
      </c>
    </row>
    <row r="19" spans="1:7" ht="28.5" customHeight="1">
      <c r="A19" s="221">
        <v>210</v>
      </c>
      <c r="B19" s="222" t="s">
        <v>406</v>
      </c>
      <c r="C19" s="223">
        <v>33</v>
      </c>
      <c r="D19" s="230" t="s">
        <v>541</v>
      </c>
      <c r="E19" s="231"/>
      <c r="F19" s="224"/>
      <c r="G19" s="182" t="str">
        <f t="shared" si="0"/>
        <v xml:space="preserve"> </v>
      </c>
    </row>
    <row r="20" spans="1:7" ht="28.5" customHeight="1">
      <c r="A20" s="221">
        <v>210</v>
      </c>
      <c r="B20" s="222" t="s">
        <v>406</v>
      </c>
      <c r="C20" s="223">
        <v>49</v>
      </c>
      <c r="D20" s="224" t="s">
        <v>552</v>
      </c>
      <c r="E20" s="231"/>
      <c r="F20" s="232"/>
      <c r="G20" s="182" t="str">
        <f t="shared" si="0"/>
        <v xml:space="preserve"> </v>
      </c>
    </row>
    <row r="21" spans="1:7" ht="28.5" customHeight="1">
      <c r="A21" s="221">
        <v>210</v>
      </c>
      <c r="B21" s="222" t="s">
        <v>406</v>
      </c>
      <c r="C21" s="223">
        <v>50</v>
      </c>
      <c r="D21" s="224" t="s">
        <v>558</v>
      </c>
      <c r="E21" s="231">
        <v>1</v>
      </c>
      <c r="F21" s="224" t="s">
        <v>579</v>
      </c>
      <c r="G21" s="182" t="str">
        <f t="shared" si="0"/>
        <v>210 50-1 Procesos Ante el Tribunal de Arbitramiento</v>
      </c>
    </row>
    <row r="22" spans="1:7" ht="28.5" customHeight="1">
      <c r="A22" s="221">
        <v>210</v>
      </c>
      <c r="B22" s="222" t="s">
        <v>406</v>
      </c>
      <c r="C22" s="223">
        <v>50</v>
      </c>
      <c r="D22" s="224" t="s">
        <v>558</v>
      </c>
      <c r="E22" s="231">
        <v>2</v>
      </c>
      <c r="F22" s="224" t="s">
        <v>567</v>
      </c>
      <c r="G22" s="182" t="str">
        <f t="shared" si="0"/>
        <v>210 50-2 Procesos Civiles</v>
      </c>
    </row>
    <row r="23" spans="1:7" ht="28.5" customHeight="1">
      <c r="A23" s="221">
        <v>210</v>
      </c>
      <c r="B23" s="222" t="s">
        <v>406</v>
      </c>
      <c r="C23" s="223">
        <v>50</v>
      </c>
      <c r="D23" s="224" t="s">
        <v>558</v>
      </c>
      <c r="E23" s="231">
        <v>3</v>
      </c>
      <c r="F23" s="224" t="s">
        <v>580</v>
      </c>
      <c r="G23" s="182" t="str">
        <f t="shared" si="0"/>
        <v>210 50-3 Procesos Contenciosos Administrativos</v>
      </c>
    </row>
    <row r="24" spans="1:7" ht="28.5" customHeight="1">
      <c r="A24" s="221">
        <v>210</v>
      </c>
      <c r="B24" s="222" t="s">
        <v>406</v>
      </c>
      <c r="C24" s="223">
        <v>50</v>
      </c>
      <c r="D24" s="224" t="s">
        <v>558</v>
      </c>
      <c r="E24" s="231">
        <v>4</v>
      </c>
      <c r="F24" s="224" t="s">
        <v>581</v>
      </c>
      <c r="G24" s="182" t="str">
        <f t="shared" si="0"/>
        <v>210 50-4 Procesos Laborales</v>
      </c>
    </row>
    <row r="25" spans="1:7" ht="28.5" customHeight="1">
      <c r="A25" s="221">
        <v>220</v>
      </c>
      <c r="B25" s="222" t="s">
        <v>409</v>
      </c>
      <c r="C25" s="223">
        <v>2</v>
      </c>
      <c r="D25" s="224" t="s">
        <v>400</v>
      </c>
      <c r="E25" s="229">
        <v>25</v>
      </c>
      <c r="F25" s="224" t="s">
        <v>582</v>
      </c>
      <c r="G25" s="182" t="str">
        <f t="shared" si="0"/>
        <v>220 2-25 Actas del Comité Directivo</v>
      </c>
    </row>
    <row r="26" spans="1:7" ht="28.5" customHeight="1">
      <c r="A26" s="221">
        <v>220</v>
      </c>
      <c r="B26" s="222" t="s">
        <v>409</v>
      </c>
      <c r="C26" s="223">
        <v>28</v>
      </c>
      <c r="D26" s="230" t="s">
        <v>402</v>
      </c>
      <c r="E26" s="231">
        <v>1</v>
      </c>
      <c r="F26" s="224" t="s">
        <v>583</v>
      </c>
      <c r="G26" s="182" t="str">
        <f t="shared" si="0"/>
        <v>220 28-1 Informes a organismos de Control y Vigilancia</v>
      </c>
    </row>
    <row r="27" spans="1:7" ht="28.5" customHeight="1">
      <c r="A27" s="221">
        <v>220</v>
      </c>
      <c r="B27" s="222" t="s">
        <v>409</v>
      </c>
      <c r="C27" s="223">
        <v>28</v>
      </c>
      <c r="D27" s="230" t="s">
        <v>402</v>
      </c>
      <c r="E27" s="231">
        <v>2</v>
      </c>
      <c r="F27" s="224" t="s">
        <v>578</v>
      </c>
      <c r="G27" s="182" t="str">
        <f t="shared" si="0"/>
        <v>220 28-2 Informes a Otros Organismos</v>
      </c>
    </row>
    <row r="28" spans="1:7" ht="28.5" customHeight="1">
      <c r="A28" s="221">
        <v>220</v>
      </c>
      <c r="B28" s="222" t="s">
        <v>409</v>
      </c>
      <c r="C28" s="223">
        <v>28</v>
      </c>
      <c r="D28" s="230" t="s">
        <v>402</v>
      </c>
      <c r="E28" s="231">
        <v>4</v>
      </c>
      <c r="F28" s="224" t="s">
        <v>542</v>
      </c>
      <c r="G28" s="182" t="str">
        <f t="shared" si="0"/>
        <v>220 28-4 Informes de Gestión</v>
      </c>
    </row>
    <row r="29" spans="1:7" ht="28.5" customHeight="1">
      <c r="A29" s="221">
        <v>220</v>
      </c>
      <c r="B29" s="222" t="s">
        <v>409</v>
      </c>
      <c r="C29" s="223">
        <v>46</v>
      </c>
      <c r="D29" s="224" t="s">
        <v>404</v>
      </c>
      <c r="E29" s="231">
        <v>7</v>
      </c>
      <c r="F29" s="224" t="s">
        <v>584</v>
      </c>
      <c r="G29" s="182" t="str">
        <f t="shared" si="0"/>
        <v>220 46-7 Planes de Desarrollo Institucional</v>
      </c>
    </row>
    <row r="30" spans="1:7" ht="28.5" customHeight="1">
      <c r="A30" s="221">
        <v>220</v>
      </c>
      <c r="B30" s="222" t="s">
        <v>409</v>
      </c>
      <c r="C30" s="223">
        <v>54</v>
      </c>
      <c r="D30" s="224" t="s">
        <v>410</v>
      </c>
      <c r="E30" s="231">
        <v>2</v>
      </c>
      <c r="F30" s="224" t="s">
        <v>411</v>
      </c>
      <c r="G30" s="182" t="str">
        <f t="shared" si="0"/>
        <v>220 54-2 Proyectos de Inversión</v>
      </c>
    </row>
    <row r="31" spans="1:7" ht="28.5" customHeight="1">
      <c r="A31" s="221">
        <v>230</v>
      </c>
      <c r="B31" s="222" t="s">
        <v>412</v>
      </c>
      <c r="C31" s="223">
        <v>45</v>
      </c>
      <c r="D31" s="224" t="s">
        <v>414</v>
      </c>
      <c r="E31" s="221"/>
      <c r="F31" s="221"/>
      <c r="G31" s="182" t="str">
        <f t="shared" si="0"/>
        <v xml:space="preserve"> </v>
      </c>
    </row>
    <row r="32" spans="1:7" ht="28.5" customHeight="1">
      <c r="A32" s="221">
        <v>230</v>
      </c>
      <c r="B32" s="222" t="s">
        <v>412</v>
      </c>
      <c r="C32" s="223">
        <v>46</v>
      </c>
      <c r="D32" s="224" t="s">
        <v>404</v>
      </c>
      <c r="E32" s="231">
        <v>4</v>
      </c>
      <c r="F32" s="224" t="s">
        <v>585</v>
      </c>
      <c r="G32" s="182" t="str">
        <f t="shared" si="0"/>
        <v>230 46-4 Planes de Comunicaciones</v>
      </c>
    </row>
    <row r="33" spans="1:7" ht="28.5" customHeight="1">
      <c r="A33" s="221">
        <v>230</v>
      </c>
      <c r="B33" s="222" t="s">
        <v>412</v>
      </c>
      <c r="C33" s="223">
        <v>55</v>
      </c>
      <c r="D33" s="224" t="s">
        <v>586</v>
      </c>
      <c r="E33" s="231"/>
      <c r="F33" s="224"/>
      <c r="G33" s="182" t="str">
        <f t="shared" si="0"/>
        <v xml:space="preserve"> </v>
      </c>
    </row>
    <row r="34" spans="1:7" ht="28.5" customHeight="1">
      <c r="A34" s="221">
        <v>240</v>
      </c>
      <c r="B34" s="222" t="s">
        <v>415</v>
      </c>
      <c r="C34" s="223">
        <v>2</v>
      </c>
      <c r="D34" s="224" t="s">
        <v>400</v>
      </c>
      <c r="E34" s="229">
        <v>4</v>
      </c>
      <c r="F34" s="224" t="s">
        <v>587</v>
      </c>
      <c r="G34" s="182" t="str">
        <f t="shared" si="0"/>
        <v>240 2-4 Actas Comité Institucional de Coordinación del Sistema de Control Interno</v>
      </c>
    </row>
    <row r="35" spans="1:7" ht="28.5" customHeight="1">
      <c r="A35" s="221">
        <v>240</v>
      </c>
      <c r="B35" s="222" t="s">
        <v>415</v>
      </c>
      <c r="C35" s="223">
        <v>28</v>
      </c>
      <c r="D35" s="224" t="s">
        <v>402</v>
      </c>
      <c r="E35" s="231">
        <v>1</v>
      </c>
      <c r="F35" s="224" t="s">
        <v>577</v>
      </c>
      <c r="G35" s="182" t="str">
        <f t="shared" si="0"/>
        <v>240 28-1 Informes a Organismos de Control y Vigilancia</v>
      </c>
    </row>
    <row r="36" spans="1:7" ht="28.5" customHeight="1">
      <c r="A36" s="221">
        <v>240</v>
      </c>
      <c r="B36" s="222" t="s">
        <v>415</v>
      </c>
      <c r="C36" s="223">
        <v>28</v>
      </c>
      <c r="D36" s="224" t="s">
        <v>402</v>
      </c>
      <c r="E36" s="231">
        <v>2</v>
      </c>
      <c r="F36" s="224" t="s">
        <v>578</v>
      </c>
      <c r="G36" s="182" t="str">
        <f t="shared" si="0"/>
        <v>240 28-2 Informes a Otros Organismos</v>
      </c>
    </row>
    <row r="37" spans="1:7" ht="28.5" customHeight="1">
      <c r="A37" s="221">
        <v>240</v>
      </c>
      <c r="B37" s="222" t="s">
        <v>415</v>
      </c>
      <c r="C37" s="223">
        <v>28</v>
      </c>
      <c r="D37" s="224" t="s">
        <v>402</v>
      </c>
      <c r="E37" s="231">
        <v>3</v>
      </c>
      <c r="F37" s="224" t="s">
        <v>588</v>
      </c>
      <c r="G37" s="182" t="str">
        <f t="shared" si="0"/>
        <v>240 28-3 Informes de auditoría de Control Interno</v>
      </c>
    </row>
    <row r="38" spans="1:7" ht="28.5" customHeight="1">
      <c r="A38" s="221">
        <v>240</v>
      </c>
      <c r="B38" s="222" t="s">
        <v>415</v>
      </c>
      <c r="C38" s="223">
        <v>28</v>
      </c>
      <c r="D38" s="224" t="s">
        <v>402</v>
      </c>
      <c r="E38" s="231">
        <v>4</v>
      </c>
      <c r="F38" s="224" t="s">
        <v>542</v>
      </c>
      <c r="G38" s="182" t="str">
        <f t="shared" si="0"/>
        <v>240 28-4 Informes de Gestión</v>
      </c>
    </row>
    <row r="39" spans="1:7" ht="28.5" customHeight="1">
      <c r="A39" s="221">
        <v>240</v>
      </c>
      <c r="B39" s="222" t="s">
        <v>415</v>
      </c>
      <c r="C39" s="223">
        <v>46</v>
      </c>
      <c r="D39" s="224" t="s">
        <v>404</v>
      </c>
      <c r="E39" s="231">
        <v>2</v>
      </c>
      <c r="F39" s="224" t="s">
        <v>589</v>
      </c>
      <c r="G39" s="182" t="str">
        <f t="shared" si="0"/>
        <v>240 46-2 Planes Anuales de Auditoría</v>
      </c>
    </row>
    <row r="40" spans="1:7" ht="28.5" customHeight="1">
      <c r="A40" s="221">
        <v>240</v>
      </c>
      <c r="B40" s="222" t="s">
        <v>415</v>
      </c>
      <c r="C40" s="223">
        <v>46</v>
      </c>
      <c r="D40" s="224" t="s">
        <v>404</v>
      </c>
      <c r="E40" s="231">
        <v>11</v>
      </c>
      <c r="F40" s="224" t="s">
        <v>590</v>
      </c>
      <c r="G40" s="182" t="str">
        <f t="shared" si="0"/>
        <v>240 46-11 Planes de Manejo de Riesgos</v>
      </c>
    </row>
    <row r="41" spans="1:7" ht="28.5" customHeight="1">
      <c r="A41" s="221">
        <v>250</v>
      </c>
      <c r="B41" s="222" t="s">
        <v>591</v>
      </c>
      <c r="C41" s="223">
        <v>2</v>
      </c>
      <c r="D41" s="224" t="s">
        <v>400</v>
      </c>
      <c r="E41" s="229">
        <v>14</v>
      </c>
      <c r="F41" s="224" t="s">
        <v>592</v>
      </c>
      <c r="G41" s="182" t="str">
        <f t="shared" si="0"/>
        <v>250 2-14 Actas del Comité de Ética Hospitalaria</v>
      </c>
    </row>
    <row r="42" spans="1:7" ht="28.5" customHeight="1">
      <c r="A42" s="221">
        <v>250</v>
      </c>
      <c r="B42" s="222" t="s">
        <v>591</v>
      </c>
      <c r="C42" s="223">
        <v>2</v>
      </c>
      <c r="D42" s="224" t="s">
        <v>400</v>
      </c>
      <c r="E42" s="231">
        <v>30</v>
      </c>
      <c r="F42" s="224" t="s">
        <v>593</v>
      </c>
      <c r="G42" s="182" t="str">
        <f t="shared" si="0"/>
        <v>250 2-30 Actas Juntas Asesoras Comunitarias</v>
      </c>
    </row>
    <row r="43" spans="1:7" ht="28.5" customHeight="1">
      <c r="A43" s="221">
        <v>250</v>
      </c>
      <c r="B43" s="222" t="s">
        <v>591</v>
      </c>
      <c r="C43" s="223">
        <v>28</v>
      </c>
      <c r="D43" s="230" t="s">
        <v>402</v>
      </c>
      <c r="E43" s="229">
        <v>1</v>
      </c>
      <c r="F43" s="224" t="s">
        <v>577</v>
      </c>
      <c r="G43" s="182" t="str">
        <f t="shared" si="0"/>
        <v>250 28-1 Informes a Organismos de Control y Vigilancia</v>
      </c>
    </row>
    <row r="44" spans="1:7" ht="28.5" customHeight="1">
      <c r="A44" s="221">
        <v>250</v>
      </c>
      <c r="B44" s="222" t="s">
        <v>591</v>
      </c>
      <c r="C44" s="223">
        <v>28</v>
      </c>
      <c r="D44" s="230" t="s">
        <v>402</v>
      </c>
      <c r="E44" s="231">
        <v>2</v>
      </c>
      <c r="F44" s="224" t="s">
        <v>578</v>
      </c>
      <c r="G44" s="182" t="str">
        <f t="shared" si="0"/>
        <v>250 28-2 Informes a Otros Organismos</v>
      </c>
    </row>
    <row r="45" spans="1:7" ht="28.5" customHeight="1">
      <c r="A45" s="221">
        <v>250</v>
      </c>
      <c r="B45" s="222" t="s">
        <v>591</v>
      </c>
      <c r="C45" s="223">
        <v>28</v>
      </c>
      <c r="D45" s="230" t="s">
        <v>402</v>
      </c>
      <c r="E45" s="231">
        <v>4</v>
      </c>
      <c r="F45" s="224" t="s">
        <v>542</v>
      </c>
      <c r="G45" s="182" t="str">
        <f t="shared" si="0"/>
        <v>250 28-4 Informes de Gestión</v>
      </c>
    </row>
    <row r="46" spans="1:7" ht="28.5" customHeight="1">
      <c r="A46" s="221">
        <v>250</v>
      </c>
      <c r="B46" s="222" t="s">
        <v>591</v>
      </c>
      <c r="C46" s="238">
        <v>47</v>
      </c>
      <c r="D46" s="239" t="s">
        <v>594</v>
      </c>
      <c r="E46" s="229"/>
      <c r="F46" s="224"/>
      <c r="G46" s="182" t="str">
        <f t="shared" si="0"/>
        <v xml:space="preserve"> </v>
      </c>
    </row>
    <row r="47" spans="1:7" ht="28.5" customHeight="1">
      <c r="A47" s="221">
        <v>260</v>
      </c>
      <c r="B47" s="222" t="s">
        <v>595</v>
      </c>
      <c r="C47" s="238">
        <v>2</v>
      </c>
      <c r="D47" s="240" t="s">
        <v>400</v>
      </c>
      <c r="E47" s="241">
        <v>3</v>
      </c>
      <c r="F47" s="240" t="s">
        <v>596</v>
      </c>
      <c r="G47" s="182" t="str">
        <f t="shared" si="0"/>
        <v>260 2-3 Actas Comité de Ética en Investigación</v>
      </c>
    </row>
    <row r="48" spans="1:7" ht="25.5">
      <c r="A48" s="221">
        <v>260</v>
      </c>
      <c r="B48" s="222" t="s">
        <v>595</v>
      </c>
      <c r="C48" s="238">
        <v>2</v>
      </c>
      <c r="D48" s="240" t="s">
        <v>400</v>
      </c>
      <c r="E48" s="241">
        <v>5</v>
      </c>
      <c r="F48" s="240" t="s">
        <v>418</v>
      </c>
      <c r="G48" s="182" t="str">
        <f t="shared" si="0"/>
        <v>260 2-5 Actas Comité de Docencia Servicio</v>
      </c>
    </row>
    <row r="49" spans="1:7" ht="43.5" customHeight="1">
      <c r="A49" s="221">
        <v>260</v>
      </c>
      <c r="B49" s="222" t="s">
        <v>595</v>
      </c>
      <c r="C49" s="223">
        <v>18</v>
      </c>
      <c r="D49" s="230" t="s">
        <v>597</v>
      </c>
      <c r="E49" s="241"/>
      <c r="F49" s="242"/>
      <c r="G49" s="182" t="str">
        <f t="shared" si="0"/>
        <v xml:space="preserve"> </v>
      </c>
    </row>
    <row r="50" spans="1:7" ht="43.5" customHeight="1">
      <c r="A50" s="221">
        <v>260</v>
      </c>
      <c r="B50" s="222" t="s">
        <v>595</v>
      </c>
      <c r="C50" s="223">
        <v>28</v>
      </c>
      <c r="D50" s="230" t="s">
        <v>402</v>
      </c>
      <c r="E50" s="229">
        <v>1</v>
      </c>
      <c r="F50" s="224" t="s">
        <v>577</v>
      </c>
      <c r="G50" s="182" t="str">
        <f t="shared" si="0"/>
        <v>260 28-1 Informes a Organismos de Control y Vigilancia</v>
      </c>
    </row>
    <row r="51" spans="1:7" ht="43.5" customHeight="1">
      <c r="A51" s="221">
        <v>260</v>
      </c>
      <c r="B51" s="222" t="s">
        <v>595</v>
      </c>
      <c r="C51" s="223">
        <v>28</v>
      </c>
      <c r="D51" s="230" t="s">
        <v>402</v>
      </c>
      <c r="E51" s="231">
        <v>2</v>
      </c>
      <c r="F51" s="224" t="s">
        <v>578</v>
      </c>
      <c r="G51" s="182" t="str">
        <f t="shared" si="0"/>
        <v>260 28-2 Informes a Otros Organismos</v>
      </c>
    </row>
    <row r="52" spans="1:7" ht="25.5">
      <c r="A52" s="221">
        <v>260</v>
      </c>
      <c r="B52" s="222" t="s">
        <v>595</v>
      </c>
      <c r="C52" s="223">
        <v>28</v>
      </c>
      <c r="D52" s="230" t="s">
        <v>402</v>
      </c>
      <c r="E52" s="231">
        <v>4</v>
      </c>
      <c r="F52" s="224" t="s">
        <v>542</v>
      </c>
      <c r="G52" s="182" t="str">
        <f t="shared" si="0"/>
        <v>260 28-4 Informes de Gestión</v>
      </c>
    </row>
    <row r="53" spans="1:7" ht="28.5" customHeight="1">
      <c r="A53" s="221">
        <v>260</v>
      </c>
      <c r="B53" s="222" t="s">
        <v>595</v>
      </c>
      <c r="C53" s="223">
        <v>32</v>
      </c>
      <c r="D53" s="230" t="s">
        <v>432</v>
      </c>
      <c r="E53" s="231">
        <v>3</v>
      </c>
      <c r="F53" s="224" t="s">
        <v>598</v>
      </c>
      <c r="G53" s="182" t="str">
        <f t="shared" si="0"/>
        <v>260 32-3 Inventarios de la Biblioteca y Centros de Documentación e Información</v>
      </c>
    </row>
    <row r="54" spans="1:7" ht="28.5" customHeight="1">
      <c r="A54" s="221">
        <v>260</v>
      </c>
      <c r="B54" s="222" t="s">
        <v>595</v>
      </c>
      <c r="C54" s="238">
        <v>52</v>
      </c>
      <c r="D54" s="240" t="s">
        <v>416</v>
      </c>
      <c r="E54" s="229">
        <v>6</v>
      </c>
      <c r="F54" s="240" t="s">
        <v>419</v>
      </c>
      <c r="G54" s="182" t="str">
        <f t="shared" si="0"/>
        <v>260 52-6 Programas de Docencia - Asistencial</v>
      </c>
    </row>
    <row r="55" spans="1:7" ht="28.5" customHeight="1">
      <c r="A55" s="221">
        <v>260</v>
      </c>
      <c r="B55" s="222" t="s">
        <v>595</v>
      </c>
      <c r="C55" s="223">
        <v>54</v>
      </c>
      <c r="D55" s="224" t="s">
        <v>410</v>
      </c>
      <c r="E55" s="231">
        <v>3</v>
      </c>
      <c r="F55" s="224" t="s">
        <v>599</v>
      </c>
      <c r="G55" s="182" t="str">
        <f t="shared" si="0"/>
        <v>260 54-3 Proyectos de Investigación Académica</v>
      </c>
    </row>
    <row r="56" spans="1:7" ht="28.5" customHeight="1">
      <c r="A56" s="221">
        <v>260</v>
      </c>
      <c r="B56" s="222" t="s">
        <v>595</v>
      </c>
      <c r="C56" s="223">
        <v>54</v>
      </c>
      <c r="D56" s="224" t="s">
        <v>410</v>
      </c>
      <c r="E56" s="231">
        <v>4</v>
      </c>
      <c r="F56" s="224" t="s">
        <v>600</v>
      </c>
      <c r="G56" s="182" t="str">
        <f t="shared" si="0"/>
        <v>260 54-4 Proyectos de Investigación Médica</v>
      </c>
    </row>
    <row r="57" spans="1:7" ht="28.5" customHeight="1">
      <c r="A57" s="221">
        <v>270</v>
      </c>
      <c r="B57" s="222" t="s">
        <v>601</v>
      </c>
      <c r="C57" s="223">
        <v>28</v>
      </c>
      <c r="D57" s="230" t="s">
        <v>402</v>
      </c>
      <c r="E57" s="229">
        <v>1</v>
      </c>
      <c r="F57" s="224" t="s">
        <v>583</v>
      </c>
      <c r="G57" s="182" t="str">
        <f t="shared" si="0"/>
        <v>270 28-1 Informes a organismos de Control y Vigilancia</v>
      </c>
    </row>
    <row r="58" spans="1:7" ht="28.5" customHeight="1">
      <c r="A58" s="221">
        <v>270</v>
      </c>
      <c r="B58" s="222" t="s">
        <v>601</v>
      </c>
      <c r="C58" s="223">
        <v>28</v>
      </c>
      <c r="D58" s="230" t="s">
        <v>402</v>
      </c>
      <c r="E58" s="231">
        <v>2</v>
      </c>
      <c r="F58" s="224" t="s">
        <v>578</v>
      </c>
      <c r="G58" s="182" t="str">
        <f t="shared" si="0"/>
        <v>270 28-2 Informes a Otros Organismos</v>
      </c>
    </row>
    <row r="59" spans="1:7" ht="28.5" customHeight="1">
      <c r="A59" s="221">
        <v>270</v>
      </c>
      <c r="B59" s="222" t="s">
        <v>601</v>
      </c>
      <c r="C59" s="223">
        <v>28</v>
      </c>
      <c r="D59" s="230" t="s">
        <v>402</v>
      </c>
      <c r="E59" s="231">
        <v>4</v>
      </c>
      <c r="F59" s="224" t="s">
        <v>542</v>
      </c>
      <c r="G59" s="182" t="str">
        <f t="shared" si="0"/>
        <v>270 28-4 Informes de Gestión</v>
      </c>
    </row>
    <row r="60" spans="1:7" ht="28.5" customHeight="1">
      <c r="A60" s="221">
        <v>270</v>
      </c>
      <c r="B60" s="222" t="s">
        <v>601</v>
      </c>
      <c r="C60" s="238">
        <v>48</v>
      </c>
      <c r="D60" s="239" t="s">
        <v>420</v>
      </c>
      <c r="E60" s="231"/>
      <c r="F60" s="224"/>
      <c r="G60" s="182" t="str">
        <f t="shared" si="0"/>
        <v xml:space="preserve"> </v>
      </c>
    </row>
    <row r="61" spans="1:7" ht="28.5" customHeight="1">
      <c r="A61" s="221">
        <v>280</v>
      </c>
      <c r="B61" s="222" t="s">
        <v>602</v>
      </c>
      <c r="C61" s="223">
        <v>2</v>
      </c>
      <c r="D61" s="230" t="s">
        <v>400</v>
      </c>
      <c r="E61" s="229">
        <v>19</v>
      </c>
      <c r="F61" s="224" t="s">
        <v>422</v>
      </c>
      <c r="G61" s="182" t="str">
        <f t="shared" si="0"/>
        <v>280 2-19 Actas Comité de Infecciones</v>
      </c>
    </row>
    <row r="62" spans="1:7" ht="28.5" customHeight="1">
      <c r="A62" s="221">
        <v>280</v>
      </c>
      <c r="B62" s="222" t="s">
        <v>602</v>
      </c>
      <c r="C62" s="223">
        <v>2</v>
      </c>
      <c r="D62" s="230" t="s">
        <v>400</v>
      </c>
      <c r="E62" s="241">
        <v>21</v>
      </c>
      <c r="F62" s="242" t="s">
        <v>603</v>
      </c>
      <c r="G62" s="182" t="str">
        <f t="shared" si="0"/>
        <v>280 2-21 Actas del Comité de Seguridad del Paciente</v>
      </c>
    </row>
    <row r="63" spans="1:7" ht="28.5" customHeight="1">
      <c r="A63" s="221">
        <v>280</v>
      </c>
      <c r="B63" s="222" t="s">
        <v>602</v>
      </c>
      <c r="C63" s="223">
        <v>17</v>
      </c>
      <c r="D63" s="230" t="s">
        <v>604</v>
      </c>
      <c r="E63" s="241">
        <v>1</v>
      </c>
      <c r="F63" s="242" t="s">
        <v>605</v>
      </c>
      <c r="G63" s="182" t="str">
        <f t="shared" si="0"/>
        <v>280 17-1 Guías de Manejo de Infecciones Intrahospitalarias</v>
      </c>
    </row>
    <row r="64" spans="1:7" ht="28.5" customHeight="1">
      <c r="A64" s="221">
        <v>280</v>
      </c>
      <c r="B64" s="222" t="s">
        <v>602</v>
      </c>
      <c r="C64" s="223">
        <v>19</v>
      </c>
      <c r="D64" s="230" t="s">
        <v>606</v>
      </c>
      <c r="E64" s="241"/>
      <c r="F64" s="242"/>
      <c r="G64" s="182" t="str">
        <f t="shared" si="0"/>
        <v xml:space="preserve"> </v>
      </c>
    </row>
    <row r="65" spans="1:7" ht="28.5" customHeight="1">
      <c r="A65" s="221">
        <v>280</v>
      </c>
      <c r="B65" s="222" t="s">
        <v>602</v>
      </c>
      <c r="C65" s="223">
        <v>22</v>
      </c>
      <c r="D65" s="230" t="s">
        <v>607</v>
      </c>
      <c r="E65" s="241"/>
      <c r="F65" s="242"/>
      <c r="G65" s="182" t="str">
        <f t="shared" si="0"/>
        <v xml:space="preserve"> </v>
      </c>
    </row>
    <row r="66" spans="1:7" ht="28.5" customHeight="1">
      <c r="A66" s="221">
        <v>280</v>
      </c>
      <c r="B66" s="222" t="s">
        <v>602</v>
      </c>
      <c r="C66" s="223">
        <v>31</v>
      </c>
      <c r="D66" s="230" t="s">
        <v>608</v>
      </c>
      <c r="E66" s="241"/>
      <c r="F66" s="240"/>
      <c r="G66" s="182" t="str">
        <f t="shared" si="0"/>
        <v xml:space="preserve"> </v>
      </c>
    </row>
    <row r="67" spans="1:7" ht="25.5">
      <c r="A67" s="221">
        <v>280</v>
      </c>
      <c r="B67" s="222" t="s">
        <v>602</v>
      </c>
      <c r="C67" s="223">
        <v>31</v>
      </c>
      <c r="D67" s="230" t="s">
        <v>608</v>
      </c>
      <c r="E67" s="241">
        <v>1</v>
      </c>
      <c r="F67" s="242" t="s">
        <v>609</v>
      </c>
      <c r="G67" s="182" t="str">
        <f t="shared" si="0"/>
        <v>280 31-1 Cuadros de Caracterización Documental</v>
      </c>
    </row>
    <row r="68" spans="1:7" ht="25.5">
      <c r="A68" s="221">
        <v>280</v>
      </c>
      <c r="B68" s="222" t="s">
        <v>602</v>
      </c>
      <c r="C68" s="223">
        <v>31</v>
      </c>
      <c r="D68" s="230" t="s">
        <v>608</v>
      </c>
      <c r="E68" s="241">
        <v>2</v>
      </c>
      <c r="F68" s="240" t="s">
        <v>610</v>
      </c>
      <c r="G68" s="182" t="str">
        <f t="shared" si="0"/>
        <v>280 31-2 Listados Maestro de Documentos</v>
      </c>
    </row>
    <row r="69" spans="1:7" ht="35.25" customHeight="1">
      <c r="A69" s="221">
        <v>280</v>
      </c>
      <c r="B69" s="222" t="s">
        <v>602</v>
      </c>
      <c r="C69" s="223">
        <v>31</v>
      </c>
      <c r="D69" s="230" t="s">
        <v>608</v>
      </c>
      <c r="E69" s="241">
        <v>3</v>
      </c>
      <c r="F69" s="240" t="s">
        <v>611</v>
      </c>
      <c r="G69" s="182" t="str">
        <f t="shared" si="0"/>
        <v>280 31-3 Manuales de Calidad</v>
      </c>
    </row>
    <row r="70" spans="1:7" ht="35.25" customHeight="1">
      <c r="A70" s="221">
        <v>280</v>
      </c>
      <c r="B70" s="222" t="s">
        <v>602</v>
      </c>
      <c r="C70" s="223">
        <v>31</v>
      </c>
      <c r="D70" s="230" t="s">
        <v>608</v>
      </c>
      <c r="E70" s="241">
        <v>4</v>
      </c>
      <c r="F70" s="240" t="s">
        <v>612</v>
      </c>
      <c r="G70" s="182" t="str">
        <f t="shared" si="0"/>
        <v>280 31-4 Manuales de Procedimientos</v>
      </c>
    </row>
    <row r="71" spans="1:7" ht="61.5" customHeight="1">
      <c r="A71" s="221">
        <v>280</v>
      </c>
      <c r="B71" s="222" t="s">
        <v>602</v>
      </c>
      <c r="C71" s="238">
        <v>52</v>
      </c>
      <c r="D71" s="240" t="s">
        <v>416</v>
      </c>
      <c r="E71" s="243">
        <v>3</v>
      </c>
      <c r="F71" s="240" t="s">
        <v>613</v>
      </c>
      <c r="G71" s="182" t="str">
        <f t="shared" si="0"/>
        <v>280 52-3 Programas de Auditorías para el Mejoramiento de la Calidad en Salud - PAMEC</v>
      </c>
    </row>
    <row r="72" spans="1:7" ht="61.5" customHeight="1">
      <c r="A72" s="221">
        <v>280</v>
      </c>
      <c r="B72" s="222" t="s">
        <v>602</v>
      </c>
      <c r="C72" s="238">
        <v>52</v>
      </c>
      <c r="D72" s="240" t="s">
        <v>416</v>
      </c>
      <c r="E72" s="243">
        <v>13</v>
      </c>
      <c r="F72" s="240" t="s">
        <v>614</v>
      </c>
      <c r="G72" s="182" t="str">
        <f t="shared" si="0"/>
        <v>280 52-13 Programas de Seguridad del Paciente</v>
      </c>
    </row>
    <row r="73" spans="1:7" ht="64.5" customHeight="1">
      <c r="A73" s="221">
        <v>290</v>
      </c>
      <c r="B73" s="222" t="s">
        <v>615</v>
      </c>
      <c r="C73" s="223">
        <v>28</v>
      </c>
      <c r="D73" s="230" t="s">
        <v>402</v>
      </c>
      <c r="E73" s="229">
        <v>1</v>
      </c>
      <c r="F73" s="224" t="s">
        <v>577</v>
      </c>
      <c r="G73" s="182" t="str">
        <f t="shared" ref="G73:G136" si="1">IF(E73=0," ",(CONCATENATE(A73," ",C73,"-",E73," ",F73)))</f>
        <v>290 28-1 Informes a Organismos de Control y Vigilancia</v>
      </c>
    </row>
    <row r="74" spans="1:7" ht="36.75" customHeight="1">
      <c r="A74" s="221">
        <v>290</v>
      </c>
      <c r="B74" s="222" t="s">
        <v>615</v>
      </c>
      <c r="C74" s="223">
        <v>28</v>
      </c>
      <c r="D74" s="230" t="s">
        <v>402</v>
      </c>
      <c r="E74" s="231">
        <v>2</v>
      </c>
      <c r="F74" s="224" t="s">
        <v>578</v>
      </c>
      <c r="G74" s="182" t="str">
        <f t="shared" si="1"/>
        <v>290 28-2 Informes a Otros Organismos</v>
      </c>
    </row>
    <row r="75" spans="1:7" ht="65.25" customHeight="1">
      <c r="A75" s="221">
        <v>290</v>
      </c>
      <c r="B75" s="222" t="s">
        <v>615</v>
      </c>
      <c r="C75" s="223">
        <v>28</v>
      </c>
      <c r="D75" s="230" t="s">
        <v>402</v>
      </c>
      <c r="E75" s="231">
        <v>4</v>
      </c>
      <c r="F75" s="224" t="s">
        <v>542</v>
      </c>
      <c r="G75" s="182" t="str">
        <f t="shared" si="1"/>
        <v>290 28-4 Informes de Gestión</v>
      </c>
    </row>
    <row r="76" spans="1:7" ht="25.5">
      <c r="A76" s="221">
        <v>290</v>
      </c>
      <c r="B76" s="222" t="s">
        <v>615</v>
      </c>
      <c r="C76" s="238">
        <v>42</v>
      </c>
      <c r="D76" s="240" t="s">
        <v>413</v>
      </c>
      <c r="E76" s="243">
        <v>1</v>
      </c>
      <c r="F76" s="240" t="s">
        <v>616</v>
      </c>
      <c r="G76" s="182" t="str">
        <f t="shared" si="1"/>
        <v>290 42-1 Manuales de Aplicativos y Soluciones Informáticas</v>
      </c>
    </row>
    <row r="77" spans="1:7" ht="38.25">
      <c r="A77" s="221">
        <v>290</v>
      </c>
      <c r="B77" s="222" t="s">
        <v>615</v>
      </c>
      <c r="C77" s="223">
        <v>46</v>
      </c>
      <c r="D77" s="230" t="s">
        <v>404</v>
      </c>
      <c r="E77" s="243">
        <v>6</v>
      </c>
      <c r="F77" s="240" t="s">
        <v>617</v>
      </c>
      <c r="G77" s="182" t="str">
        <f t="shared" si="1"/>
        <v>290 46-6 Planes de Contingencia de Tecnologías de la Información</v>
      </c>
    </row>
    <row r="78" spans="1:7" ht="51">
      <c r="A78" s="221">
        <v>290</v>
      </c>
      <c r="B78" s="222" t="s">
        <v>615</v>
      </c>
      <c r="C78" s="223">
        <v>46</v>
      </c>
      <c r="D78" s="230" t="s">
        <v>404</v>
      </c>
      <c r="E78" s="231">
        <v>14</v>
      </c>
      <c r="F78" s="240" t="s">
        <v>618</v>
      </c>
      <c r="G78" s="182" t="str">
        <f t="shared" si="1"/>
        <v>290 46-14 Planes Estratégicos de Tecnologías de Información y las Comunicaciones - PETIC</v>
      </c>
    </row>
    <row r="79" spans="1:7" ht="51">
      <c r="A79" s="221">
        <v>290</v>
      </c>
      <c r="B79" s="222" t="s">
        <v>615</v>
      </c>
      <c r="C79" s="223">
        <v>54</v>
      </c>
      <c r="D79" s="230" t="s">
        <v>410</v>
      </c>
      <c r="E79" s="243">
        <v>1</v>
      </c>
      <c r="F79" s="240" t="s">
        <v>619</v>
      </c>
      <c r="G79" s="182" t="str">
        <f t="shared" si="1"/>
        <v>290 54-1 Proyectos de Diseño, Desarrollo e Implementación de Soluciones Informáticas</v>
      </c>
    </row>
    <row r="80" spans="1:7" ht="25.5">
      <c r="A80" s="221">
        <v>300</v>
      </c>
      <c r="B80" s="222" t="s">
        <v>620</v>
      </c>
      <c r="C80" s="223">
        <v>17</v>
      </c>
      <c r="D80" s="230" t="s">
        <v>621</v>
      </c>
      <c r="E80" s="229">
        <v>2</v>
      </c>
      <c r="F80" s="224" t="s">
        <v>622</v>
      </c>
      <c r="G80" s="182" t="str">
        <f t="shared" si="1"/>
        <v>300 17-2 Guías de Manejo Hospitalario</v>
      </c>
    </row>
    <row r="81" spans="1:7" ht="36" customHeight="1">
      <c r="A81" s="221">
        <v>300</v>
      </c>
      <c r="B81" s="222" t="s">
        <v>620</v>
      </c>
      <c r="C81" s="223">
        <v>17</v>
      </c>
      <c r="D81" s="230" t="s">
        <v>621</v>
      </c>
      <c r="E81" s="229">
        <v>3</v>
      </c>
      <c r="F81" s="224" t="s">
        <v>623</v>
      </c>
      <c r="G81" s="182" t="str">
        <f t="shared" si="1"/>
        <v>300 17-3 Guías de Transfusión Sanguínea</v>
      </c>
    </row>
    <row r="82" spans="1:7" ht="25.5">
      <c r="A82" s="221">
        <v>300</v>
      </c>
      <c r="B82" s="222" t="s">
        <v>620</v>
      </c>
      <c r="C82" s="223">
        <v>25</v>
      </c>
      <c r="D82" s="230" t="s">
        <v>624</v>
      </c>
      <c r="E82" s="229"/>
      <c r="F82" s="224"/>
      <c r="G82" s="182" t="str">
        <f t="shared" si="1"/>
        <v xml:space="preserve"> </v>
      </c>
    </row>
    <row r="83" spans="1:7" ht="25.5">
      <c r="A83" s="221">
        <v>300</v>
      </c>
      <c r="B83" s="222" t="s">
        <v>620</v>
      </c>
      <c r="C83" s="223">
        <v>28</v>
      </c>
      <c r="D83" s="230" t="s">
        <v>402</v>
      </c>
      <c r="E83" s="229">
        <v>1</v>
      </c>
      <c r="F83" s="224" t="s">
        <v>577</v>
      </c>
      <c r="G83" s="182" t="str">
        <f t="shared" si="1"/>
        <v>300 28-1 Informes a Organismos de Control y Vigilancia</v>
      </c>
    </row>
    <row r="84" spans="1:7" ht="25.5">
      <c r="A84" s="221">
        <v>300</v>
      </c>
      <c r="B84" s="222" t="s">
        <v>620</v>
      </c>
      <c r="C84" s="223">
        <v>28</v>
      </c>
      <c r="D84" s="230" t="s">
        <v>402</v>
      </c>
      <c r="E84" s="231">
        <v>2</v>
      </c>
      <c r="F84" s="224" t="s">
        <v>578</v>
      </c>
      <c r="G84" s="182" t="str">
        <f t="shared" si="1"/>
        <v>300 28-2 Informes a Otros Organismos</v>
      </c>
    </row>
    <row r="85" spans="1:7" ht="25.5">
      <c r="A85" s="221">
        <v>300</v>
      </c>
      <c r="B85" s="222" t="s">
        <v>620</v>
      </c>
      <c r="C85" s="223">
        <v>28</v>
      </c>
      <c r="D85" s="230" t="s">
        <v>402</v>
      </c>
      <c r="E85" s="231">
        <v>4</v>
      </c>
      <c r="F85" s="224" t="s">
        <v>542</v>
      </c>
      <c r="G85" s="182" t="str">
        <f t="shared" si="1"/>
        <v>300 28-4 Informes de Gestión</v>
      </c>
    </row>
    <row r="86" spans="1:7" ht="25.5">
      <c r="A86" s="221">
        <v>300</v>
      </c>
      <c r="B86" s="222" t="s">
        <v>620</v>
      </c>
      <c r="C86" s="223">
        <v>53</v>
      </c>
      <c r="D86" s="230" t="s">
        <v>625</v>
      </c>
      <c r="E86" s="231">
        <v>1</v>
      </c>
      <c r="F86" s="224" t="s">
        <v>626</v>
      </c>
      <c r="G86" s="182" t="str">
        <f t="shared" si="1"/>
        <v>300 53-1 Protocolos de Atención</v>
      </c>
    </row>
    <row r="87" spans="1:7" ht="38.25">
      <c r="A87" s="221">
        <v>310</v>
      </c>
      <c r="B87" s="222" t="s">
        <v>627</v>
      </c>
      <c r="C87" s="238">
        <v>46</v>
      </c>
      <c r="D87" s="239" t="s">
        <v>404</v>
      </c>
      <c r="E87" s="226">
        <v>5</v>
      </c>
      <c r="F87" s="224" t="s">
        <v>628</v>
      </c>
      <c r="G87" s="182" t="str">
        <f t="shared" si="1"/>
        <v>310 46-5 Planes de Contingencia de Mantenimiento de la Cadena de Frío</v>
      </c>
    </row>
    <row r="88" spans="1:7" ht="25.5">
      <c r="A88" s="221">
        <v>310</v>
      </c>
      <c r="B88" s="222" t="s">
        <v>627</v>
      </c>
      <c r="C88" s="238">
        <v>57</v>
      </c>
      <c r="D88" s="245" t="s">
        <v>629</v>
      </c>
      <c r="E88" s="244"/>
      <c r="F88" s="224"/>
      <c r="G88" s="182" t="str">
        <f t="shared" si="1"/>
        <v xml:space="preserve"> </v>
      </c>
    </row>
    <row r="89" spans="1:7" ht="51">
      <c r="A89" s="221">
        <v>320</v>
      </c>
      <c r="B89" s="222" t="s">
        <v>630</v>
      </c>
      <c r="C89" s="238">
        <v>2</v>
      </c>
      <c r="D89" s="245" t="s">
        <v>631</v>
      </c>
      <c r="E89" s="241">
        <v>1</v>
      </c>
      <c r="F89" s="246" t="s">
        <v>632</v>
      </c>
      <c r="G89" s="182" t="str">
        <f t="shared" si="1"/>
        <v>320 2-1 Actas del Comité Científico Interdisciplinario para el derecho a morir con Dignidad</v>
      </c>
    </row>
    <row r="90" spans="1:7" ht="39" customHeight="1">
      <c r="A90" s="221">
        <v>320</v>
      </c>
      <c r="B90" s="222" t="s">
        <v>630</v>
      </c>
      <c r="C90" s="238">
        <v>16</v>
      </c>
      <c r="D90" s="245" t="s">
        <v>633</v>
      </c>
      <c r="E90" s="226">
        <v>1</v>
      </c>
      <c r="F90" s="224" t="s">
        <v>634</v>
      </c>
      <c r="G90" s="182" t="str">
        <f t="shared" si="1"/>
        <v>320 16-1 Estudios de Brotes Intrahospitalarios</v>
      </c>
    </row>
    <row r="91" spans="1:7" ht="39" customHeight="1">
      <c r="A91" s="221">
        <v>320</v>
      </c>
      <c r="B91" s="222" t="s">
        <v>630</v>
      </c>
      <c r="C91" s="223">
        <v>39</v>
      </c>
      <c r="D91" s="245" t="s">
        <v>635</v>
      </c>
      <c r="E91" s="244"/>
      <c r="F91" s="224"/>
      <c r="G91" s="182" t="str">
        <f t="shared" si="1"/>
        <v xml:space="preserve"> </v>
      </c>
    </row>
    <row r="92" spans="1:7" ht="39" customHeight="1">
      <c r="A92" s="221">
        <v>320</v>
      </c>
      <c r="B92" s="222" t="s">
        <v>630</v>
      </c>
      <c r="C92" s="227">
        <v>40</v>
      </c>
      <c r="D92" s="245" t="s">
        <v>636</v>
      </c>
      <c r="E92" s="241"/>
      <c r="F92" s="224"/>
      <c r="G92" s="182" t="str">
        <f t="shared" si="1"/>
        <v xml:space="preserve"> </v>
      </c>
    </row>
    <row r="93" spans="1:7" ht="39" customHeight="1">
      <c r="A93" s="221">
        <v>320</v>
      </c>
      <c r="B93" s="222" t="s">
        <v>630</v>
      </c>
      <c r="C93" s="227">
        <v>41</v>
      </c>
      <c r="D93" s="245" t="s">
        <v>637</v>
      </c>
      <c r="E93" s="229"/>
      <c r="F93" s="224"/>
      <c r="G93" s="182" t="str">
        <f t="shared" si="1"/>
        <v xml:space="preserve"> </v>
      </c>
    </row>
    <row r="94" spans="1:7" ht="39" customHeight="1">
      <c r="A94" s="221">
        <v>320</v>
      </c>
      <c r="B94" s="222" t="s">
        <v>630</v>
      </c>
      <c r="C94" s="227">
        <v>57</v>
      </c>
      <c r="D94" s="245" t="s">
        <v>629</v>
      </c>
      <c r="E94" s="231"/>
      <c r="F94" s="240"/>
      <c r="G94" s="182" t="str">
        <f t="shared" si="1"/>
        <v xml:space="preserve"> </v>
      </c>
    </row>
    <row r="95" spans="1:7" ht="39" customHeight="1">
      <c r="A95" s="221">
        <v>330</v>
      </c>
      <c r="B95" s="222" t="s">
        <v>638</v>
      </c>
      <c r="C95" s="227">
        <v>38</v>
      </c>
      <c r="D95" s="245" t="s">
        <v>639</v>
      </c>
      <c r="E95" s="244"/>
      <c r="F95" s="247"/>
      <c r="G95" s="182" t="str">
        <f t="shared" si="1"/>
        <v xml:space="preserve"> </v>
      </c>
    </row>
    <row r="96" spans="1:7" ht="39" customHeight="1">
      <c r="A96" s="221">
        <v>330</v>
      </c>
      <c r="B96" s="222" t="s">
        <v>638</v>
      </c>
      <c r="C96" s="223">
        <v>63</v>
      </c>
      <c r="D96" s="248" t="s">
        <v>640</v>
      </c>
      <c r="E96" s="231"/>
      <c r="F96" s="224"/>
      <c r="G96" s="182" t="str">
        <f t="shared" si="1"/>
        <v xml:space="preserve"> </v>
      </c>
    </row>
    <row r="97" spans="1:7" ht="39" customHeight="1">
      <c r="A97" s="221">
        <v>340</v>
      </c>
      <c r="B97" s="222" t="s">
        <v>641</v>
      </c>
      <c r="C97" s="223">
        <v>2</v>
      </c>
      <c r="D97" s="248" t="s">
        <v>400</v>
      </c>
      <c r="E97" s="229">
        <v>15</v>
      </c>
      <c r="F97" s="224" t="s">
        <v>642</v>
      </c>
      <c r="G97" s="182" t="str">
        <f t="shared" si="1"/>
        <v>340 2-15 Actas del Comité de Farmacia y Terapéutica</v>
      </c>
    </row>
    <row r="98" spans="1:7" ht="39" customHeight="1">
      <c r="A98" s="221">
        <v>340</v>
      </c>
      <c r="B98" s="222" t="s">
        <v>641</v>
      </c>
      <c r="C98" s="223">
        <v>2</v>
      </c>
      <c r="D98" s="248" t="s">
        <v>400</v>
      </c>
      <c r="E98" s="229">
        <v>24</v>
      </c>
      <c r="F98" s="224" t="s">
        <v>643</v>
      </c>
      <c r="G98" s="182" t="str">
        <f t="shared" si="1"/>
        <v>340 2-24 Actas del Comité de Transfusión Sanguínea</v>
      </c>
    </row>
    <row r="99" spans="1:7" ht="39" customHeight="1">
      <c r="A99" s="221">
        <v>340</v>
      </c>
      <c r="B99" s="222" t="s">
        <v>641</v>
      </c>
      <c r="C99" s="223">
        <v>28</v>
      </c>
      <c r="D99" s="248" t="s">
        <v>402</v>
      </c>
      <c r="E99" s="229">
        <v>1</v>
      </c>
      <c r="F99" s="224" t="s">
        <v>577</v>
      </c>
      <c r="G99" s="182" t="str">
        <f t="shared" si="1"/>
        <v>340 28-1 Informes a Organismos de Control y Vigilancia</v>
      </c>
    </row>
    <row r="100" spans="1:7" ht="39" customHeight="1">
      <c r="A100" s="221">
        <v>340</v>
      </c>
      <c r="B100" s="222" t="s">
        <v>641</v>
      </c>
      <c r="C100" s="223">
        <v>28</v>
      </c>
      <c r="D100" s="248" t="s">
        <v>402</v>
      </c>
      <c r="E100" s="231">
        <v>2</v>
      </c>
      <c r="F100" s="224" t="s">
        <v>578</v>
      </c>
      <c r="G100" s="182" t="str">
        <f t="shared" si="1"/>
        <v>340 28-2 Informes a Otros Organismos</v>
      </c>
    </row>
    <row r="101" spans="1:7" ht="34.5" customHeight="1">
      <c r="A101" s="221">
        <v>340</v>
      </c>
      <c r="B101" s="222" t="s">
        <v>641</v>
      </c>
      <c r="C101" s="223">
        <v>28</v>
      </c>
      <c r="D101" s="248" t="s">
        <v>402</v>
      </c>
      <c r="E101" s="231">
        <v>4</v>
      </c>
      <c r="F101" s="224" t="s">
        <v>542</v>
      </c>
      <c r="G101" s="182" t="str">
        <f t="shared" si="1"/>
        <v>340 28-4 Informes de Gestión</v>
      </c>
    </row>
    <row r="102" spans="1:7" ht="34.5" customHeight="1">
      <c r="A102" s="221">
        <v>340</v>
      </c>
      <c r="B102" s="222" t="s">
        <v>641</v>
      </c>
      <c r="C102" s="238">
        <v>29</v>
      </c>
      <c r="D102" s="248" t="s">
        <v>644</v>
      </c>
      <c r="E102" s="229"/>
      <c r="F102" s="224"/>
      <c r="G102" s="182" t="str">
        <f t="shared" si="1"/>
        <v xml:space="preserve"> </v>
      </c>
    </row>
    <row r="103" spans="1:7" ht="34.5" customHeight="1">
      <c r="A103" s="221">
        <v>340</v>
      </c>
      <c r="B103" s="222" t="s">
        <v>641</v>
      </c>
      <c r="C103" s="223">
        <v>35</v>
      </c>
      <c r="D103" s="248" t="s">
        <v>645</v>
      </c>
      <c r="E103" s="231"/>
      <c r="F103" s="240"/>
      <c r="G103" s="182" t="str">
        <f t="shared" si="1"/>
        <v xml:space="preserve"> </v>
      </c>
    </row>
    <row r="104" spans="1:7" ht="34.5" customHeight="1">
      <c r="A104" s="221">
        <v>340</v>
      </c>
      <c r="B104" s="222" t="s">
        <v>641</v>
      </c>
      <c r="C104" s="223">
        <v>38</v>
      </c>
      <c r="D104" s="245" t="s">
        <v>639</v>
      </c>
      <c r="E104" s="244"/>
      <c r="F104" s="224"/>
      <c r="G104" s="182" t="str">
        <f t="shared" si="1"/>
        <v xml:space="preserve"> </v>
      </c>
    </row>
    <row r="105" spans="1:7" ht="34.5" customHeight="1">
      <c r="A105" s="221">
        <v>340</v>
      </c>
      <c r="B105" s="222" t="s">
        <v>641</v>
      </c>
      <c r="C105" s="223">
        <v>52</v>
      </c>
      <c r="D105" s="248" t="s">
        <v>416</v>
      </c>
      <c r="E105" s="243">
        <v>5</v>
      </c>
      <c r="F105" s="240" t="s">
        <v>646</v>
      </c>
      <c r="G105" s="182" t="str">
        <f t="shared" si="1"/>
        <v>340 52-5 Programas de Divulgación y Capacitación de Farmacovigilancia</v>
      </c>
    </row>
    <row r="106" spans="1:7" ht="27" customHeight="1">
      <c r="A106" s="221">
        <v>340</v>
      </c>
      <c r="B106" s="222" t="s">
        <v>641</v>
      </c>
      <c r="C106" s="223">
        <v>52</v>
      </c>
      <c r="D106" s="248" t="s">
        <v>416</v>
      </c>
      <c r="E106" s="243">
        <v>9</v>
      </c>
      <c r="F106" s="240" t="s">
        <v>647</v>
      </c>
      <c r="G106" s="182" t="str">
        <f t="shared" si="1"/>
        <v>340 52-9 Programas de Farmacovigilancia</v>
      </c>
    </row>
    <row r="107" spans="1:7" ht="25.5">
      <c r="A107" s="221">
        <v>340</v>
      </c>
      <c r="B107" s="222" t="s">
        <v>641</v>
      </c>
      <c r="C107" s="223">
        <v>52</v>
      </c>
      <c r="D107" s="248" t="s">
        <v>416</v>
      </c>
      <c r="E107" s="243">
        <v>14</v>
      </c>
      <c r="F107" s="240" t="s">
        <v>648</v>
      </c>
      <c r="G107" s="182" t="str">
        <f t="shared" si="1"/>
        <v>340 52-14 Programas de Uso Adecuado de Antibióticos</v>
      </c>
    </row>
    <row r="108" spans="1:7" ht="25.5">
      <c r="A108" s="221">
        <v>340</v>
      </c>
      <c r="B108" s="222" t="s">
        <v>641</v>
      </c>
      <c r="C108" s="223">
        <v>58</v>
      </c>
      <c r="D108" s="248" t="s">
        <v>649</v>
      </c>
      <c r="E108" s="243"/>
      <c r="F108" s="240"/>
      <c r="G108" s="182" t="str">
        <f t="shared" si="1"/>
        <v xml:space="preserve"> </v>
      </c>
    </row>
    <row r="109" spans="1:7" ht="25.5">
      <c r="A109" s="221">
        <v>340</v>
      </c>
      <c r="B109" s="222" t="s">
        <v>641</v>
      </c>
      <c r="C109" s="223">
        <v>59</v>
      </c>
      <c r="D109" s="248" t="s">
        <v>650</v>
      </c>
      <c r="E109" s="243"/>
      <c r="F109" s="240"/>
      <c r="G109" s="182" t="str">
        <f t="shared" si="1"/>
        <v xml:space="preserve"> </v>
      </c>
    </row>
    <row r="110" spans="1:7" ht="33" customHeight="1">
      <c r="A110" s="221">
        <v>340</v>
      </c>
      <c r="B110" s="222" t="s">
        <v>641</v>
      </c>
      <c r="C110" s="223">
        <v>61</v>
      </c>
      <c r="D110" s="248" t="s">
        <v>651</v>
      </c>
      <c r="E110" s="243"/>
      <c r="F110" s="240"/>
      <c r="G110" s="182" t="str">
        <f t="shared" si="1"/>
        <v xml:space="preserve"> </v>
      </c>
    </row>
    <row r="111" spans="1:7" ht="33" customHeight="1">
      <c r="A111" s="221">
        <v>340</v>
      </c>
      <c r="B111" s="222" t="s">
        <v>641</v>
      </c>
      <c r="C111" s="223">
        <v>61</v>
      </c>
      <c r="D111" s="248" t="s">
        <v>651</v>
      </c>
      <c r="E111" s="229">
        <v>1</v>
      </c>
      <c r="F111" s="230" t="s">
        <v>652</v>
      </c>
      <c r="G111" s="182" t="str">
        <f t="shared" si="1"/>
        <v>340 61-1 Registros de Medicamentos Controlados</v>
      </c>
    </row>
    <row r="112" spans="1:7" ht="33" customHeight="1">
      <c r="A112" s="221">
        <v>340</v>
      </c>
      <c r="B112" s="222" t="s">
        <v>641</v>
      </c>
      <c r="C112" s="223">
        <v>61</v>
      </c>
      <c r="D112" s="248" t="s">
        <v>651</v>
      </c>
      <c r="E112" s="229">
        <v>2</v>
      </c>
      <c r="F112" s="230" t="s">
        <v>653</v>
      </c>
      <c r="G112" s="182" t="str">
        <f t="shared" si="1"/>
        <v>340 61-2 Registros de Devolución de Medicamentos</v>
      </c>
    </row>
    <row r="113" spans="1:7" ht="33" customHeight="1">
      <c r="A113" s="221">
        <v>340</v>
      </c>
      <c r="B113" s="222" t="s">
        <v>641</v>
      </c>
      <c r="C113" s="223">
        <v>61</v>
      </c>
      <c r="D113" s="248" t="s">
        <v>651</v>
      </c>
      <c r="E113" s="229">
        <v>3</v>
      </c>
      <c r="F113" s="230" t="s">
        <v>654</v>
      </c>
      <c r="G113" s="182" t="str">
        <f t="shared" si="1"/>
        <v>340 61-3 Registros de Elaboración de Mezclas de Alimentación Parenteral</v>
      </c>
    </row>
    <row r="114" spans="1:7" ht="33" customHeight="1">
      <c r="A114" s="221">
        <v>340</v>
      </c>
      <c r="B114" s="222" t="s">
        <v>641</v>
      </c>
      <c r="C114" s="223">
        <v>61</v>
      </c>
      <c r="D114" s="248" t="s">
        <v>651</v>
      </c>
      <c r="E114" s="229">
        <v>4</v>
      </c>
      <c r="F114" s="230" t="s">
        <v>655</v>
      </c>
      <c r="G114" s="182" t="str">
        <f t="shared" si="1"/>
        <v>340 61-4 Registros de Elaboración de Mezclas de Medicamentos Oncológicos</v>
      </c>
    </row>
    <row r="115" spans="1:7" ht="33" customHeight="1">
      <c r="A115" s="221">
        <v>340</v>
      </c>
      <c r="B115" s="222" t="s">
        <v>641</v>
      </c>
      <c r="C115" s="223">
        <v>61</v>
      </c>
      <c r="D115" s="248" t="s">
        <v>651</v>
      </c>
      <c r="E115" s="229">
        <v>5</v>
      </c>
      <c r="F115" s="224" t="s">
        <v>656</v>
      </c>
      <c r="G115" s="182" t="str">
        <f t="shared" si="1"/>
        <v>340 61-5 Registros de Mediciones de Temperatura y Humedad de Almacenamiento de Medicamentos</v>
      </c>
    </row>
    <row r="116" spans="1:7" ht="28.5" customHeight="1">
      <c r="A116" s="221">
        <v>340</v>
      </c>
      <c r="B116" s="222" t="s">
        <v>641</v>
      </c>
      <c r="C116" s="223">
        <v>61</v>
      </c>
      <c r="D116" s="248" t="s">
        <v>651</v>
      </c>
      <c r="E116" s="229">
        <v>6</v>
      </c>
      <c r="F116" s="224" t="s">
        <v>657</v>
      </c>
      <c r="G116" s="182" t="str">
        <f t="shared" si="1"/>
        <v>340 61-6 Registros del Servicio de Atención Farmacéutica</v>
      </c>
    </row>
    <row r="117" spans="1:7" ht="25.5">
      <c r="A117" s="221">
        <v>340</v>
      </c>
      <c r="B117" s="222" t="s">
        <v>641</v>
      </c>
      <c r="C117" s="223">
        <v>61</v>
      </c>
      <c r="D117" s="248" t="s">
        <v>651</v>
      </c>
      <c r="E117" s="229">
        <v>7</v>
      </c>
      <c r="F117" s="230" t="s">
        <v>658</v>
      </c>
      <c r="G117" s="182" t="str">
        <f t="shared" si="1"/>
        <v>340 61-7 Registros de Elaboración de Preparaciones Magistrales</v>
      </c>
    </row>
    <row r="118" spans="1:7" ht="25.5">
      <c r="A118" s="221">
        <v>350</v>
      </c>
      <c r="B118" s="222" t="s">
        <v>659</v>
      </c>
      <c r="C118" s="223">
        <v>2</v>
      </c>
      <c r="D118" s="248" t="s">
        <v>400</v>
      </c>
      <c r="E118" s="229">
        <v>16</v>
      </c>
      <c r="F118" s="224" t="s">
        <v>660</v>
      </c>
      <c r="G118" s="182" t="str">
        <f t="shared" si="1"/>
        <v>350 2-16 Actas del Comité de Gestión del Riesgo</v>
      </c>
    </row>
    <row r="119" spans="1:7" ht="38.25">
      <c r="A119" s="221">
        <v>350</v>
      </c>
      <c r="B119" s="222" t="s">
        <v>659</v>
      </c>
      <c r="C119" s="223">
        <v>6</v>
      </c>
      <c r="D119" s="249" t="s">
        <v>661</v>
      </c>
      <c r="E119" s="229"/>
      <c r="F119" s="224"/>
      <c r="G119" s="182" t="str">
        <f t="shared" si="1"/>
        <v xml:space="preserve"> </v>
      </c>
    </row>
    <row r="120" spans="1:7" ht="25.5">
      <c r="A120" s="221">
        <v>350</v>
      </c>
      <c r="B120" s="222" t="s">
        <v>659</v>
      </c>
      <c r="C120" s="223">
        <v>7</v>
      </c>
      <c r="D120" s="249" t="s">
        <v>662</v>
      </c>
      <c r="E120" s="229"/>
      <c r="F120" s="224"/>
      <c r="G120" s="182" t="str">
        <f t="shared" si="1"/>
        <v xml:space="preserve"> </v>
      </c>
    </row>
    <row r="121" spans="1:7" ht="25.5">
      <c r="A121" s="221">
        <v>350</v>
      </c>
      <c r="B121" s="222" t="s">
        <v>659</v>
      </c>
      <c r="C121" s="223">
        <v>15</v>
      </c>
      <c r="D121" s="249" t="s">
        <v>663</v>
      </c>
      <c r="E121" s="229"/>
      <c r="F121" s="224"/>
      <c r="G121" s="182" t="str">
        <f t="shared" si="1"/>
        <v xml:space="preserve"> </v>
      </c>
    </row>
    <row r="122" spans="1:7" ht="36" customHeight="1">
      <c r="A122" s="221">
        <v>350</v>
      </c>
      <c r="B122" s="222" t="s">
        <v>659</v>
      </c>
      <c r="C122" s="223">
        <v>23</v>
      </c>
      <c r="D122" s="249" t="s">
        <v>664</v>
      </c>
      <c r="E122" s="229"/>
      <c r="F122" s="224"/>
      <c r="G122" s="182" t="str">
        <f t="shared" si="1"/>
        <v xml:space="preserve"> </v>
      </c>
    </row>
    <row r="123" spans="1:7" ht="25.5">
      <c r="A123" s="221">
        <v>350</v>
      </c>
      <c r="B123" s="222" t="s">
        <v>659</v>
      </c>
      <c r="C123" s="227">
        <v>28</v>
      </c>
      <c r="D123" s="249" t="s">
        <v>402</v>
      </c>
      <c r="E123" s="229">
        <v>1</v>
      </c>
      <c r="F123" s="224" t="s">
        <v>577</v>
      </c>
      <c r="G123" s="182" t="str">
        <f t="shared" si="1"/>
        <v>350 28-1 Informes a Organismos de Control y Vigilancia</v>
      </c>
    </row>
    <row r="124" spans="1:7" ht="44.25" customHeight="1">
      <c r="A124" s="221">
        <v>350</v>
      </c>
      <c r="B124" s="222" t="s">
        <v>659</v>
      </c>
      <c r="C124" s="227">
        <v>28</v>
      </c>
      <c r="D124" s="249" t="s">
        <v>402</v>
      </c>
      <c r="E124" s="229">
        <v>2</v>
      </c>
      <c r="F124" s="224" t="s">
        <v>578</v>
      </c>
      <c r="G124" s="182" t="str">
        <f t="shared" si="1"/>
        <v>350 28-2 Informes a Otros Organismos</v>
      </c>
    </row>
    <row r="125" spans="1:7" s="182" customFormat="1" ht="31.5" customHeight="1">
      <c r="A125" s="221">
        <v>350</v>
      </c>
      <c r="B125" s="222" t="s">
        <v>659</v>
      </c>
      <c r="C125" s="227">
        <v>28</v>
      </c>
      <c r="D125" s="249" t="s">
        <v>402</v>
      </c>
      <c r="E125" s="229">
        <v>4</v>
      </c>
      <c r="F125" s="224" t="s">
        <v>542</v>
      </c>
      <c r="G125" s="182" t="str">
        <f t="shared" si="1"/>
        <v>350 28-4 Informes de Gestión</v>
      </c>
    </row>
    <row r="126" spans="1:7" ht="31.5" customHeight="1">
      <c r="A126" s="221">
        <v>350</v>
      </c>
      <c r="B126" s="222" t="s">
        <v>659</v>
      </c>
      <c r="C126" s="227">
        <v>34</v>
      </c>
      <c r="D126" s="249" t="s">
        <v>665</v>
      </c>
      <c r="E126" s="226"/>
      <c r="F126" s="222"/>
      <c r="G126" s="182" t="str">
        <f t="shared" si="1"/>
        <v xml:space="preserve"> </v>
      </c>
    </row>
    <row r="127" spans="1:7" ht="31.5" customHeight="1">
      <c r="A127" s="221">
        <v>350</v>
      </c>
      <c r="B127" s="222" t="s">
        <v>659</v>
      </c>
      <c r="C127" s="227">
        <v>46</v>
      </c>
      <c r="D127" s="249" t="s">
        <v>404</v>
      </c>
      <c r="E127" s="250">
        <v>10</v>
      </c>
      <c r="F127" s="224" t="s">
        <v>666</v>
      </c>
      <c r="G127" s="182" t="str">
        <f t="shared" si="1"/>
        <v>350 46-10 Planes de Intervención Colectiva - PIC</v>
      </c>
    </row>
    <row r="128" spans="1:7" ht="31.5" customHeight="1">
      <c r="A128" s="221">
        <v>350</v>
      </c>
      <c r="B128" s="222" t="s">
        <v>659</v>
      </c>
      <c r="C128" s="227">
        <v>52</v>
      </c>
      <c r="D128" s="249" t="s">
        <v>416</v>
      </c>
      <c r="E128" s="226">
        <v>1</v>
      </c>
      <c r="F128" s="224" t="s">
        <v>667</v>
      </c>
      <c r="G128" s="182" t="str">
        <f t="shared" si="1"/>
        <v>350 52-1 Programas Ampliados de Inmunización - PAI</v>
      </c>
    </row>
    <row r="129" spans="1:7" ht="25.5">
      <c r="A129" s="221">
        <v>350</v>
      </c>
      <c r="B129" s="222" t="s">
        <v>659</v>
      </c>
      <c r="C129" s="227">
        <v>52</v>
      </c>
      <c r="D129" s="249" t="s">
        <v>416</v>
      </c>
      <c r="E129" s="226">
        <v>4</v>
      </c>
      <c r="F129" s="224" t="s">
        <v>668</v>
      </c>
      <c r="G129" s="182" t="str">
        <f t="shared" si="1"/>
        <v>350 52-4 Programas de Control de Roedores y Vectores</v>
      </c>
    </row>
    <row r="130" spans="1:7" ht="25.5">
      <c r="A130" s="221">
        <v>350</v>
      </c>
      <c r="B130" s="222" t="s">
        <v>659</v>
      </c>
      <c r="C130" s="227">
        <v>52</v>
      </c>
      <c r="D130" s="249" t="s">
        <v>416</v>
      </c>
      <c r="E130" s="226">
        <v>7</v>
      </c>
      <c r="F130" s="224" t="s">
        <v>669</v>
      </c>
      <c r="G130" s="182" t="str">
        <f t="shared" si="1"/>
        <v>350 52-7 Programas de Esterilización Canina y Felina</v>
      </c>
    </row>
    <row r="131" spans="1:7" ht="32.25" customHeight="1">
      <c r="A131" s="221">
        <v>350</v>
      </c>
      <c r="B131" s="222" t="s">
        <v>659</v>
      </c>
      <c r="C131" s="227">
        <v>52</v>
      </c>
      <c r="D131" s="249" t="s">
        <v>416</v>
      </c>
      <c r="E131" s="226">
        <v>8</v>
      </c>
      <c r="F131" s="224" t="s">
        <v>670</v>
      </c>
      <c r="G131" s="182" t="str">
        <f t="shared" si="1"/>
        <v>350 52-8 Programas de Evaluación de Tenencia Inadecuada de Animales</v>
      </c>
    </row>
    <row r="132" spans="1:7" ht="23.25" customHeight="1">
      <c r="A132" s="221">
        <v>350</v>
      </c>
      <c r="B132" s="222" t="s">
        <v>659</v>
      </c>
      <c r="C132" s="227">
        <v>52</v>
      </c>
      <c r="D132" s="249" t="s">
        <v>416</v>
      </c>
      <c r="E132" s="250">
        <v>11</v>
      </c>
      <c r="F132" s="224" t="s">
        <v>425</v>
      </c>
      <c r="G132" s="182" t="str">
        <f t="shared" si="1"/>
        <v>350 52-11 Programas de Promoción y Prevención</v>
      </c>
    </row>
    <row r="133" spans="1:7" ht="32.25" customHeight="1">
      <c r="A133" s="221">
        <v>350</v>
      </c>
      <c r="B133" s="222" t="s">
        <v>659</v>
      </c>
      <c r="C133" s="227">
        <v>52</v>
      </c>
      <c r="D133" s="249" t="s">
        <v>416</v>
      </c>
      <c r="E133" s="250">
        <v>12</v>
      </c>
      <c r="F133" s="224" t="s">
        <v>671</v>
      </c>
      <c r="G133" s="182" t="str">
        <f t="shared" si="1"/>
        <v>350 52-12 Programas de Seguimiento a Animales Mordedores (Potencialmente transmisores de enfermedades a humanos)</v>
      </c>
    </row>
    <row r="134" spans="1:7" ht="33.75" customHeight="1">
      <c r="A134" s="221">
        <v>350</v>
      </c>
      <c r="B134" s="222" t="s">
        <v>659</v>
      </c>
      <c r="C134" s="227">
        <v>52</v>
      </c>
      <c r="D134" s="249" t="s">
        <v>416</v>
      </c>
      <c r="E134" s="250">
        <v>15</v>
      </c>
      <c r="F134" s="224" t="s">
        <v>672</v>
      </c>
      <c r="G134" s="182" t="str">
        <f t="shared" si="1"/>
        <v>350 52-15 Programas de Vacunación Antirrábica Canina y Felina</v>
      </c>
    </row>
    <row r="135" spans="1:7" ht="38.25">
      <c r="A135" s="221">
        <v>350</v>
      </c>
      <c r="B135" s="222" t="s">
        <v>659</v>
      </c>
      <c r="C135" s="223">
        <v>60</v>
      </c>
      <c r="D135" s="248" t="s">
        <v>673</v>
      </c>
      <c r="E135" s="229"/>
      <c r="F135" s="224"/>
      <c r="G135" s="182" t="str">
        <f t="shared" si="1"/>
        <v xml:space="preserve"> </v>
      </c>
    </row>
    <row r="136" spans="1:7" ht="25.5">
      <c r="A136" s="221">
        <v>400</v>
      </c>
      <c r="B136" s="222" t="s">
        <v>674</v>
      </c>
      <c r="C136" s="223">
        <v>28</v>
      </c>
      <c r="D136" s="248" t="s">
        <v>402</v>
      </c>
      <c r="E136" s="229">
        <v>1</v>
      </c>
      <c r="F136" s="224" t="s">
        <v>577</v>
      </c>
      <c r="G136" s="182" t="str">
        <f t="shared" si="1"/>
        <v>400 28-1 Informes a Organismos de Control y Vigilancia</v>
      </c>
    </row>
    <row r="137" spans="1:7" ht="25.5">
      <c r="A137" s="221">
        <v>400</v>
      </c>
      <c r="B137" s="222" t="s">
        <v>674</v>
      </c>
      <c r="C137" s="223">
        <v>28</v>
      </c>
      <c r="D137" s="248" t="s">
        <v>402</v>
      </c>
      <c r="E137" s="231">
        <v>2</v>
      </c>
      <c r="F137" s="224" t="s">
        <v>578</v>
      </c>
      <c r="G137" s="182" t="str">
        <f t="shared" ref="G137:G200" si="2">IF(E137=0," ",(CONCATENATE(A137," ",C137,"-",E137," ",F137)))</f>
        <v>400 28-2 Informes a Otros Organismos</v>
      </c>
    </row>
    <row r="138" spans="1:7">
      <c r="A138" s="221">
        <v>400</v>
      </c>
      <c r="B138" s="222" t="s">
        <v>674</v>
      </c>
      <c r="C138" s="223">
        <v>28</v>
      </c>
      <c r="D138" s="248" t="s">
        <v>402</v>
      </c>
      <c r="E138" s="231">
        <v>4</v>
      </c>
      <c r="F138" s="224" t="s">
        <v>542</v>
      </c>
      <c r="G138" s="182" t="str">
        <f t="shared" si="2"/>
        <v>400 28-4 Informes de Gestión</v>
      </c>
    </row>
    <row r="139" spans="1:7" ht="25.5">
      <c r="A139" s="221">
        <v>410</v>
      </c>
      <c r="B139" s="222" t="s">
        <v>675</v>
      </c>
      <c r="C139" s="223">
        <v>2</v>
      </c>
      <c r="D139" s="248" t="s">
        <v>400</v>
      </c>
      <c r="E139" s="229">
        <v>15</v>
      </c>
      <c r="F139" s="224" t="s">
        <v>676</v>
      </c>
      <c r="G139" s="182" t="str">
        <f t="shared" si="2"/>
        <v>410 2-15 Actas del Comité de Gestión de Ingresos</v>
      </c>
    </row>
    <row r="140" spans="1:7" s="182" customFormat="1" ht="21.75" customHeight="1">
      <c r="A140" s="221">
        <v>410</v>
      </c>
      <c r="B140" s="222" t="s">
        <v>675</v>
      </c>
      <c r="C140" s="223">
        <v>2</v>
      </c>
      <c r="D140" s="248" t="s">
        <v>400</v>
      </c>
      <c r="E140" s="229">
        <v>31</v>
      </c>
      <c r="F140" s="224" t="s">
        <v>677</v>
      </c>
      <c r="G140" s="182" t="str">
        <f t="shared" si="2"/>
        <v>410 2-31 Actas de Comité Técnico de Sostenibilidad del sistema de  Contabilidad Pública</v>
      </c>
    </row>
    <row r="141" spans="1:7" ht="25.5">
      <c r="A141" s="221">
        <v>410</v>
      </c>
      <c r="B141" s="222" t="s">
        <v>675</v>
      </c>
      <c r="C141" s="223">
        <v>4</v>
      </c>
      <c r="D141" s="248" t="s">
        <v>426</v>
      </c>
      <c r="E141" s="229"/>
      <c r="F141" s="224"/>
      <c r="G141" s="182" t="str">
        <f t="shared" si="2"/>
        <v xml:space="preserve"> </v>
      </c>
    </row>
    <row r="142" spans="1:7" ht="29.25" customHeight="1">
      <c r="A142" s="251">
        <v>410</v>
      </c>
      <c r="B142" s="249" t="s">
        <v>675</v>
      </c>
      <c r="C142" s="252">
        <v>10</v>
      </c>
      <c r="D142" s="248" t="s">
        <v>678</v>
      </c>
      <c r="E142" s="253"/>
      <c r="F142" s="249"/>
      <c r="G142" s="182" t="str">
        <f t="shared" si="2"/>
        <v xml:space="preserve"> </v>
      </c>
    </row>
    <row r="143" spans="1:7" ht="25.5">
      <c r="A143" s="221">
        <v>410</v>
      </c>
      <c r="B143" s="222" t="s">
        <v>675</v>
      </c>
      <c r="C143" s="223">
        <v>28</v>
      </c>
      <c r="D143" s="248" t="s">
        <v>402</v>
      </c>
      <c r="E143" s="229">
        <v>1</v>
      </c>
      <c r="F143" s="224" t="s">
        <v>577</v>
      </c>
      <c r="G143" s="182" t="str">
        <f t="shared" si="2"/>
        <v>410 28-1 Informes a Organismos de Control y Vigilancia</v>
      </c>
    </row>
    <row r="144" spans="1:7" ht="25.5" customHeight="1">
      <c r="A144" s="221">
        <v>410</v>
      </c>
      <c r="B144" s="222" t="s">
        <v>675</v>
      </c>
      <c r="C144" s="223">
        <v>28</v>
      </c>
      <c r="D144" s="248" t="s">
        <v>402</v>
      </c>
      <c r="E144" s="231">
        <v>2</v>
      </c>
      <c r="F144" s="224" t="s">
        <v>578</v>
      </c>
      <c r="G144" s="182" t="str">
        <f t="shared" si="2"/>
        <v>410 28-2 Informes a Otros Organismos</v>
      </c>
    </row>
    <row r="145" spans="1:7" ht="25.5" customHeight="1">
      <c r="A145" s="221">
        <v>410</v>
      </c>
      <c r="B145" s="222" t="s">
        <v>675</v>
      </c>
      <c r="C145" s="223">
        <v>28</v>
      </c>
      <c r="D145" s="248" t="s">
        <v>402</v>
      </c>
      <c r="E145" s="231">
        <v>4</v>
      </c>
      <c r="F145" s="224" t="s">
        <v>542</v>
      </c>
      <c r="G145" s="182" t="str">
        <f t="shared" si="2"/>
        <v>410 28-4 Informes de Gestión</v>
      </c>
    </row>
    <row r="146" spans="1:7" ht="23.25" customHeight="1">
      <c r="A146" s="221">
        <v>410</v>
      </c>
      <c r="B146" s="222" t="s">
        <v>675</v>
      </c>
      <c r="C146" s="223">
        <v>37</v>
      </c>
      <c r="D146" s="249" t="s">
        <v>428</v>
      </c>
      <c r="E146" s="229">
        <v>1</v>
      </c>
      <c r="F146" s="224" t="s">
        <v>679</v>
      </c>
      <c r="G146" s="182" t="str">
        <f t="shared" si="2"/>
        <v>410 37-1 Libros Auxiliares</v>
      </c>
    </row>
    <row r="147" spans="1:7" ht="30" customHeight="1">
      <c r="A147" s="221">
        <v>410</v>
      </c>
      <c r="B147" s="222" t="s">
        <v>675</v>
      </c>
      <c r="C147" s="223">
        <v>37</v>
      </c>
      <c r="D147" s="249" t="s">
        <v>428</v>
      </c>
      <c r="E147" s="229">
        <v>2</v>
      </c>
      <c r="F147" s="224" t="s">
        <v>680</v>
      </c>
      <c r="G147" s="182" t="str">
        <f t="shared" si="2"/>
        <v>410 37-2 Libros de Diario</v>
      </c>
    </row>
    <row r="148" spans="1:7" ht="39.75" customHeight="1">
      <c r="A148" s="221">
        <v>410</v>
      </c>
      <c r="B148" s="222" t="s">
        <v>675</v>
      </c>
      <c r="C148" s="223">
        <v>37</v>
      </c>
      <c r="D148" s="249" t="s">
        <v>428</v>
      </c>
      <c r="E148" s="241">
        <v>3</v>
      </c>
      <c r="F148" s="224" t="s">
        <v>681</v>
      </c>
      <c r="G148" s="182" t="str">
        <f t="shared" si="2"/>
        <v>410 37-3 Libros Mayores</v>
      </c>
    </row>
    <row r="149" spans="1:7" ht="25.5">
      <c r="A149" s="221">
        <v>410</v>
      </c>
      <c r="B149" s="222" t="s">
        <v>675</v>
      </c>
      <c r="C149" s="223">
        <v>43</v>
      </c>
      <c r="D149" s="249" t="s">
        <v>429</v>
      </c>
      <c r="E149" s="229"/>
      <c r="F149" s="224"/>
      <c r="G149" s="182" t="str">
        <f t="shared" si="2"/>
        <v xml:space="preserve"> </v>
      </c>
    </row>
    <row r="150" spans="1:7" ht="25.5">
      <c r="A150" s="221">
        <v>410</v>
      </c>
      <c r="B150" s="222" t="s">
        <v>675</v>
      </c>
      <c r="C150" s="223">
        <v>52</v>
      </c>
      <c r="D150" s="249" t="s">
        <v>416</v>
      </c>
      <c r="E150" s="229">
        <v>2</v>
      </c>
      <c r="F150" s="224" t="s">
        <v>682</v>
      </c>
      <c r="G150" s="182" t="str">
        <f t="shared" si="2"/>
        <v>410 52-2 Programas Anuales Mensualizados de Caja</v>
      </c>
    </row>
    <row r="151" spans="1:7" ht="42.75" customHeight="1">
      <c r="A151" s="221">
        <v>420</v>
      </c>
      <c r="B151" s="222" t="s">
        <v>683</v>
      </c>
      <c r="C151" s="223">
        <v>2</v>
      </c>
      <c r="D151" s="248" t="s">
        <v>400</v>
      </c>
      <c r="E151" s="229">
        <v>6</v>
      </c>
      <c r="F151" s="224" t="s">
        <v>684</v>
      </c>
      <c r="G151" s="182" t="str">
        <f t="shared" si="2"/>
        <v>420 2-6 Actas de Destrucción y/o Desnaturalización de Medicamentos y Dispositivos Médicos</v>
      </c>
    </row>
    <row r="152" spans="1:7" ht="30.75" customHeight="1">
      <c r="A152" s="221">
        <v>420</v>
      </c>
      <c r="B152" s="222" t="s">
        <v>683</v>
      </c>
      <c r="C152" s="223">
        <v>2</v>
      </c>
      <c r="D152" s="248" t="s">
        <v>400</v>
      </c>
      <c r="E152" s="229">
        <v>7</v>
      </c>
      <c r="F152" s="224" t="s">
        <v>685</v>
      </c>
      <c r="G152" s="182" t="str">
        <f t="shared" si="2"/>
        <v>420 2-7 Actas de Eliminación de Documentos</v>
      </c>
    </row>
    <row r="153" spans="1:7" ht="30.75" customHeight="1">
      <c r="A153" s="221">
        <v>420</v>
      </c>
      <c r="B153" s="222" t="s">
        <v>683</v>
      </c>
      <c r="C153" s="223">
        <v>2</v>
      </c>
      <c r="D153" s="248" t="s">
        <v>400</v>
      </c>
      <c r="E153" s="229">
        <v>10</v>
      </c>
      <c r="F153" s="224" t="s">
        <v>686</v>
      </c>
      <c r="G153" s="182" t="str">
        <f t="shared" si="2"/>
        <v>420 2-10 Actas de Reprografía</v>
      </c>
    </row>
    <row r="154" spans="1:7" ht="30.75" customHeight="1">
      <c r="A154" s="221">
        <v>420</v>
      </c>
      <c r="B154" s="222" t="s">
        <v>683</v>
      </c>
      <c r="C154" s="223">
        <v>2</v>
      </c>
      <c r="D154" s="248" t="s">
        <v>400</v>
      </c>
      <c r="E154" s="254">
        <v>11</v>
      </c>
      <c r="F154" s="255" t="s">
        <v>687</v>
      </c>
      <c r="G154" s="182" t="str">
        <f t="shared" si="2"/>
        <v>420 2-11 Actas del Comité de Coordinación del Plan Institucional de Gestión Ambiental - PIGA</v>
      </c>
    </row>
    <row r="155" spans="1:7" ht="30.75" customHeight="1">
      <c r="A155" s="221">
        <v>420</v>
      </c>
      <c r="B155" s="222" t="s">
        <v>683</v>
      </c>
      <c r="C155" s="223">
        <v>2</v>
      </c>
      <c r="D155" s="248" t="s">
        <v>400</v>
      </c>
      <c r="E155" s="229">
        <v>17</v>
      </c>
      <c r="F155" s="224" t="s">
        <v>688</v>
      </c>
      <c r="G155" s="182" t="str">
        <f t="shared" si="2"/>
        <v>420 2-17 Actas del Comité de Historias Clínicas</v>
      </c>
    </row>
    <row r="156" spans="1:7" ht="39.75" customHeight="1">
      <c r="A156" s="221">
        <v>420</v>
      </c>
      <c r="B156" s="222" t="s">
        <v>683</v>
      </c>
      <c r="C156" s="223">
        <v>2</v>
      </c>
      <c r="D156" s="248" t="s">
        <v>400</v>
      </c>
      <c r="E156" s="229">
        <v>20</v>
      </c>
      <c r="F156" s="224" t="s">
        <v>689</v>
      </c>
      <c r="G156" s="182" t="str">
        <f t="shared" si="2"/>
        <v>420 2-20 Actas del Comité de Inventarios</v>
      </c>
    </row>
    <row r="157" spans="1:7" ht="25.5">
      <c r="A157" s="221">
        <v>420</v>
      </c>
      <c r="B157" s="222" t="s">
        <v>683</v>
      </c>
      <c r="C157" s="223">
        <v>2</v>
      </c>
      <c r="D157" s="248" t="s">
        <v>400</v>
      </c>
      <c r="E157" s="226">
        <v>22</v>
      </c>
      <c r="F157" s="222" t="s">
        <v>690</v>
      </c>
      <c r="G157" s="182" t="str">
        <f t="shared" si="2"/>
        <v>420 2-22 Actas del Comité de Seguridad Vial</v>
      </c>
    </row>
    <row r="158" spans="1:7" ht="25.5">
      <c r="A158" s="221">
        <v>420</v>
      </c>
      <c r="B158" s="222" t="s">
        <v>683</v>
      </c>
      <c r="C158" s="223">
        <v>2</v>
      </c>
      <c r="D158" s="248" t="s">
        <v>400</v>
      </c>
      <c r="E158" s="226">
        <v>23</v>
      </c>
      <c r="F158" s="222" t="s">
        <v>691</v>
      </c>
      <c r="G158" s="182" t="str">
        <f t="shared" si="2"/>
        <v>420 2-23 Actas del Comité de Tecnología</v>
      </c>
    </row>
    <row r="159" spans="1:7" ht="25.5">
      <c r="A159" s="221">
        <v>420</v>
      </c>
      <c r="B159" s="222" t="s">
        <v>683</v>
      </c>
      <c r="C159" s="223">
        <v>2</v>
      </c>
      <c r="D159" s="248" t="s">
        <v>400</v>
      </c>
      <c r="E159" s="226">
        <v>27</v>
      </c>
      <c r="F159" s="222" t="s">
        <v>692</v>
      </c>
      <c r="G159" s="182" t="str">
        <f t="shared" si="2"/>
        <v>420 2-27 Actas del Comité Interno de Archivo</v>
      </c>
    </row>
    <row r="160" spans="1:7" ht="63.75">
      <c r="A160" s="251">
        <v>420</v>
      </c>
      <c r="B160" s="249" t="s">
        <v>683</v>
      </c>
      <c r="C160" s="252">
        <v>9</v>
      </c>
      <c r="D160" s="248" t="s">
        <v>693</v>
      </c>
      <c r="E160" s="253"/>
      <c r="F160" s="249"/>
      <c r="G160" s="182" t="str">
        <f t="shared" si="2"/>
        <v xml:space="preserve"> </v>
      </c>
    </row>
    <row r="161" spans="1:7" ht="25.5">
      <c r="A161" s="221">
        <v>420</v>
      </c>
      <c r="B161" s="222" t="s">
        <v>683</v>
      </c>
      <c r="C161" s="223">
        <v>11</v>
      </c>
      <c r="D161" s="248" t="s">
        <v>694</v>
      </c>
      <c r="E161" s="229">
        <v>1</v>
      </c>
      <c r="F161" s="222" t="s">
        <v>695</v>
      </c>
      <c r="G161" s="182" t="str">
        <f t="shared" si="2"/>
        <v>420 11-1 Comprobantes de Baja de Bienes</v>
      </c>
    </row>
    <row r="162" spans="1:7" ht="39.75" customHeight="1">
      <c r="A162" s="221">
        <v>420</v>
      </c>
      <c r="B162" s="222" t="s">
        <v>683</v>
      </c>
      <c r="C162" s="223">
        <v>11</v>
      </c>
      <c r="D162" s="248" t="s">
        <v>694</v>
      </c>
      <c r="E162" s="229">
        <v>2</v>
      </c>
      <c r="F162" s="222" t="s">
        <v>696</v>
      </c>
      <c r="G162" s="182" t="str">
        <f t="shared" si="2"/>
        <v>420 11-2 Comprobantes de Ingreso de Bienes</v>
      </c>
    </row>
    <row r="163" spans="1:7" ht="25.5">
      <c r="A163" s="221">
        <v>420</v>
      </c>
      <c r="B163" s="222" t="s">
        <v>683</v>
      </c>
      <c r="C163" s="223">
        <v>11</v>
      </c>
      <c r="D163" s="248" t="s">
        <v>694</v>
      </c>
      <c r="E163" s="229">
        <v>3</v>
      </c>
      <c r="F163" s="222" t="s">
        <v>697</v>
      </c>
      <c r="G163" s="182" t="str">
        <f t="shared" si="2"/>
        <v>420 11-3 Comprobantes de Reintegro de Bienes</v>
      </c>
    </row>
    <row r="164" spans="1:7" ht="25.5">
      <c r="A164" s="221">
        <v>420</v>
      </c>
      <c r="B164" s="222" t="s">
        <v>683</v>
      </c>
      <c r="C164" s="223">
        <v>11</v>
      </c>
      <c r="D164" s="248" t="s">
        <v>694</v>
      </c>
      <c r="E164" s="229">
        <v>4</v>
      </c>
      <c r="F164" s="222" t="s">
        <v>698</v>
      </c>
      <c r="G164" s="182" t="str">
        <f t="shared" si="2"/>
        <v>420 11-4 Comprobantes de Salida de Bienes</v>
      </c>
    </row>
    <row r="165" spans="1:7" ht="25.5">
      <c r="A165" s="221">
        <v>420</v>
      </c>
      <c r="B165" s="222" t="s">
        <v>683</v>
      </c>
      <c r="C165" s="223">
        <v>12</v>
      </c>
      <c r="D165" s="249" t="s">
        <v>699</v>
      </c>
      <c r="E165" s="229"/>
      <c r="F165" s="222"/>
      <c r="G165" s="182" t="str">
        <f t="shared" si="2"/>
        <v xml:space="preserve"> </v>
      </c>
    </row>
    <row r="166" spans="1:7" ht="25.5">
      <c r="A166" s="221">
        <v>420</v>
      </c>
      <c r="B166" s="222" t="s">
        <v>683</v>
      </c>
      <c r="C166" s="223">
        <v>14</v>
      </c>
      <c r="D166" s="249" t="s">
        <v>700</v>
      </c>
      <c r="E166" s="229"/>
      <c r="F166" s="222"/>
      <c r="G166" s="182" t="str">
        <f t="shared" si="2"/>
        <v xml:space="preserve"> </v>
      </c>
    </row>
    <row r="167" spans="1:7" ht="20.25" customHeight="1">
      <c r="A167" s="221">
        <v>420</v>
      </c>
      <c r="B167" s="222" t="s">
        <v>683</v>
      </c>
      <c r="C167" s="223">
        <v>20</v>
      </c>
      <c r="D167" s="249" t="s">
        <v>701</v>
      </c>
      <c r="E167" s="229"/>
      <c r="F167" s="222"/>
      <c r="G167" s="182" t="str">
        <f t="shared" si="2"/>
        <v xml:space="preserve"> </v>
      </c>
    </row>
    <row r="168" spans="1:7" ht="26.25" customHeight="1">
      <c r="A168" s="221">
        <v>420</v>
      </c>
      <c r="B168" s="222" t="s">
        <v>683</v>
      </c>
      <c r="C168" s="223">
        <v>21</v>
      </c>
      <c r="D168" s="249" t="s">
        <v>702</v>
      </c>
      <c r="E168" s="229"/>
      <c r="F168" s="222"/>
      <c r="G168" s="182" t="str">
        <f t="shared" si="2"/>
        <v xml:space="preserve"> </v>
      </c>
    </row>
    <row r="169" spans="1:7">
      <c r="A169" s="221">
        <v>420</v>
      </c>
      <c r="B169" s="222" t="s">
        <v>683</v>
      </c>
      <c r="C169" s="223">
        <v>24</v>
      </c>
      <c r="D169" s="249" t="s">
        <v>703</v>
      </c>
      <c r="E169" s="229"/>
      <c r="F169" s="222"/>
      <c r="G169" s="182" t="str">
        <f t="shared" si="2"/>
        <v xml:space="preserve"> </v>
      </c>
    </row>
    <row r="170" spans="1:7" ht="25.5">
      <c r="A170" s="221">
        <v>420</v>
      </c>
      <c r="B170" s="222" t="s">
        <v>683</v>
      </c>
      <c r="C170" s="223">
        <v>28</v>
      </c>
      <c r="D170" s="248" t="s">
        <v>402</v>
      </c>
      <c r="E170" s="229">
        <v>1</v>
      </c>
      <c r="F170" s="224" t="s">
        <v>577</v>
      </c>
      <c r="G170" s="182" t="str">
        <f t="shared" si="2"/>
        <v>420 28-1 Informes a Organismos de Control y Vigilancia</v>
      </c>
    </row>
    <row r="171" spans="1:7" ht="39" customHeight="1">
      <c r="A171" s="221">
        <v>420</v>
      </c>
      <c r="B171" s="222" t="s">
        <v>683</v>
      </c>
      <c r="C171" s="223">
        <v>28</v>
      </c>
      <c r="D171" s="248" t="s">
        <v>402</v>
      </c>
      <c r="E171" s="231">
        <v>2</v>
      </c>
      <c r="F171" s="224" t="s">
        <v>578</v>
      </c>
      <c r="G171" s="182" t="str">
        <f t="shared" si="2"/>
        <v>420 28-2 Informes a Otros Organismos</v>
      </c>
    </row>
    <row r="172" spans="1:7">
      <c r="A172" s="221">
        <v>420</v>
      </c>
      <c r="B172" s="222" t="s">
        <v>683</v>
      </c>
      <c r="C172" s="223">
        <v>28</v>
      </c>
      <c r="D172" s="248" t="s">
        <v>402</v>
      </c>
      <c r="E172" s="231">
        <v>4</v>
      </c>
      <c r="F172" s="224" t="s">
        <v>542</v>
      </c>
      <c r="G172" s="182" t="str">
        <f t="shared" si="2"/>
        <v>420 28-4 Informes de Gestión</v>
      </c>
    </row>
    <row r="173" spans="1:7" ht="42.75" customHeight="1">
      <c r="A173" s="221">
        <v>420</v>
      </c>
      <c r="B173" s="222" t="s">
        <v>683</v>
      </c>
      <c r="C173" s="229">
        <v>30</v>
      </c>
      <c r="D173" s="248" t="s">
        <v>704</v>
      </c>
      <c r="E173" s="229">
        <v>1</v>
      </c>
      <c r="F173" s="224" t="s">
        <v>705</v>
      </c>
      <c r="G173" s="182" t="str">
        <f t="shared" si="2"/>
        <v>420 30-1 Instrumentos de Descripción de Archivos</v>
      </c>
    </row>
    <row r="174" spans="1:7" ht="25.5">
      <c r="A174" s="221">
        <v>420</v>
      </c>
      <c r="B174" s="222" t="s">
        <v>683</v>
      </c>
      <c r="C174" s="229">
        <v>30</v>
      </c>
      <c r="D174" s="248" t="s">
        <v>704</v>
      </c>
      <c r="E174" s="231">
        <v>2</v>
      </c>
      <c r="F174" s="224" t="s">
        <v>706</v>
      </c>
      <c r="G174" s="182" t="str">
        <f t="shared" si="2"/>
        <v>420 30-2 Tablas de Retención Documental - TRD</v>
      </c>
    </row>
    <row r="175" spans="1:7" ht="25.5">
      <c r="A175" s="221">
        <v>420</v>
      </c>
      <c r="B175" s="222" t="s">
        <v>683</v>
      </c>
      <c r="C175" s="229">
        <v>30</v>
      </c>
      <c r="D175" s="248" t="s">
        <v>704</v>
      </c>
      <c r="E175" s="231">
        <v>3</v>
      </c>
      <c r="F175" s="224" t="s">
        <v>707</v>
      </c>
      <c r="G175" s="182" t="str">
        <f t="shared" si="2"/>
        <v>420 30-3 Tablas de Valoración Documental - TVD</v>
      </c>
    </row>
    <row r="176" spans="1:7" ht="39" customHeight="1">
      <c r="A176" s="221">
        <v>420</v>
      </c>
      <c r="B176" s="222" t="s">
        <v>683</v>
      </c>
      <c r="C176" s="229">
        <v>32</v>
      </c>
      <c r="D176" s="248" t="s">
        <v>432</v>
      </c>
      <c r="E176" s="223">
        <v>1</v>
      </c>
      <c r="F176" s="230" t="s">
        <v>708</v>
      </c>
      <c r="G176" s="182" t="str">
        <f t="shared" si="2"/>
        <v>420 32-1 Inventarios de Bienes Inmuebles</v>
      </c>
    </row>
    <row r="177" spans="1:7" ht="25.5">
      <c r="A177" s="221">
        <v>420</v>
      </c>
      <c r="B177" s="222" t="s">
        <v>683</v>
      </c>
      <c r="C177" s="229">
        <v>32</v>
      </c>
      <c r="D177" s="248" t="s">
        <v>432</v>
      </c>
      <c r="E177" s="223">
        <v>2</v>
      </c>
      <c r="F177" s="230" t="s">
        <v>709</v>
      </c>
      <c r="G177" s="182" t="str">
        <f t="shared" si="2"/>
        <v>420 32-2 Inventarios de Bienes Muebles</v>
      </c>
    </row>
    <row r="178" spans="1:7" ht="25.5">
      <c r="A178" s="221">
        <v>420</v>
      </c>
      <c r="B178" s="222" t="s">
        <v>683</v>
      </c>
      <c r="C178" s="223">
        <v>36</v>
      </c>
      <c r="D178" s="249" t="s">
        <v>710</v>
      </c>
      <c r="E178" s="229"/>
      <c r="F178" s="224"/>
      <c r="G178" s="182" t="str">
        <f t="shared" si="2"/>
        <v xml:space="preserve"> </v>
      </c>
    </row>
    <row r="179" spans="1:7" ht="25.5">
      <c r="A179" s="221">
        <v>440</v>
      </c>
      <c r="B179" s="222" t="s">
        <v>711</v>
      </c>
      <c r="C179" s="238">
        <v>46</v>
      </c>
      <c r="D179" s="224" t="s">
        <v>404</v>
      </c>
      <c r="E179" s="229">
        <v>1</v>
      </c>
      <c r="F179" s="224" t="s">
        <v>712</v>
      </c>
      <c r="G179" s="182" t="str">
        <f t="shared" si="2"/>
        <v>440 46-1 Planes Anuales de Adquisiciones</v>
      </c>
    </row>
    <row r="180" spans="1:7" ht="25.5">
      <c r="A180" s="221">
        <v>420</v>
      </c>
      <c r="B180" s="222" t="s">
        <v>683</v>
      </c>
      <c r="C180" s="238">
        <v>46</v>
      </c>
      <c r="D180" s="224" t="s">
        <v>404</v>
      </c>
      <c r="E180" s="231">
        <v>9</v>
      </c>
      <c r="F180" s="240" t="s">
        <v>713</v>
      </c>
      <c r="G180" s="182" t="str">
        <f t="shared" si="2"/>
        <v>420 46-9 Planes de Gestión Integral de Residuos</v>
      </c>
    </row>
    <row r="181" spans="1:7" ht="25.5">
      <c r="A181" s="221">
        <v>420</v>
      </c>
      <c r="B181" s="222" t="s">
        <v>683</v>
      </c>
      <c r="C181" s="238">
        <v>46</v>
      </c>
      <c r="D181" s="224" t="s">
        <v>404</v>
      </c>
      <c r="E181" s="243">
        <v>12</v>
      </c>
      <c r="F181" s="240" t="s">
        <v>714</v>
      </c>
      <c r="G181" s="182" t="str">
        <f t="shared" si="2"/>
        <v>420 46-12 Planes de Mantenimiento Hospitalario</v>
      </c>
    </row>
    <row r="182" spans="1:7" ht="25.5">
      <c r="A182" s="221">
        <v>420</v>
      </c>
      <c r="B182" s="222" t="s">
        <v>683</v>
      </c>
      <c r="C182" s="238">
        <v>46</v>
      </c>
      <c r="D182" s="224" t="s">
        <v>404</v>
      </c>
      <c r="E182" s="243">
        <v>15</v>
      </c>
      <c r="F182" s="240" t="s">
        <v>715</v>
      </c>
      <c r="G182" s="182" t="str">
        <f t="shared" si="2"/>
        <v>420 46-15 Planes Institucionales de Archivos - PINAR</v>
      </c>
    </row>
    <row r="183" spans="1:7" ht="25.5">
      <c r="A183" s="221">
        <v>420</v>
      </c>
      <c r="B183" s="222" t="s">
        <v>683</v>
      </c>
      <c r="C183" s="238">
        <v>46</v>
      </c>
      <c r="D183" s="224" t="s">
        <v>404</v>
      </c>
      <c r="E183" s="243">
        <v>17</v>
      </c>
      <c r="F183" s="240" t="s">
        <v>716</v>
      </c>
      <c r="G183" s="182" t="str">
        <f t="shared" si="2"/>
        <v>420 46-17 Planes Institucionales de Gestión Ambiental PIGA</v>
      </c>
    </row>
    <row r="184" spans="1:7" s="182" customFormat="1" ht="25.5">
      <c r="A184" s="221">
        <v>420</v>
      </c>
      <c r="B184" s="222" t="s">
        <v>683</v>
      </c>
      <c r="C184" s="223">
        <v>52</v>
      </c>
      <c r="D184" s="249" t="s">
        <v>416</v>
      </c>
      <c r="E184" s="231">
        <v>10</v>
      </c>
      <c r="F184" s="224" t="s">
        <v>717</v>
      </c>
      <c r="G184" s="182" t="str">
        <f t="shared" si="2"/>
        <v>420 52-10 Programas de Gestión Documental - PGD</v>
      </c>
    </row>
    <row r="185" spans="1:7" ht="25.5">
      <c r="A185" s="221">
        <v>420</v>
      </c>
      <c r="B185" s="222" t="s">
        <v>683</v>
      </c>
      <c r="C185" s="223">
        <v>52</v>
      </c>
      <c r="D185" s="249" t="s">
        <v>416</v>
      </c>
      <c r="E185" s="231">
        <v>17</v>
      </c>
      <c r="F185" s="224" t="s">
        <v>718</v>
      </c>
      <c r="G185" s="182" t="str">
        <f t="shared" si="2"/>
        <v>420 52-17 Programas Institucionales de Tecnovigilancia</v>
      </c>
    </row>
    <row r="186" spans="1:7" ht="38.25">
      <c r="A186" s="221">
        <v>420</v>
      </c>
      <c r="B186" s="222" t="s">
        <v>683</v>
      </c>
      <c r="C186" s="223">
        <v>56</v>
      </c>
      <c r="D186" s="249" t="s">
        <v>719</v>
      </c>
      <c r="E186" s="223">
        <v>1</v>
      </c>
      <c r="F186" s="224" t="s">
        <v>720</v>
      </c>
      <c r="G186" s="182" t="str">
        <f t="shared" si="2"/>
        <v>420 56-1 Registros de Comunicaciones Oficiales Enviadas</v>
      </c>
    </row>
    <row r="187" spans="1:7" ht="38.25">
      <c r="A187" s="221">
        <v>420</v>
      </c>
      <c r="B187" s="222" t="s">
        <v>683</v>
      </c>
      <c r="C187" s="223">
        <v>56</v>
      </c>
      <c r="D187" s="249" t="s">
        <v>719</v>
      </c>
      <c r="E187" s="223">
        <v>2</v>
      </c>
      <c r="F187" s="224" t="s">
        <v>721</v>
      </c>
      <c r="G187" s="182" t="str">
        <f t="shared" si="2"/>
        <v>420 56-2 Registros de Comunicaciones Oficiales Internas</v>
      </c>
    </row>
    <row r="188" spans="1:7" ht="38.25">
      <c r="A188" s="221">
        <v>420</v>
      </c>
      <c r="B188" s="222" t="s">
        <v>683</v>
      </c>
      <c r="C188" s="223">
        <v>56</v>
      </c>
      <c r="D188" s="249" t="s">
        <v>719</v>
      </c>
      <c r="E188" s="223">
        <v>3</v>
      </c>
      <c r="F188" s="224" t="s">
        <v>722</v>
      </c>
      <c r="G188" s="182" t="str">
        <f t="shared" si="2"/>
        <v>420 56-3 Registros de Comunicaciones Oficiales Recibidas</v>
      </c>
    </row>
    <row r="189" spans="1:7" ht="25.5">
      <c r="A189" s="221">
        <v>420</v>
      </c>
      <c r="B189" s="222" t="s">
        <v>683</v>
      </c>
      <c r="C189" s="223">
        <v>62</v>
      </c>
      <c r="D189" s="249" t="s">
        <v>723</v>
      </c>
      <c r="E189" s="231"/>
      <c r="F189" s="224"/>
      <c r="G189" s="182" t="str">
        <f t="shared" si="2"/>
        <v xml:space="preserve"> </v>
      </c>
    </row>
    <row r="190" spans="1:7" ht="38.25">
      <c r="A190" s="221">
        <v>430</v>
      </c>
      <c r="B190" s="256" t="s">
        <v>724</v>
      </c>
      <c r="C190" s="223">
        <v>2</v>
      </c>
      <c r="D190" s="248" t="s">
        <v>400</v>
      </c>
      <c r="E190" s="229">
        <v>2</v>
      </c>
      <c r="F190" s="224" t="s">
        <v>436</v>
      </c>
      <c r="G190" s="182" t="str">
        <f t="shared" si="2"/>
        <v>430 2-2 Actas Comité de Convivencia y Conciliación Laboral</v>
      </c>
    </row>
    <row r="191" spans="1:7" ht="25.5">
      <c r="A191" s="221">
        <v>430</v>
      </c>
      <c r="B191" s="256" t="s">
        <v>724</v>
      </c>
      <c r="C191" s="223">
        <v>2</v>
      </c>
      <c r="D191" s="248" t="s">
        <v>400</v>
      </c>
      <c r="E191" s="229">
        <v>8</v>
      </c>
      <c r="F191" s="224" t="s">
        <v>725</v>
      </c>
      <c r="G191" s="182" t="str">
        <f t="shared" si="2"/>
        <v>430 2-8 Actas de la Comisión de Personal</v>
      </c>
    </row>
    <row r="192" spans="1:7" ht="38.25">
      <c r="A192" s="221">
        <v>430</v>
      </c>
      <c r="B192" s="256" t="s">
        <v>724</v>
      </c>
      <c r="C192" s="223">
        <v>2</v>
      </c>
      <c r="D192" s="248" t="s">
        <v>400</v>
      </c>
      <c r="E192" s="229">
        <v>11</v>
      </c>
      <c r="F192" s="224" t="s">
        <v>726</v>
      </c>
      <c r="G192" s="182" t="str">
        <f t="shared" si="2"/>
        <v>430 2-11 Actas del Comité de Bienestar Social e Incentivos</v>
      </c>
    </row>
    <row r="193" spans="1:7" ht="38.25">
      <c r="A193" s="221">
        <v>430</v>
      </c>
      <c r="B193" s="256" t="s">
        <v>724</v>
      </c>
      <c r="C193" s="223">
        <v>2</v>
      </c>
      <c r="D193" s="248" t="s">
        <v>400</v>
      </c>
      <c r="E193" s="229">
        <v>30</v>
      </c>
      <c r="F193" s="224" t="s">
        <v>727</v>
      </c>
      <c r="G193" s="182" t="str">
        <f t="shared" si="2"/>
        <v>430 2-30 Actas del Comité Paritario de Seguridad y Salud en el Trabajo</v>
      </c>
    </row>
    <row r="194" spans="1:7" ht="38.25">
      <c r="A194" s="221">
        <v>430</v>
      </c>
      <c r="B194" s="256" t="s">
        <v>724</v>
      </c>
      <c r="C194" s="223">
        <v>5</v>
      </c>
      <c r="D194" s="248" t="s">
        <v>728</v>
      </c>
      <c r="E194" s="229"/>
      <c r="F194" s="224"/>
      <c r="G194" s="182" t="str">
        <f t="shared" si="2"/>
        <v xml:space="preserve"> </v>
      </c>
    </row>
    <row r="195" spans="1:7" ht="25.5">
      <c r="A195" s="221">
        <v>430</v>
      </c>
      <c r="B195" s="256" t="s">
        <v>724</v>
      </c>
      <c r="C195" s="223">
        <v>26</v>
      </c>
      <c r="D195" s="248" t="s">
        <v>729</v>
      </c>
      <c r="E195" s="229"/>
      <c r="F195" s="224"/>
      <c r="G195" s="182" t="str">
        <f t="shared" si="2"/>
        <v xml:space="preserve"> </v>
      </c>
    </row>
    <row r="196" spans="1:7" ht="25.5">
      <c r="A196" s="221">
        <v>430</v>
      </c>
      <c r="B196" s="256" t="s">
        <v>724</v>
      </c>
      <c r="C196" s="223">
        <v>27</v>
      </c>
      <c r="D196" s="248" t="s">
        <v>437</v>
      </c>
      <c r="E196" s="229"/>
      <c r="F196" s="224"/>
      <c r="G196" s="182" t="str">
        <f t="shared" si="2"/>
        <v xml:space="preserve"> </v>
      </c>
    </row>
    <row r="197" spans="1:7" ht="25.5">
      <c r="A197" s="221">
        <v>430</v>
      </c>
      <c r="B197" s="256" t="s">
        <v>724</v>
      </c>
      <c r="C197" s="223">
        <v>28</v>
      </c>
      <c r="D197" s="248" t="s">
        <v>402</v>
      </c>
      <c r="E197" s="229">
        <v>1</v>
      </c>
      <c r="F197" s="224" t="s">
        <v>577</v>
      </c>
      <c r="G197" s="182" t="str">
        <f t="shared" si="2"/>
        <v>430 28-1 Informes a Organismos de Control y Vigilancia</v>
      </c>
    </row>
    <row r="198" spans="1:7" ht="25.5">
      <c r="A198" s="221">
        <v>430</v>
      </c>
      <c r="B198" s="256" t="s">
        <v>724</v>
      </c>
      <c r="C198" s="223">
        <v>28</v>
      </c>
      <c r="D198" s="248" t="s">
        <v>402</v>
      </c>
      <c r="E198" s="231">
        <v>2</v>
      </c>
      <c r="F198" s="224" t="s">
        <v>578</v>
      </c>
      <c r="G198" s="182" t="str">
        <f t="shared" si="2"/>
        <v>430 28-2 Informes a Otros Organismos</v>
      </c>
    </row>
    <row r="199" spans="1:7" ht="25.5">
      <c r="A199" s="221">
        <v>430</v>
      </c>
      <c r="B199" s="256" t="s">
        <v>724</v>
      </c>
      <c r="C199" s="223">
        <v>28</v>
      </c>
      <c r="D199" s="248" t="s">
        <v>402</v>
      </c>
      <c r="E199" s="231">
        <v>4</v>
      </c>
      <c r="F199" s="224" t="s">
        <v>542</v>
      </c>
      <c r="G199" s="182" t="str">
        <f t="shared" si="2"/>
        <v>430 28-4 Informes de Gestión</v>
      </c>
    </row>
    <row r="200" spans="1:7" ht="25.5">
      <c r="A200" s="221">
        <v>430</v>
      </c>
      <c r="B200" s="256" t="s">
        <v>724</v>
      </c>
      <c r="C200" s="223">
        <v>44</v>
      </c>
      <c r="D200" s="248" t="s">
        <v>730</v>
      </c>
      <c r="E200" s="231"/>
      <c r="F200" s="224"/>
      <c r="G200" s="182" t="str">
        <f t="shared" si="2"/>
        <v xml:space="preserve"> </v>
      </c>
    </row>
    <row r="201" spans="1:7" ht="25.5">
      <c r="A201" s="221">
        <v>430</v>
      </c>
      <c r="B201" s="256" t="s">
        <v>724</v>
      </c>
      <c r="C201" s="223">
        <v>46</v>
      </c>
      <c r="D201" s="248" t="s">
        <v>404</v>
      </c>
      <c r="E201" s="231">
        <v>3</v>
      </c>
      <c r="F201" s="240" t="s">
        <v>731</v>
      </c>
      <c r="G201" s="182" t="str">
        <f t="shared" ref="G201:G213" si="3">IF(E201=0," ",(CONCATENATE(A201," ",C201,"-",E201," ",F201)))</f>
        <v>430 46-3 Planes de Bienestar del personal</v>
      </c>
    </row>
    <row r="202" spans="1:7" ht="25.5">
      <c r="A202" s="221">
        <v>430</v>
      </c>
      <c r="B202" s="256" t="s">
        <v>724</v>
      </c>
      <c r="C202" s="223">
        <v>46</v>
      </c>
      <c r="D202" s="248" t="s">
        <v>404</v>
      </c>
      <c r="E202" s="231">
        <v>8</v>
      </c>
      <c r="F202" s="240" t="s">
        <v>732</v>
      </c>
      <c r="G202" s="182" t="str">
        <f t="shared" si="3"/>
        <v>430 46-8 Planes de Evacuación y Emergencias</v>
      </c>
    </row>
    <row r="203" spans="1:7" ht="25.5">
      <c r="A203" s="221">
        <v>430</v>
      </c>
      <c r="B203" s="256" t="s">
        <v>724</v>
      </c>
      <c r="C203" s="223">
        <v>46</v>
      </c>
      <c r="D203" s="248" t="s">
        <v>404</v>
      </c>
      <c r="E203" s="241">
        <v>13</v>
      </c>
      <c r="F203" s="240" t="s">
        <v>733</v>
      </c>
      <c r="G203" s="182" t="str">
        <f t="shared" si="3"/>
        <v>430 46-13 Planes Estratégicos de Recursos Humanos</v>
      </c>
    </row>
    <row r="204" spans="1:7" ht="25.5">
      <c r="A204" s="221">
        <v>430</v>
      </c>
      <c r="B204" s="256" t="s">
        <v>724</v>
      </c>
      <c r="C204" s="223">
        <v>46</v>
      </c>
      <c r="D204" s="248" t="s">
        <v>404</v>
      </c>
      <c r="E204" s="229">
        <v>16</v>
      </c>
      <c r="F204" s="224" t="s">
        <v>734</v>
      </c>
      <c r="G204" s="182" t="str">
        <f t="shared" si="3"/>
        <v>430 46-16 Planes Institucionales de Capacitación del Personal</v>
      </c>
    </row>
    <row r="205" spans="1:7" ht="25.5">
      <c r="A205" s="251">
        <v>430</v>
      </c>
      <c r="B205" s="257" t="s">
        <v>724</v>
      </c>
      <c r="C205" s="252">
        <v>51</v>
      </c>
      <c r="D205" s="248" t="s">
        <v>735</v>
      </c>
      <c r="E205" s="258"/>
      <c r="F205" s="249"/>
      <c r="G205" s="182" t="str">
        <f t="shared" si="3"/>
        <v xml:space="preserve"> </v>
      </c>
    </row>
    <row r="206" spans="1:7" ht="38.25">
      <c r="A206" s="221">
        <v>430</v>
      </c>
      <c r="B206" s="256" t="s">
        <v>724</v>
      </c>
      <c r="C206" s="223">
        <v>52</v>
      </c>
      <c r="D206" s="248" t="s">
        <v>416</v>
      </c>
      <c r="E206" s="231">
        <v>16</v>
      </c>
      <c r="F206" s="240" t="s">
        <v>736</v>
      </c>
      <c r="G206" s="182" t="str">
        <f t="shared" si="3"/>
        <v xml:space="preserve">430 52-16 Programas del Sistema de Gestión de la Seguridad y Salud en el Trabajo </v>
      </c>
    </row>
    <row r="207" spans="1:7" ht="25.5">
      <c r="A207" s="221">
        <v>440</v>
      </c>
      <c r="B207" s="222" t="s">
        <v>711</v>
      </c>
      <c r="C207" s="223">
        <v>2</v>
      </c>
      <c r="D207" s="248" t="s">
        <v>400</v>
      </c>
      <c r="E207" s="229">
        <v>26</v>
      </c>
      <c r="F207" s="224" t="s">
        <v>737</v>
      </c>
      <c r="G207" s="182" t="str">
        <f t="shared" si="3"/>
        <v>440 2-26 Actas Comité Evaluador de Contratación</v>
      </c>
    </row>
    <row r="208" spans="1:7" ht="25.5">
      <c r="A208" s="221">
        <v>440</v>
      </c>
      <c r="B208" s="222" t="s">
        <v>711</v>
      </c>
      <c r="C208" s="223">
        <v>13</v>
      </c>
      <c r="D208" s="248" t="s">
        <v>438</v>
      </c>
      <c r="E208" s="229">
        <v>1</v>
      </c>
      <c r="F208" s="224" t="s">
        <v>738</v>
      </c>
      <c r="G208" s="182" t="str">
        <f t="shared" si="3"/>
        <v>440 13-1 Contratos por Contratación Directa</v>
      </c>
    </row>
    <row r="209" spans="1:7" ht="25.5">
      <c r="A209" s="221">
        <v>440</v>
      </c>
      <c r="B209" s="222" t="s">
        <v>711</v>
      </c>
      <c r="C209" s="223">
        <v>13</v>
      </c>
      <c r="D209" s="248" t="s">
        <v>438</v>
      </c>
      <c r="E209" s="229">
        <v>2</v>
      </c>
      <c r="F209" s="224" t="s">
        <v>739</v>
      </c>
      <c r="G209" s="182" t="str">
        <f t="shared" si="3"/>
        <v>440 13-2 Contratos por Licitación Pública</v>
      </c>
    </row>
    <row r="210" spans="1:7" ht="25.5">
      <c r="A210" s="221">
        <v>440</v>
      </c>
      <c r="B210" s="222" t="s">
        <v>711</v>
      </c>
      <c r="C210" s="223">
        <v>13</v>
      </c>
      <c r="D210" s="248" t="s">
        <v>438</v>
      </c>
      <c r="E210" s="229">
        <v>3</v>
      </c>
      <c r="F210" s="224" t="s">
        <v>740</v>
      </c>
      <c r="G210" s="182" t="str">
        <f t="shared" si="3"/>
        <v>440 13-3 Contratos por Selección Abreviada</v>
      </c>
    </row>
    <row r="211" spans="1:7" ht="25.5">
      <c r="A211" s="221">
        <v>440</v>
      </c>
      <c r="B211" s="222" t="s">
        <v>711</v>
      </c>
      <c r="C211" s="223">
        <v>28</v>
      </c>
      <c r="D211" s="248" t="s">
        <v>402</v>
      </c>
      <c r="E211" s="229">
        <v>1</v>
      </c>
      <c r="F211" s="224" t="s">
        <v>577</v>
      </c>
      <c r="G211" s="182" t="str">
        <f t="shared" si="3"/>
        <v>440 28-1 Informes a Organismos de Control y Vigilancia</v>
      </c>
    </row>
    <row r="212" spans="1:7" ht="25.5">
      <c r="A212" s="221">
        <v>440</v>
      </c>
      <c r="B212" s="222" t="s">
        <v>711</v>
      </c>
      <c r="C212" s="223">
        <v>28</v>
      </c>
      <c r="D212" s="248" t="s">
        <v>402</v>
      </c>
      <c r="E212" s="231">
        <v>2</v>
      </c>
      <c r="F212" s="224" t="s">
        <v>578</v>
      </c>
      <c r="G212" s="182" t="str">
        <f t="shared" si="3"/>
        <v>440 28-2 Informes a Otros Organismos</v>
      </c>
    </row>
    <row r="213" spans="1:7" s="182" customFormat="1" ht="33" customHeight="1">
      <c r="A213" s="221">
        <v>440</v>
      </c>
      <c r="B213" s="222" t="s">
        <v>711</v>
      </c>
      <c r="C213" s="223">
        <v>28</v>
      </c>
      <c r="D213" s="248" t="s">
        <v>402</v>
      </c>
      <c r="E213" s="231">
        <v>4</v>
      </c>
      <c r="F213" s="224" t="s">
        <v>542</v>
      </c>
      <c r="G213" s="182" t="str">
        <f t="shared" si="3"/>
        <v>440 28-4 Informes de Gestión</v>
      </c>
    </row>
  </sheetData>
  <sheetProtection sheet="1" objects="1" scenarios="1"/>
  <autoFilter ref="A7:F213" xr:uid="{00000000-0009-0000-0000-000006000000}"/>
  <mergeCells count="3">
    <mergeCell ref="A2:F2"/>
    <mergeCell ref="A3:F3"/>
    <mergeCell ref="A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272"/>
  <sheetViews>
    <sheetView topLeftCell="A54" workbookViewId="0">
      <selection activeCell="E54" sqref="E54"/>
    </sheetView>
  </sheetViews>
  <sheetFormatPr baseColWidth="10" defaultRowHeight="12"/>
  <cols>
    <col min="1" max="1" width="18.42578125" style="261" customWidth="1"/>
    <col min="2" max="2" width="25.42578125" style="261" customWidth="1"/>
    <col min="3" max="3" width="11.28515625" style="261" bestFit="1" customWidth="1"/>
    <col min="4" max="4" width="29.7109375" style="269" customWidth="1"/>
    <col min="5" max="5" width="18.5703125" style="261" customWidth="1"/>
    <col min="6" max="6" width="22.140625" style="261" customWidth="1"/>
    <col min="7" max="7" width="81" style="261" customWidth="1"/>
    <col min="8" max="16384" width="11.42578125" style="261"/>
  </cols>
  <sheetData>
    <row r="1" spans="1:7" ht="18.75" customHeight="1">
      <c r="A1" s="702"/>
      <c r="B1" s="702"/>
      <c r="C1" s="703" t="s">
        <v>741</v>
      </c>
      <c r="D1" s="703"/>
      <c r="E1" s="259" t="s">
        <v>742</v>
      </c>
      <c r="F1" s="260">
        <v>2</v>
      </c>
      <c r="G1" s="702"/>
    </row>
    <row r="2" spans="1:7" ht="18.75" customHeight="1">
      <c r="A2" s="702"/>
      <c r="B2" s="702"/>
      <c r="C2" s="703"/>
      <c r="D2" s="703"/>
      <c r="E2" s="259" t="s">
        <v>507</v>
      </c>
      <c r="F2" s="262">
        <v>43381</v>
      </c>
      <c r="G2" s="702"/>
    </row>
    <row r="3" spans="1:7" ht="18.75" customHeight="1">
      <c r="A3" s="702"/>
      <c r="B3" s="702"/>
      <c r="C3" s="703"/>
      <c r="D3" s="703"/>
      <c r="E3" s="259" t="s">
        <v>508</v>
      </c>
      <c r="F3" s="260" t="s">
        <v>743</v>
      </c>
      <c r="G3" s="702"/>
    </row>
    <row r="4" spans="1:7" ht="7.5" customHeight="1">
      <c r="D4" s="261"/>
    </row>
    <row r="5" spans="1:7" s="265" customFormat="1" ht="48" customHeight="1">
      <c r="A5" s="263" t="s">
        <v>439</v>
      </c>
      <c r="B5" s="263" t="s">
        <v>440</v>
      </c>
      <c r="C5" s="263" t="s">
        <v>441</v>
      </c>
      <c r="D5" s="264" t="s">
        <v>442</v>
      </c>
      <c r="E5" s="263" t="s">
        <v>443</v>
      </c>
      <c r="F5" s="263" t="s">
        <v>444</v>
      </c>
      <c r="G5" s="263" t="s">
        <v>744</v>
      </c>
    </row>
    <row r="6" spans="1:7" ht="91.5" customHeight="1">
      <c r="A6" s="221">
        <v>200</v>
      </c>
      <c r="B6" s="222" t="s">
        <v>573</v>
      </c>
      <c r="C6" s="223">
        <v>2</v>
      </c>
      <c r="D6" s="224" t="s">
        <v>400</v>
      </c>
      <c r="E6" s="221"/>
      <c r="F6" s="221"/>
      <c r="G6" s="266" t="s">
        <v>745</v>
      </c>
    </row>
    <row r="7" spans="1:7" ht="84.75" customHeight="1">
      <c r="A7" s="225">
        <v>200</v>
      </c>
      <c r="B7" s="222" t="s">
        <v>573</v>
      </c>
      <c r="C7" s="225"/>
      <c r="D7" s="225"/>
      <c r="E7" s="226">
        <v>9</v>
      </c>
      <c r="F7" s="222" t="s">
        <v>571</v>
      </c>
      <c r="G7" s="266" t="s">
        <v>745</v>
      </c>
    </row>
    <row r="8" spans="1:7" ht="72" customHeight="1">
      <c r="A8" s="225">
        <v>200</v>
      </c>
      <c r="B8" s="222" t="s">
        <v>573</v>
      </c>
      <c r="C8" s="227">
        <v>3</v>
      </c>
      <c r="D8" s="222" t="s">
        <v>572</v>
      </c>
      <c r="E8" s="226"/>
      <c r="F8" s="228"/>
      <c r="G8" s="266" t="s">
        <v>746</v>
      </c>
    </row>
    <row r="9" spans="1:7" ht="96" customHeight="1">
      <c r="A9" s="225">
        <v>200</v>
      </c>
      <c r="B9" s="222" t="s">
        <v>573</v>
      </c>
      <c r="C9" s="227">
        <v>8</v>
      </c>
      <c r="D9" s="222" t="s">
        <v>401</v>
      </c>
      <c r="E9" s="226"/>
      <c r="F9" s="222"/>
      <c r="G9" s="266" t="s">
        <v>747</v>
      </c>
    </row>
    <row r="10" spans="1:7" ht="72" customHeight="1">
      <c r="A10" s="225">
        <v>200</v>
      </c>
      <c r="B10" s="222" t="s">
        <v>573</v>
      </c>
      <c r="C10" s="227">
        <v>64</v>
      </c>
      <c r="D10" s="222" t="s">
        <v>405</v>
      </c>
      <c r="E10" s="225"/>
      <c r="F10" s="225"/>
      <c r="G10" s="266" t="s">
        <v>748</v>
      </c>
    </row>
    <row r="11" spans="1:7" ht="72" customHeight="1">
      <c r="A11" s="221">
        <v>210</v>
      </c>
      <c r="B11" s="222" t="s">
        <v>406</v>
      </c>
      <c r="C11" s="223">
        <v>1</v>
      </c>
      <c r="D11" s="224" t="s">
        <v>407</v>
      </c>
      <c r="E11" s="221"/>
      <c r="F11" s="221"/>
      <c r="G11" s="233" t="s">
        <v>749</v>
      </c>
    </row>
    <row r="12" spans="1:7" ht="72" customHeight="1">
      <c r="A12" s="221">
        <v>210</v>
      </c>
      <c r="B12" s="222" t="s">
        <v>406</v>
      </c>
      <c r="C12" s="223"/>
      <c r="D12" s="221"/>
      <c r="E12" s="229">
        <v>1</v>
      </c>
      <c r="F12" s="224" t="s">
        <v>574</v>
      </c>
      <c r="G12" s="233" t="s">
        <v>750</v>
      </c>
    </row>
    <row r="13" spans="1:7" ht="72" customHeight="1">
      <c r="A13" s="221">
        <v>210</v>
      </c>
      <c r="B13" s="222" t="s">
        <v>406</v>
      </c>
      <c r="C13" s="223"/>
      <c r="D13" s="221"/>
      <c r="E13" s="229">
        <v>2</v>
      </c>
      <c r="F13" s="224" t="s">
        <v>408</v>
      </c>
      <c r="G13" s="233" t="s">
        <v>751</v>
      </c>
    </row>
    <row r="14" spans="1:7" ht="72" customHeight="1">
      <c r="A14" s="221">
        <v>210</v>
      </c>
      <c r="B14" s="222" t="s">
        <v>406</v>
      </c>
      <c r="C14" s="223"/>
      <c r="D14" s="221"/>
      <c r="E14" s="229">
        <v>3</v>
      </c>
      <c r="F14" s="224" t="s">
        <v>575</v>
      </c>
      <c r="G14" s="233" t="s">
        <v>752</v>
      </c>
    </row>
    <row r="15" spans="1:7" ht="126" customHeight="1">
      <c r="A15" s="221">
        <v>210</v>
      </c>
      <c r="B15" s="222" t="s">
        <v>406</v>
      </c>
      <c r="C15" s="223">
        <v>2</v>
      </c>
      <c r="D15" s="224" t="s">
        <v>400</v>
      </c>
      <c r="E15" s="221"/>
      <c r="F15" s="221"/>
      <c r="G15" s="233" t="s">
        <v>753</v>
      </c>
    </row>
    <row r="16" spans="1:7" ht="120" customHeight="1">
      <c r="A16" s="221">
        <v>210</v>
      </c>
      <c r="B16" s="222" t="s">
        <v>406</v>
      </c>
      <c r="C16" s="223"/>
      <c r="D16" s="230"/>
      <c r="E16" s="229">
        <v>12</v>
      </c>
      <c r="F16" s="224" t="s">
        <v>576</v>
      </c>
      <c r="G16" s="233" t="s">
        <v>753</v>
      </c>
    </row>
    <row r="17" spans="1:7" ht="87" customHeight="1">
      <c r="A17" s="221">
        <v>210</v>
      </c>
      <c r="B17" s="222" t="s">
        <v>406</v>
      </c>
      <c r="C17" s="223">
        <v>28</v>
      </c>
      <c r="D17" s="230" t="s">
        <v>402</v>
      </c>
      <c r="E17" s="221"/>
      <c r="F17" s="221"/>
      <c r="G17" s="233" t="s">
        <v>754</v>
      </c>
    </row>
    <row r="18" spans="1:7" ht="63.75">
      <c r="A18" s="221">
        <v>210</v>
      </c>
      <c r="B18" s="222" t="s">
        <v>406</v>
      </c>
      <c r="C18" s="223"/>
      <c r="D18" s="230"/>
      <c r="E18" s="229">
        <v>1</v>
      </c>
      <c r="F18" s="224" t="s">
        <v>577</v>
      </c>
      <c r="G18" s="233" t="s">
        <v>754</v>
      </c>
    </row>
    <row r="19" spans="1:7" ht="63.75">
      <c r="A19" s="221">
        <v>210</v>
      </c>
      <c r="B19" s="222" t="s">
        <v>406</v>
      </c>
      <c r="C19" s="223"/>
      <c r="D19" s="230"/>
      <c r="E19" s="231">
        <v>2</v>
      </c>
      <c r="F19" s="224" t="s">
        <v>578</v>
      </c>
      <c r="G19" s="233" t="s">
        <v>754</v>
      </c>
    </row>
    <row r="20" spans="1:7" ht="51">
      <c r="A20" s="221">
        <v>210</v>
      </c>
      <c r="B20" s="222" t="s">
        <v>406</v>
      </c>
      <c r="C20" s="223"/>
      <c r="D20" s="230"/>
      <c r="E20" s="231">
        <v>4</v>
      </c>
      <c r="F20" s="224" t="s">
        <v>542</v>
      </c>
      <c r="G20" s="233" t="s">
        <v>755</v>
      </c>
    </row>
    <row r="21" spans="1:7" ht="173.25" customHeight="1">
      <c r="A21" s="221">
        <v>210</v>
      </c>
      <c r="B21" s="222" t="s">
        <v>406</v>
      </c>
      <c r="C21" s="223">
        <v>33</v>
      </c>
      <c r="D21" s="230" t="s">
        <v>541</v>
      </c>
      <c r="E21" s="231"/>
      <c r="F21" s="224"/>
      <c r="G21" s="233" t="s">
        <v>756</v>
      </c>
    </row>
    <row r="22" spans="1:7" ht="383.25" customHeight="1">
      <c r="A22" s="221">
        <v>210</v>
      </c>
      <c r="B22" s="222" t="s">
        <v>406</v>
      </c>
      <c r="C22" s="223">
        <v>49</v>
      </c>
      <c r="D22" s="224" t="s">
        <v>552</v>
      </c>
      <c r="E22" s="231"/>
      <c r="F22" s="232"/>
      <c r="G22" s="233" t="s">
        <v>757</v>
      </c>
    </row>
    <row r="23" spans="1:7" ht="72" customHeight="1">
      <c r="A23" s="221">
        <v>210</v>
      </c>
      <c r="B23" s="222" t="s">
        <v>406</v>
      </c>
      <c r="C23" s="223">
        <v>50</v>
      </c>
      <c r="D23" s="224" t="s">
        <v>558</v>
      </c>
      <c r="E23" s="231"/>
      <c r="F23" s="232"/>
      <c r="G23" s="233" t="s">
        <v>758</v>
      </c>
    </row>
    <row r="24" spans="1:7" ht="72" customHeight="1">
      <c r="A24" s="221">
        <v>210</v>
      </c>
      <c r="B24" s="222" t="s">
        <v>406</v>
      </c>
      <c r="C24" s="223"/>
      <c r="D24" s="232"/>
      <c r="E24" s="231">
        <v>1</v>
      </c>
      <c r="F24" s="224" t="s">
        <v>579</v>
      </c>
      <c r="G24" s="233" t="s">
        <v>759</v>
      </c>
    </row>
    <row r="25" spans="1:7" ht="72" customHeight="1">
      <c r="A25" s="221">
        <v>210</v>
      </c>
      <c r="B25" s="222" t="s">
        <v>406</v>
      </c>
      <c r="C25" s="223"/>
      <c r="D25" s="232"/>
      <c r="E25" s="231">
        <v>2</v>
      </c>
      <c r="F25" s="224" t="s">
        <v>567</v>
      </c>
      <c r="G25" s="233" t="s">
        <v>758</v>
      </c>
    </row>
    <row r="26" spans="1:7" ht="72" customHeight="1">
      <c r="A26" s="221">
        <v>210</v>
      </c>
      <c r="B26" s="222" t="s">
        <v>406</v>
      </c>
      <c r="C26" s="223"/>
      <c r="D26" s="232"/>
      <c r="E26" s="231">
        <v>3</v>
      </c>
      <c r="F26" s="224" t="s">
        <v>580</v>
      </c>
      <c r="G26" s="233" t="s">
        <v>760</v>
      </c>
    </row>
    <row r="27" spans="1:7" ht="72" customHeight="1">
      <c r="A27" s="221">
        <v>210</v>
      </c>
      <c r="B27" s="222" t="s">
        <v>406</v>
      </c>
      <c r="C27" s="223"/>
      <c r="D27" s="232"/>
      <c r="E27" s="231">
        <v>4</v>
      </c>
      <c r="F27" s="224" t="s">
        <v>581</v>
      </c>
      <c r="G27" s="233" t="s">
        <v>761</v>
      </c>
    </row>
    <row r="28" spans="1:7" ht="220.5" customHeight="1">
      <c r="A28" s="221">
        <v>220</v>
      </c>
      <c r="B28" s="222" t="s">
        <v>409</v>
      </c>
      <c r="C28" s="223">
        <v>2</v>
      </c>
      <c r="D28" s="224" t="s">
        <v>400</v>
      </c>
      <c r="E28" s="221"/>
      <c r="F28" s="221"/>
      <c r="G28" s="233" t="s">
        <v>762</v>
      </c>
    </row>
    <row r="29" spans="1:7" ht="222" customHeight="1">
      <c r="A29" s="221">
        <v>220</v>
      </c>
      <c r="B29" s="222" t="s">
        <v>409</v>
      </c>
      <c r="C29" s="223"/>
      <c r="D29" s="221"/>
      <c r="E29" s="229">
        <v>25</v>
      </c>
      <c r="F29" s="224" t="s">
        <v>582</v>
      </c>
      <c r="G29" s="233" t="s">
        <v>763</v>
      </c>
    </row>
    <row r="30" spans="1:7" ht="72" customHeight="1">
      <c r="A30" s="221">
        <v>220</v>
      </c>
      <c r="B30" s="222" t="s">
        <v>409</v>
      </c>
      <c r="C30" s="223">
        <v>28</v>
      </c>
      <c r="D30" s="230" t="s">
        <v>402</v>
      </c>
      <c r="E30" s="221"/>
      <c r="F30" s="221"/>
      <c r="G30" s="233" t="s">
        <v>764</v>
      </c>
    </row>
    <row r="31" spans="1:7" ht="51">
      <c r="A31" s="221">
        <v>220</v>
      </c>
      <c r="B31" s="222" t="s">
        <v>409</v>
      </c>
      <c r="C31" s="223"/>
      <c r="D31" s="230"/>
      <c r="E31" s="231">
        <v>1</v>
      </c>
      <c r="F31" s="224" t="s">
        <v>583</v>
      </c>
      <c r="G31" s="233" t="s">
        <v>764</v>
      </c>
    </row>
    <row r="32" spans="1:7" ht="51">
      <c r="A32" s="221">
        <v>220</v>
      </c>
      <c r="B32" s="222" t="s">
        <v>409</v>
      </c>
      <c r="C32" s="223"/>
      <c r="D32" s="230"/>
      <c r="E32" s="231">
        <v>2</v>
      </c>
      <c r="F32" s="224" t="s">
        <v>578</v>
      </c>
      <c r="G32" s="233" t="s">
        <v>764</v>
      </c>
    </row>
    <row r="33" spans="1:7" ht="51">
      <c r="A33" s="221">
        <v>220</v>
      </c>
      <c r="B33" s="222" t="s">
        <v>409</v>
      </c>
      <c r="C33" s="223"/>
      <c r="D33" s="230"/>
      <c r="E33" s="231">
        <v>4</v>
      </c>
      <c r="F33" s="224" t="s">
        <v>542</v>
      </c>
      <c r="G33" s="233" t="s">
        <v>764</v>
      </c>
    </row>
    <row r="34" spans="1:7" ht="72" customHeight="1">
      <c r="A34" s="221">
        <v>220</v>
      </c>
      <c r="B34" s="222" t="s">
        <v>409</v>
      </c>
      <c r="C34" s="223">
        <v>46</v>
      </c>
      <c r="D34" s="224" t="s">
        <v>404</v>
      </c>
      <c r="E34" s="231"/>
      <c r="F34" s="232"/>
      <c r="G34" s="233" t="s">
        <v>765</v>
      </c>
    </row>
    <row r="35" spans="1:7" ht="72" customHeight="1">
      <c r="A35" s="221">
        <v>220</v>
      </c>
      <c r="B35" s="222" t="s">
        <v>409</v>
      </c>
      <c r="C35" s="223"/>
      <c r="D35" s="232"/>
      <c r="E35" s="231">
        <v>7</v>
      </c>
      <c r="F35" s="224" t="s">
        <v>584</v>
      </c>
      <c r="G35" s="233" t="s">
        <v>766</v>
      </c>
    </row>
    <row r="36" spans="1:7" ht="72" customHeight="1">
      <c r="A36" s="221">
        <v>220</v>
      </c>
      <c r="B36" s="222" t="s">
        <v>409</v>
      </c>
      <c r="C36" s="223">
        <v>54</v>
      </c>
      <c r="D36" s="224" t="s">
        <v>410</v>
      </c>
      <c r="E36" s="233"/>
      <c r="F36" s="232"/>
      <c r="G36" s="233" t="s">
        <v>767</v>
      </c>
    </row>
    <row r="37" spans="1:7" ht="72" customHeight="1">
      <c r="A37" s="221">
        <v>220</v>
      </c>
      <c r="B37" s="222" t="s">
        <v>409</v>
      </c>
      <c r="C37" s="223"/>
      <c r="D37" s="232"/>
      <c r="E37" s="231">
        <v>2</v>
      </c>
      <c r="F37" s="224" t="s">
        <v>411</v>
      </c>
      <c r="G37" s="233" t="s">
        <v>767</v>
      </c>
    </row>
    <row r="38" spans="1:7" ht="56.25" customHeight="1">
      <c r="A38" s="221">
        <v>230</v>
      </c>
      <c r="B38" s="222" t="s">
        <v>412</v>
      </c>
      <c r="C38" s="223">
        <v>45</v>
      </c>
      <c r="D38" s="224" t="s">
        <v>414</v>
      </c>
      <c r="E38" s="221"/>
      <c r="F38" s="221"/>
      <c r="G38" s="233" t="s">
        <v>768</v>
      </c>
    </row>
    <row r="39" spans="1:7" ht="229.5">
      <c r="A39" s="221">
        <v>230</v>
      </c>
      <c r="B39" s="222" t="s">
        <v>412</v>
      </c>
      <c r="C39" s="223">
        <v>46</v>
      </c>
      <c r="D39" s="224" t="s">
        <v>404</v>
      </c>
      <c r="E39" s="231"/>
      <c r="F39" s="232"/>
      <c r="G39" s="233" t="s">
        <v>769</v>
      </c>
    </row>
    <row r="40" spans="1:7" ht="72" customHeight="1">
      <c r="A40" s="221">
        <v>230</v>
      </c>
      <c r="B40" s="222" t="s">
        <v>412</v>
      </c>
      <c r="C40" s="223"/>
      <c r="D40" s="232"/>
      <c r="E40" s="231">
        <v>4</v>
      </c>
      <c r="F40" s="224" t="s">
        <v>585</v>
      </c>
      <c r="G40" s="233" t="s">
        <v>770</v>
      </c>
    </row>
    <row r="41" spans="1:7" ht="72" customHeight="1">
      <c r="A41" s="221">
        <v>230</v>
      </c>
      <c r="B41" s="222" t="s">
        <v>412</v>
      </c>
      <c r="C41" s="223">
        <v>55</v>
      </c>
      <c r="D41" s="224" t="s">
        <v>586</v>
      </c>
      <c r="E41" s="231"/>
      <c r="F41" s="224"/>
      <c r="G41" s="233" t="s">
        <v>770</v>
      </c>
    </row>
    <row r="42" spans="1:7" ht="72" customHeight="1">
      <c r="A42" s="221">
        <v>240</v>
      </c>
      <c r="B42" s="222" t="s">
        <v>415</v>
      </c>
      <c r="C42" s="223">
        <v>2</v>
      </c>
      <c r="D42" s="224" t="s">
        <v>400</v>
      </c>
      <c r="E42" s="234"/>
      <c r="F42" s="224"/>
      <c r="G42" s="266" t="s">
        <v>771</v>
      </c>
    </row>
    <row r="43" spans="1:7" ht="72" customHeight="1">
      <c r="A43" s="221">
        <v>240</v>
      </c>
      <c r="B43" s="222" t="s">
        <v>415</v>
      </c>
      <c r="C43" s="223"/>
      <c r="D43" s="221"/>
      <c r="E43" s="229">
        <v>4</v>
      </c>
      <c r="F43" s="224" t="s">
        <v>587</v>
      </c>
      <c r="G43" s="233" t="s">
        <v>772</v>
      </c>
    </row>
    <row r="44" spans="1:7" ht="72" customHeight="1">
      <c r="A44" s="221">
        <v>240</v>
      </c>
      <c r="B44" s="222" t="s">
        <v>415</v>
      </c>
      <c r="C44" s="223">
        <v>28</v>
      </c>
      <c r="D44" s="224" t="s">
        <v>402</v>
      </c>
      <c r="E44" s="229"/>
      <c r="F44" s="235"/>
      <c r="G44" s="233" t="s">
        <v>764</v>
      </c>
    </row>
    <row r="45" spans="1:7" ht="51">
      <c r="A45" s="221">
        <v>240</v>
      </c>
      <c r="B45" s="222" t="s">
        <v>415</v>
      </c>
      <c r="C45" s="223"/>
      <c r="D45" s="230"/>
      <c r="E45" s="231">
        <v>1</v>
      </c>
      <c r="F45" s="224" t="s">
        <v>577</v>
      </c>
      <c r="G45" s="233" t="s">
        <v>773</v>
      </c>
    </row>
    <row r="46" spans="1:7" ht="51">
      <c r="A46" s="221">
        <v>240</v>
      </c>
      <c r="B46" s="222" t="s">
        <v>415</v>
      </c>
      <c r="C46" s="223"/>
      <c r="D46" s="230"/>
      <c r="E46" s="231">
        <v>2</v>
      </c>
      <c r="F46" s="224" t="s">
        <v>578</v>
      </c>
      <c r="G46" s="233" t="s">
        <v>773</v>
      </c>
    </row>
    <row r="47" spans="1:7" ht="72" customHeight="1">
      <c r="A47" s="221">
        <v>240</v>
      </c>
      <c r="B47" s="222" t="s">
        <v>415</v>
      </c>
      <c r="C47" s="223"/>
      <c r="D47" s="230"/>
      <c r="E47" s="231">
        <v>3</v>
      </c>
      <c r="F47" s="224" t="s">
        <v>588</v>
      </c>
      <c r="G47" s="233" t="s">
        <v>774</v>
      </c>
    </row>
    <row r="48" spans="1:7" ht="51">
      <c r="A48" s="221">
        <v>240</v>
      </c>
      <c r="B48" s="222" t="s">
        <v>415</v>
      </c>
      <c r="C48" s="223"/>
      <c r="D48" s="230"/>
      <c r="E48" s="231">
        <v>4</v>
      </c>
      <c r="F48" s="224" t="s">
        <v>542</v>
      </c>
      <c r="G48" s="233" t="s">
        <v>775</v>
      </c>
    </row>
    <row r="49" spans="1:7" ht="72" customHeight="1">
      <c r="A49" s="221">
        <v>240</v>
      </c>
      <c r="B49" s="222" t="s">
        <v>415</v>
      </c>
      <c r="C49" s="223">
        <v>46</v>
      </c>
      <c r="D49" s="224" t="s">
        <v>404</v>
      </c>
      <c r="E49" s="229"/>
      <c r="F49" s="224"/>
      <c r="G49" s="233" t="s">
        <v>776</v>
      </c>
    </row>
    <row r="50" spans="1:7" ht="72" customHeight="1">
      <c r="A50" s="221">
        <v>240</v>
      </c>
      <c r="B50" s="222" t="s">
        <v>415</v>
      </c>
      <c r="C50" s="223"/>
      <c r="D50" s="230"/>
      <c r="E50" s="231">
        <v>2</v>
      </c>
      <c r="F50" s="224" t="s">
        <v>589</v>
      </c>
      <c r="G50" s="233" t="s">
        <v>777</v>
      </c>
    </row>
    <row r="51" spans="1:7" ht="72" customHeight="1">
      <c r="A51" s="221">
        <v>240</v>
      </c>
      <c r="B51" s="222" t="s">
        <v>415</v>
      </c>
      <c r="C51" s="223"/>
      <c r="D51" s="230"/>
      <c r="E51" s="231">
        <v>11</v>
      </c>
      <c r="F51" s="224" t="s">
        <v>590</v>
      </c>
      <c r="G51" s="233" t="s">
        <v>778</v>
      </c>
    </row>
    <row r="52" spans="1:7" ht="72" customHeight="1">
      <c r="A52" s="221">
        <v>250</v>
      </c>
      <c r="B52" s="222" t="s">
        <v>591</v>
      </c>
      <c r="C52" s="223">
        <v>2</v>
      </c>
      <c r="D52" s="224" t="s">
        <v>400</v>
      </c>
      <c r="E52" s="236"/>
      <c r="F52" s="237"/>
      <c r="G52" s="266" t="s">
        <v>771</v>
      </c>
    </row>
    <row r="53" spans="1:7" ht="72" customHeight="1">
      <c r="A53" s="221">
        <v>250</v>
      </c>
      <c r="B53" s="222" t="s">
        <v>591</v>
      </c>
      <c r="C53" s="223"/>
      <c r="D53" s="230"/>
      <c r="E53" s="229">
        <v>14</v>
      </c>
      <c r="F53" s="224" t="s">
        <v>592</v>
      </c>
      <c r="G53" s="233" t="s">
        <v>779</v>
      </c>
    </row>
    <row r="54" spans="1:7" ht="72" customHeight="1">
      <c r="A54" s="221">
        <v>250</v>
      </c>
      <c r="B54" s="222" t="s">
        <v>591</v>
      </c>
      <c r="C54" s="223"/>
      <c r="D54" s="224"/>
      <c r="E54" s="231">
        <v>30</v>
      </c>
      <c r="F54" s="224" t="s">
        <v>593</v>
      </c>
      <c r="G54" s="233" t="s">
        <v>780</v>
      </c>
    </row>
    <row r="55" spans="1:7" ht="72" customHeight="1">
      <c r="A55" s="221">
        <v>250</v>
      </c>
      <c r="B55" s="222" t="s">
        <v>591</v>
      </c>
      <c r="C55" s="223">
        <v>28</v>
      </c>
      <c r="D55" s="230" t="s">
        <v>402</v>
      </c>
      <c r="E55" s="229"/>
      <c r="F55" s="235"/>
      <c r="G55" s="233" t="s">
        <v>764</v>
      </c>
    </row>
    <row r="56" spans="1:7" ht="51">
      <c r="A56" s="221">
        <v>250</v>
      </c>
      <c r="B56" s="222" t="s">
        <v>591</v>
      </c>
      <c r="C56" s="223"/>
      <c r="D56" s="230"/>
      <c r="E56" s="229">
        <v>1</v>
      </c>
      <c r="F56" s="224" t="s">
        <v>577</v>
      </c>
      <c r="G56" s="233" t="s">
        <v>781</v>
      </c>
    </row>
    <row r="57" spans="1:7" ht="51">
      <c r="A57" s="221">
        <v>250</v>
      </c>
      <c r="B57" s="222" t="s">
        <v>591</v>
      </c>
      <c r="C57" s="223"/>
      <c r="D57" s="230"/>
      <c r="E57" s="231">
        <v>2</v>
      </c>
      <c r="F57" s="224" t="s">
        <v>578</v>
      </c>
      <c r="G57" s="233" t="s">
        <v>781</v>
      </c>
    </row>
    <row r="58" spans="1:7" ht="51">
      <c r="A58" s="221">
        <v>250</v>
      </c>
      <c r="B58" s="222" t="s">
        <v>591</v>
      </c>
      <c r="C58" s="223"/>
      <c r="D58" s="230"/>
      <c r="E58" s="231">
        <v>4</v>
      </c>
      <c r="F58" s="224" t="s">
        <v>542</v>
      </c>
      <c r="G58" s="233" t="s">
        <v>781</v>
      </c>
    </row>
    <row r="59" spans="1:7" ht="72" customHeight="1">
      <c r="A59" s="221">
        <v>250</v>
      </c>
      <c r="B59" s="222" t="s">
        <v>591</v>
      </c>
      <c r="C59" s="238">
        <v>47</v>
      </c>
      <c r="D59" s="239" t="s">
        <v>594</v>
      </c>
      <c r="E59" s="229"/>
      <c r="F59" s="224"/>
      <c r="G59" s="233" t="s">
        <v>782</v>
      </c>
    </row>
    <row r="60" spans="1:7" ht="72" customHeight="1">
      <c r="A60" s="221">
        <v>260</v>
      </c>
      <c r="B60" s="222" t="s">
        <v>595</v>
      </c>
      <c r="C60" s="238">
        <v>2</v>
      </c>
      <c r="D60" s="240" t="s">
        <v>400</v>
      </c>
      <c r="E60" s="241"/>
      <c r="F60" s="240"/>
      <c r="G60" s="266" t="s">
        <v>771</v>
      </c>
    </row>
    <row r="61" spans="1:7" ht="72" customHeight="1">
      <c r="A61" s="221">
        <v>260</v>
      </c>
      <c r="B61" s="222" t="s">
        <v>595</v>
      </c>
      <c r="C61" s="223"/>
      <c r="D61" s="230"/>
      <c r="E61" s="241">
        <v>3</v>
      </c>
      <c r="F61" s="240" t="s">
        <v>596</v>
      </c>
      <c r="G61" s="233" t="s">
        <v>783</v>
      </c>
    </row>
    <row r="62" spans="1:7" ht="72" customHeight="1">
      <c r="A62" s="221">
        <v>260</v>
      </c>
      <c r="B62" s="222" t="s">
        <v>595</v>
      </c>
      <c r="C62" s="223"/>
      <c r="D62" s="230"/>
      <c r="E62" s="241">
        <v>5</v>
      </c>
      <c r="F62" s="240" t="s">
        <v>418</v>
      </c>
      <c r="G62" s="233" t="s">
        <v>784</v>
      </c>
    </row>
    <row r="63" spans="1:7" ht="72" customHeight="1">
      <c r="A63" s="221">
        <v>260</v>
      </c>
      <c r="B63" s="222" t="s">
        <v>595</v>
      </c>
      <c r="C63" s="223">
        <v>18</v>
      </c>
      <c r="D63" s="230" t="s">
        <v>597</v>
      </c>
      <c r="E63" s="241"/>
      <c r="F63" s="242"/>
      <c r="G63" s="233" t="s">
        <v>785</v>
      </c>
    </row>
    <row r="64" spans="1:7" ht="72" customHeight="1">
      <c r="A64" s="221">
        <v>260</v>
      </c>
      <c r="B64" s="222" t="s">
        <v>595</v>
      </c>
      <c r="C64" s="223">
        <v>28</v>
      </c>
      <c r="D64" s="230" t="s">
        <v>402</v>
      </c>
      <c r="E64" s="221"/>
      <c r="F64" s="221"/>
      <c r="G64" s="233" t="s">
        <v>764</v>
      </c>
    </row>
    <row r="65" spans="1:7" ht="51">
      <c r="A65" s="221">
        <v>260</v>
      </c>
      <c r="B65" s="222" t="s">
        <v>595</v>
      </c>
      <c r="C65" s="223"/>
      <c r="D65" s="230"/>
      <c r="E65" s="229">
        <v>1</v>
      </c>
      <c r="F65" s="224" t="s">
        <v>577</v>
      </c>
      <c r="G65" s="233" t="s">
        <v>786</v>
      </c>
    </row>
    <row r="66" spans="1:7" ht="51">
      <c r="A66" s="221">
        <v>260</v>
      </c>
      <c r="B66" s="222" t="s">
        <v>595</v>
      </c>
      <c r="C66" s="223"/>
      <c r="D66" s="230"/>
      <c r="E66" s="231">
        <v>2</v>
      </c>
      <c r="F66" s="224" t="s">
        <v>578</v>
      </c>
      <c r="G66" s="233" t="s">
        <v>786</v>
      </c>
    </row>
    <row r="67" spans="1:7" ht="51">
      <c r="A67" s="221">
        <v>260</v>
      </c>
      <c r="B67" s="222" t="s">
        <v>595</v>
      </c>
      <c r="C67" s="223"/>
      <c r="D67" s="230"/>
      <c r="E67" s="231">
        <v>4</v>
      </c>
      <c r="F67" s="224" t="s">
        <v>542</v>
      </c>
      <c r="G67" s="233" t="s">
        <v>786</v>
      </c>
    </row>
    <row r="68" spans="1:7" ht="72" customHeight="1">
      <c r="A68" s="221">
        <v>260</v>
      </c>
      <c r="B68" s="222" t="s">
        <v>595</v>
      </c>
      <c r="C68" s="223">
        <v>32</v>
      </c>
      <c r="D68" s="230" t="s">
        <v>432</v>
      </c>
      <c r="E68" s="231"/>
      <c r="F68" s="224"/>
      <c r="G68" s="233" t="s">
        <v>787</v>
      </c>
    </row>
    <row r="69" spans="1:7" ht="72" customHeight="1">
      <c r="A69" s="221">
        <v>260</v>
      </c>
      <c r="B69" s="222" t="s">
        <v>595</v>
      </c>
      <c r="C69" s="223"/>
      <c r="D69" s="230"/>
      <c r="E69" s="231">
        <v>3</v>
      </c>
      <c r="F69" s="224" t="s">
        <v>598</v>
      </c>
      <c r="G69" s="233" t="s">
        <v>788</v>
      </c>
    </row>
    <row r="70" spans="1:7" ht="72" customHeight="1">
      <c r="A70" s="221">
        <v>260</v>
      </c>
      <c r="B70" s="222" t="s">
        <v>595</v>
      </c>
      <c r="C70" s="238">
        <v>52</v>
      </c>
      <c r="D70" s="240" t="s">
        <v>416</v>
      </c>
      <c r="E70" s="231"/>
      <c r="F70" s="224"/>
      <c r="G70" s="233" t="s">
        <v>789</v>
      </c>
    </row>
    <row r="71" spans="1:7" ht="72" customHeight="1">
      <c r="A71" s="221">
        <v>260</v>
      </c>
      <c r="B71" s="222" t="s">
        <v>595</v>
      </c>
      <c r="C71" s="223"/>
      <c r="D71" s="230"/>
      <c r="E71" s="229">
        <v>6</v>
      </c>
      <c r="F71" s="240" t="s">
        <v>419</v>
      </c>
      <c r="G71" s="233" t="s">
        <v>790</v>
      </c>
    </row>
    <row r="72" spans="1:7" ht="72" customHeight="1">
      <c r="A72" s="221">
        <v>260</v>
      </c>
      <c r="B72" s="222" t="s">
        <v>595</v>
      </c>
      <c r="C72" s="223">
        <v>54</v>
      </c>
      <c r="D72" s="224" t="s">
        <v>410</v>
      </c>
      <c r="E72" s="229"/>
      <c r="F72" s="224"/>
      <c r="G72" s="233" t="s">
        <v>790</v>
      </c>
    </row>
    <row r="73" spans="1:7" ht="72" customHeight="1">
      <c r="A73" s="221">
        <v>260</v>
      </c>
      <c r="B73" s="222" t="s">
        <v>595</v>
      </c>
      <c r="C73" s="223"/>
      <c r="D73" s="230"/>
      <c r="E73" s="231">
        <v>3</v>
      </c>
      <c r="F73" s="224" t="s">
        <v>599</v>
      </c>
      <c r="G73" s="233" t="s">
        <v>791</v>
      </c>
    </row>
    <row r="74" spans="1:7" ht="72" customHeight="1">
      <c r="A74" s="221">
        <v>260</v>
      </c>
      <c r="B74" s="222" t="s">
        <v>595</v>
      </c>
      <c r="C74" s="223"/>
      <c r="D74" s="230"/>
      <c r="E74" s="231">
        <v>4</v>
      </c>
      <c r="F74" s="224" t="s">
        <v>600</v>
      </c>
      <c r="G74" s="233" t="s">
        <v>792</v>
      </c>
    </row>
    <row r="75" spans="1:7" ht="72" customHeight="1">
      <c r="A75" s="221">
        <v>270</v>
      </c>
      <c r="B75" s="222" t="s">
        <v>601</v>
      </c>
      <c r="C75" s="223">
        <v>28</v>
      </c>
      <c r="D75" s="230" t="s">
        <v>402</v>
      </c>
      <c r="E75" s="229"/>
      <c r="F75" s="235"/>
      <c r="G75" s="233" t="s">
        <v>764</v>
      </c>
    </row>
    <row r="76" spans="1:7" ht="60" customHeight="1">
      <c r="A76" s="221">
        <v>270</v>
      </c>
      <c r="B76" s="222" t="s">
        <v>601</v>
      </c>
      <c r="C76" s="223"/>
      <c r="D76" s="230"/>
      <c r="E76" s="229">
        <v>1</v>
      </c>
      <c r="F76" s="224" t="s">
        <v>583</v>
      </c>
      <c r="G76" s="233" t="s">
        <v>793</v>
      </c>
    </row>
    <row r="77" spans="1:7" ht="60" customHeight="1">
      <c r="A77" s="221">
        <v>270</v>
      </c>
      <c r="B77" s="222" t="s">
        <v>601</v>
      </c>
      <c r="C77" s="223"/>
      <c r="D77" s="230"/>
      <c r="E77" s="231">
        <v>2</v>
      </c>
      <c r="F77" s="224" t="s">
        <v>578</v>
      </c>
      <c r="G77" s="233" t="s">
        <v>793</v>
      </c>
    </row>
    <row r="78" spans="1:7" ht="60" customHeight="1">
      <c r="A78" s="221">
        <v>270</v>
      </c>
      <c r="B78" s="222" t="s">
        <v>601</v>
      </c>
      <c r="C78" s="223"/>
      <c r="D78" s="230"/>
      <c r="E78" s="231">
        <v>4</v>
      </c>
      <c r="F78" s="224" t="s">
        <v>542</v>
      </c>
      <c r="G78" s="233" t="s">
        <v>793</v>
      </c>
    </row>
    <row r="79" spans="1:7" ht="72" customHeight="1">
      <c r="A79" s="221">
        <v>270</v>
      </c>
      <c r="B79" s="222" t="s">
        <v>601</v>
      </c>
      <c r="C79" s="238">
        <v>48</v>
      </c>
      <c r="D79" s="239" t="s">
        <v>420</v>
      </c>
      <c r="E79" s="231"/>
      <c r="F79" s="224"/>
      <c r="G79" s="233" t="s">
        <v>794</v>
      </c>
    </row>
    <row r="80" spans="1:7" ht="72" customHeight="1">
      <c r="A80" s="221">
        <v>280</v>
      </c>
      <c r="B80" s="222" t="s">
        <v>602</v>
      </c>
      <c r="C80" s="223">
        <v>2</v>
      </c>
      <c r="D80" s="230" t="s">
        <v>400</v>
      </c>
      <c r="E80" s="229"/>
      <c r="F80" s="224"/>
      <c r="G80" s="266" t="s">
        <v>771</v>
      </c>
    </row>
    <row r="81" spans="1:7" ht="89.25">
      <c r="A81" s="221">
        <v>280</v>
      </c>
      <c r="B81" s="222" t="s">
        <v>602</v>
      </c>
      <c r="C81" s="223"/>
      <c r="D81" s="230"/>
      <c r="E81" s="229">
        <v>19</v>
      </c>
      <c r="F81" s="224" t="s">
        <v>422</v>
      </c>
      <c r="G81" s="233" t="s">
        <v>795</v>
      </c>
    </row>
    <row r="82" spans="1:7" ht="72" customHeight="1">
      <c r="A82" s="221">
        <v>280</v>
      </c>
      <c r="B82" s="222" t="s">
        <v>602</v>
      </c>
      <c r="C82" s="223"/>
      <c r="D82" s="230"/>
      <c r="E82" s="241">
        <v>21</v>
      </c>
      <c r="F82" s="242" t="s">
        <v>603</v>
      </c>
      <c r="G82" s="233" t="s">
        <v>796</v>
      </c>
    </row>
    <row r="83" spans="1:7" ht="72" customHeight="1">
      <c r="A83" s="221">
        <v>280</v>
      </c>
      <c r="B83" s="222" t="s">
        <v>602</v>
      </c>
      <c r="C83" s="223">
        <v>17</v>
      </c>
      <c r="D83" s="230" t="s">
        <v>604</v>
      </c>
      <c r="E83" s="241"/>
      <c r="F83" s="242"/>
      <c r="G83" s="233" t="s">
        <v>797</v>
      </c>
    </row>
    <row r="84" spans="1:7" ht="72" customHeight="1">
      <c r="A84" s="221">
        <v>280</v>
      </c>
      <c r="B84" s="222" t="s">
        <v>602</v>
      </c>
      <c r="C84" s="223"/>
      <c r="D84" s="230"/>
      <c r="E84" s="241">
        <v>1</v>
      </c>
      <c r="F84" s="242" t="s">
        <v>605</v>
      </c>
      <c r="G84" s="233" t="s">
        <v>798</v>
      </c>
    </row>
    <row r="85" spans="1:7" ht="72" customHeight="1">
      <c r="A85" s="221">
        <v>280</v>
      </c>
      <c r="B85" s="222" t="s">
        <v>602</v>
      </c>
      <c r="C85" s="223">
        <v>19</v>
      </c>
      <c r="D85" s="230" t="s">
        <v>606</v>
      </c>
      <c r="E85" s="241"/>
      <c r="F85" s="242"/>
      <c r="G85" s="233" t="s">
        <v>799</v>
      </c>
    </row>
    <row r="86" spans="1:7" ht="65.25" customHeight="1">
      <c r="A86" s="221">
        <v>280</v>
      </c>
      <c r="B86" s="222" t="s">
        <v>602</v>
      </c>
      <c r="C86" s="223">
        <v>22</v>
      </c>
      <c r="D86" s="230" t="s">
        <v>607</v>
      </c>
      <c r="E86" s="241"/>
      <c r="F86" s="242"/>
      <c r="G86" s="233" t="s">
        <v>800</v>
      </c>
    </row>
    <row r="87" spans="1:7" ht="72" customHeight="1">
      <c r="A87" s="221">
        <v>280</v>
      </c>
      <c r="B87" s="222" t="s">
        <v>602</v>
      </c>
      <c r="C87" s="223">
        <v>31</v>
      </c>
      <c r="D87" s="230" t="s">
        <v>608</v>
      </c>
      <c r="E87" s="241"/>
      <c r="F87" s="240"/>
      <c r="G87" s="233" t="s">
        <v>801</v>
      </c>
    </row>
    <row r="88" spans="1:7" ht="89.25">
      <c r="A88" s="221">
        <v>280</v>
      </c>
      <c r="B88" s="222" t="s">
        <v>602</v>
      </c>
      <c r="C88" s="223"/>
      <c r="D88" s="230"/>
      <c r="E88" s="241">
        <v>1</v>
      </c>
      <c r="F88" s="242" t="s">
        <v>609</v>
      </c>
      <c r="G88" s="233" t="s">
        <v>802</v>
      </c>
    </row>
    <row r="89" spans="1:7" ht="72" customHeight="1">
      <c r="A89" s="221">
        <v>280</v>
      </c>
      <c r="B89" s="222" t="s">
        <v>602</v>
      </c>
      <c r="C89" s="238"/>
      <c r="D89" s="240"/>
      <c r="E89" s="241">
        <v>2</v>
      </c>
      <c r="F89" s="240" t="s">
        <v>610</v>
      </c>
      <c r="G89" s="233" t="s">
        <v>803</v>
      </c>
    </row>
    <row r="90" spans="1:7" ht="72" customHeight="1">
      <c r="A90" s="221">
        <v>280</v>
      </c>
      <c r="B90" s="222" t="s">
        <v>602</v>
      </c>
      <c r="C90" s="238"/>
      <c r="D90" s="240"/>
      <c r="E90" s="241">
        <v>3</v>
      </c>
      <c r="F90" s="240" t="s">
        <v>611</v>
      </c>
      <c r="G90" s="233" t="s">
        <v>803</v>
      </c>
    </row>
    <row r="91" spans="1:7" ht="72" customHeight="1">
      <c r="A91" s="221">
        <v>280</v>
      </c>
      <c r="B91" s="222" t="s">
        <v>602</v>
      </c>
      <c r="C91" s="238"/>
      <c r="D91" s="240"/>
      <c r="E91" s="241">
        <v>4</v>
      </c>
      <c r="F91" s="240" t="s">
        <v>612</v>
      </c>
      <c r="G91" s="233" t="s">
        <v>803</v>
      </c>
    </row>
    <row r="92" spans="1:7" ht="72" customHeight="1">
      <c r="A92" s="221">
        <v>280</v>
      </c>
      <c r="B92" s="222" t="s">
        <v>602</v>
      </c>
      <c r="C92" s="238">
        <v>52</v>
      </c>
      <c r="D92" s="240" t="s">
        <v>416</v>
      </c>
      <c r="E92" s="231"/>
      <c r="F92" s="224"/>
      <c r="G92" s="233" t="s">
        <v>789</v>
      </c>
    </row>
    <row r="93" spans="1:7" ht="72" customHeight="1">
      <c r="A93" s="221">
        <v>280</v>
      </c>
      <c r="B93" s="222" t="s">
        <v>602</v>
      </c>
      <c r="C93" s="223"/>
      <c r="D93" s="230"/>
      <c r="E93" s="243">
        <v>3</v>
      </c>
      <c r="F93" s="240" t="s">
        <v>613</v>
      </c>
      <c r="G93" s="233" t="s">
        <v>804</v>
      </c>
    </row>
    <row r="94" spans="1:7" ht="72" customHeight="1">
      <c r="A94" s="221">
        <v>280</v>
      </c>
      <c r="B94" s="222" t="s">
        <v>602</v>
      </c>
      <c r="C94" s="223"/>
      <c r="D94" s="230"/>
      <c r="E94" s="243">
        <v>13</v>
      </c>
      <c r="F94" s="240" t="s">
        <v>614</v>
      </c>
      <c r="G94" s="233" t="s">
        <v>804</v>
      </c>
    </row>
    <row r="95" spans="1:7" ht="72" customHeight="1">
      <c r="A95" s="221">
        <v>290</v>
      </c>
      <c r="B95" s="222" t="s">
        <v>615</v>
      </c>
      <c r="C95" s="223">
        <v>28</v>
      </c>
      <c r="D95" s="230" t="s">
        <v>402</v>
      </c>
      <c r="E95" s="221"/>
      <c r="F95" s="221"/>
      <c r="G95" s="233" t="s">
        <v>764</v>
      </c>
    </row>
    <row r="96" spans="1:7" ht="61.5" customHeight="1">
      <c r="A96" s="221">
        <v>290</v>
      </c>
      <c r="B96" s="222" t="s">
        <v>615</v>
      </c>
      <c r="C96" s="223"/>
      <c r="D96" s="230"/>
      <c r="E96" s="229">
        <v>1</v>
      </c>
      <c r="F96" s="224" t="s">
        <v>577</v>
      </c>
      <c r="G96" s="233" t="s">
        <v>805</v>
      </c>
    </row>
    <row r="97" spans="1:7" ht="61.5" customHeight="1">
      <c r="A97" s="221">
        <v>290</v>
      </c>
      <c r="B97" s="222" t="s">
        <v>615</v>
      </c>
      <c r="C97" s="223"/>
      <c r="D97" s="230"/>
      <c r="E97" s="231">
        <v>2</v>
      </c>
      <c r="F97" s="224" t="s">
        <v>578</v>
      </c>
      <c r="G97" s="233" t="s">
        <v>805</v>
      </c>
    </row>
    <row r="98" spans="1:7" ht="61.5" customHeight="1">
      <c r="A98" s="221">
        <v>290</v>
      </c>
      <c r="B98" s="222" t="s">
        <v>615</v>
      </c>
      <c r="C98" s="223"/>
      <c r="D98" s="230"/>
      <c r="E98" s="231">
        <v>4</v>
      </c>
      <c r="F98" s="224" t="s">
        <v>542</v>
      </c>
      <c r="G98" s="233" t="s">
        <v>805</v>
      </c>
    </row>
    <row r="99" spans="1:7" ht="72" customHeight="1">
      <c r="A99" s="221">
        <v>290</v>
      </c>
      <c r="B99" s="222" t="s">
        <v>615</v>
      </c>
      <c r="C99" s="238">
        <v>42</v>
      </c>
      <c r="D99" s="240" t="s">
        <v>413</v>
      </c>
      <c r="E99" s="243"/>
      <c r="F99" s="240"/>
      <c r="G99" s="233" t="s">
        <v>805</v>
      </c>
    </row>
    <row r="100" spans="1:7" ht="72" customHeight="1">
      <c r="A100" s="221">
        <v>290</v>
      </c>
      <c r="B100" s="222" t="s">
        <v>615</v>
      </c>
      <c r="C100" s="223"/>
      <c r="D100" s="230"/>
      <c r="E100" s="243">
        <v>1</v>
      </c>
      <c r="F100" s="240" t="s">
        <v>616</v>
      </c>
      <c r="G100" s="233" t="s">
        <v>806</v>
      </c>
    </row>
    <row r="101" spans="1:7" ht="72" customHeight="1">
      <c r="A101" s="221">
        <v>290</v>
      </c>
      <c r="B101" s="222" t="s">
        <v>615</v>
      </c>
      <c r="C101" s="223">
        <v>46</v>
      </c>
      <c r="D101" s="230" t="s">
        <v>404</v>
      </c>
      <c r="E101" s="243"/>
      <c r="F101" s="240"/>
      <c r="G101" s="233" t="s">
        <v>807</v>
      </c>
    </row>
    <row r="102" spans="1:7" ht="72" customHeight="1">
      <c r="A102" s="221">
        <v>290</v>
      </c>
      <c r="B102" s="222" t="s">
        <v>615</v>
      </c>
      <c r="C102" s="223"/>
      <c r="D102" s="230"/>
      <c r="E102" s="243">
        <v>6</v>
      </c>
      <c r="F102" s="240" t="s">
        <v>617</v>
      </c>
      <c r="G102" s="233" t="s">
        <v>807</v>
      </c>
    </row>
    <row r="103" spans="1:7" ht="81.75" customHeight="1">
      <c r="A103" s="221">
        <v>290</v>
      </c>
      <c r="B103" s="222" t="s">
        <v>615</v>
      </c>
      <c r="C103" s="223"/>
      <c r="D103" s="230"/>
      <c r="E103" s="231">
        <v>14</v>
      </c>
      <c r="F103" s="240" t="s">
        <v>618</v>
      </c>
      <c r="G103" s="233" t="s">
        <v>808</v>
      </c>
    </row>
    <row r="104" spans="1:7" ht="72" customHeight="1">
      <c r="A104" s="221">
        <v>290</v>
      </c>
      <c r="B104" s="222" t="s">
        <v>615</v>
      </c>
      <c r="C104" s="223">
        <v>54</v>
      </c>
      <c r="D104" s="230" t="s">
        <v>410</v>
      </c>
      <c r="E104" s="243"/>
      <c r="F104" s="240"/>
      <c r="G104" s="233" t="s">
        <v>809</v>
      </c>
    </row>
    <row r="105" spans="1:7" ht="72" customHeight="1">
      <c r="A105" s="221">
        <v>290</v>
      </c>
      <c r="B105" s="222" t="s">
        <v>615</v>
      </c>
      <c r="C105" s="223"/>
      <c r="D105" s="230"/>
      <c r="E105" s="243">
        <v>1</v>
      </c>
      <c r="F105" s="240" t="s">
        <v>619</v>
      </c>
      <c r="G105" s="233" t="s">
        <v>810</v>
      </c>
    </row>
    <row r="106" spans="1:7" ht="72" customHeight="1">
      <c r="A106" s="221">
        <v>300</v>
      </c>
      <c r="B106" s="222" t="s">
        <v>620</v>
      </c>
      <c r="C106" s="223">
        <v>17</v>
      </c>
      <c r="D106" s="230" t="s">
        <v>621</v>
      </c>
      <c r="E106" s="229"/>
      <c r="F106" s="242"/>
      <c r="G106" s="233" t="s">
        <v>811</v>
      </c>
    </row>
    <row r="107" spans="1:7" ht="72" customHeight="1">
      <c r="A107" s="221">
        <v>300</v>
      </c>
      <c r="B107" s="222" t="s">
        <v>620</v>
      </c>
      <c r="C107" s="223"/>
      <c r="D107" s="230"/>
      <c r="E107" s="229">
        <v>2</v>
      </c>
      <c r="F107" s="224" t="s">
        <v>622</v>
      </c>
      <c r="G107" s="233" t="s">
        <v>812</v>
      </c>
    </row>
    <row r="108" spans="1:7" ht="72" customHeight="1">
      <c r="A108" s="221">
        <v>300</v>
      </c>
      <c r="B108" s="222" t="s">
        <v>620</v>
      </c>
      <c r="C108" s="223"/>
      <c r="D108" s="230"/>
      <c r="E108" s="229">
        <v>3</v>
      </c>
      <c r="F108" s="224" t="s">
        <v>623</v>
      </c>
      <c r="G108" s="233" t="s">
        <v>813</v>
      </c>
    </row>
    <row r="109" spans="1:7" ht="72" customHeight="1">
      <c r="A109" s="221">
        <v>300</v>
      </c>
      <c r="B109" s="222" t="s">
        <v>620</v>
      </c>
      <c r="C109" s="223">
        <v>25</v>
      </c>
      <c r="D109" s="230" t="s">
        <v>624</v>
      </c>
      <c r="E109" s="229"/>
      <c r="F109" s="224"/>
      <c r="G109" s="233" t="s">
        <v>814</v>
      </c>
    </row>
    <row r="110" spans="1:7" ht="72" customHeight="1">
      <c r="A110" s="221">
        <v>300</v>
      </c>
      <c r="B110" s="222" t="s">
        <v>620</v>
      </c>
      <c r="C110" s="223">
        <v>28</v>
      </c>
      <c r="D110" s="230" t="s">
        <v>402</v>
      </c>
      <c r="E110" s="221"/>
      <c r="F110" s="221"/>
      <c r="G110" s="233" t="s">
        <v>815</v>
      </c>
    </row>
    <row r="111" spans="1:7" ht="91.5" customHeight="1">
      <c r="A111" s="221">
        <v>300</v>
      </c>
      <c r="B111" s="222" t="s">
        <v>620</v>
      </c>
      <c r="C111" s="223"/>
      <c r="D111" s="230"/>
      <c r="E111" s="229">
        <v>1</v>
      </c>
      <c r="F111" s="224" t="s">
        <v>577</v>
      </c>
      <c r="G111" s="233" t="s">
        <v>815</v>
      </c>
    </row>
    <row r="112" spans="1:7" ht="91.5" customHeight="1">
      <c r="A112" s="221">
        <v>300</v>
      </c>
      <c r="B112" s="222" t="s">
        <v>620</v>
      </c>
      <c r="C112" s="223"/>
      <c r="D112" s="230"/>
      <c r="E112" s="231">
        <v>2</v>
      </c>
      <c r="F112" s="224" t="s">
        <v>578</v>
      </c>
      <c r="G112" s="233" t="s">
        <v>815</v>
      </c>
    </row>
    <row r="113" spans="1:7" ht="91.5" customHeight="1">
      <c r="A113" s="221">
        <v>300</v>
      </c>
      <c r="B113" s="222" t="s">
        <v>620</v>
      </c>
      <c r="C113" s="223"/>
      <c r="D113" s="230"/>
      <c r="E113" s="231">
        <v>4</v>
      </c>
      <c r="F113" s="224" t="s">
        <v>542</v>
      </c>
      <c r="G113" s="233" t="s">
        <v>815</v>
      </c>
    </row>
    <row r="114" spans="1:7" ht="72" customHeight="1">
      <c r="A114" s="221">
        <v>300</v>
      </c>
      <c r="B114" s="222" t="s">
        <v>620</v>
      </c>
      <c r="C114" s="223">
        <v>53</v>
      </c>
      <c r="D114" s="230" t="s">
        <v>625</v>
      </c>
      <c r="E114" s="231"/>
      <c r="F114" s="224"/>
      <c r="G114" s="233" t="s">
        <v>816</v>
      </c>
    </row>
    <row r="115" spans="1:7" ht="72" customHeight="1">
      <c r="A115" s="221">
        <v>300</v>
      </c>
      <c r="B115" s="222" t="s">
        <v>620</v>
      </c>
      <c r="C115" s="223"/>
      <c r="D115" s="230"/>
      <c r="E115" s="231">
        <v>1</v>
      </c>
      <c r="F115" s="224" t="s">
        <v>626</v>
      </c>
      <c r="G115" s="233" t="s">
        <v>817</v>
      </c>
    </row>
    <row r="116" spans="1:7" ht="72" customHeight="1">
      <c r="A116" s="221">
        <v>310</v>
      </c>
      <c r="B116" s="222" t="s">
        <v>627</v>
      </c>
      <c r="C116" s="238">
        <v>46</v>
      </c>
      <c r="D116" s="239" t="s">
        <v>404</v>
      </c>
      <c r="E116" s="244"/>
      <c r="F116" s="224"/>
      <c r="G116" s="233" t="s">
        <v>818</v>
      </c>
    </row>
    <row r="117" spans="1:7" ht="72" customHeight="1">
      <c r="A117" s="221">
        <v>310</v>
      </c>
      <c r="B117" s="222" t="s">
        <v>627</v>
      </c>
      <c r="C117" s="238"/>
      <c r="D117" s="239"/>
      <c r="E117" s="226">
        <v>5</v>
      </c>
      <c r="F117" s="224" t="s">
        <v>628</v>
      </c>
      <c r="G117" s="233" t="s">
        <v>818</v>
      </c>
    </row>
    <row r="118" spans="1:7" ht="72" customHeight="1">
      <c r="A118" s="221">
        <v>310</v>
      </c>
      <c r="B118" s="222" t="s">
        <v>627</v>
      </c>
      <c r="C118" s="238">
        <v>57</v>
      </c>
      <c r="D118" s="245" t="s">
        <v>629</v>
      </c>
      <c r="E118" s="244"/>
      <c r="F118" s="224"/>
      <c r="G118" s="233" t="s">
        <v>818</v>
      </c>
    </row>
    <row r="119" spans="1:7" ht="72" customHeight="1">
      <c r="A119" s="221">
        <v>320</v>
      </c>
      <c r="B119" s="222" t="s">
        <v>630</v>
      </c>
      <c r="C119" s="238">
        <v>2</v>
      </c>
      <c r="D119" s="245" t="s">
        <v>631</v>
      </c>
      <c r="E119" s="226"/>
      <c r="F119" s="237"/>
      <c r="G119" s="266" t="s">
        <v>819</v>
      </c>
    </row>
    <row r="120" spans="1:7" ht="72" customHeight="1">
      <c r="A120" s="221">
        <v>320</v>
      </c>
      <c r="B120" s="222" t="s">
        <v>630</v>
      </c>
      <c r="C120" s="238"/>
      <c r="D120" s="245"/>
      <c r="E120" s="241">
        <v>1</v>
      </c>
      <c r="F120" s="246" t="s">
        <v>632</v>
      </c>
      <c r="G120" s="233" t="s">
        <v>820</v>
      </c>
    </row>
    <row r="121" spans="1:7" ht="72" customHeight="1">
      <c r="A121" s="221">
        <v>320</v>
      </c>
      <c r="B121" s="222" t="s">
        <v>630</v>
      </c>
      <c r="C121" s="238">
        <v>16</v>
      </c>
      <c r="D121" s="245" t="s">
        <v>633</v>
      </c>
      <c r="E121" s="226"/>
      <c r="F121" s="224"/>
      <c r="G121" s="233" t="s">
        <v>821</v>
      </c>
    </row>
    <row r="122" spans="1:7" ht="72" customHeight="1">
      <c r="A122" s="221">
        <v>320</v>
      </c>
      <c r="B122" s="222" t="s">
        <v>630</v>
      </c>
      <c r="C122" s="238"/>
      <c r="D122" s="245"/>
      <c r="E122" s="226">
        <v>1</v>
      </c>
      <c r="F122" s="224" t="s">
        <v>634</v>
      </c>
      <c r="G122" s="233" t="s">
        <v>821</v>
      </c>
    </row>
    <row r="123" spans="1:7" ht="72" customHeight="1">
      <c r="A123" s="221">
        <v>320</v>
      </c>
      <c r="B123" s="222" t="s">
        <v>630</v>
      </c>
      <c r="C123" s="223">
        <v>39</v>
      </c>
      <c r="D123" s="245" t="s">
        <v>635</v>
      </c>
      <c r="E123" s="244"/>
      <c r="F123" s="224"/>
      <c r="G123" s="233" t="s">
        <v>822</v>
      </c>
    </row>
    <row r="124" spans="1:7" ht="72" customHeight="1">
      <c r="A124" s="221">
        <v>320</v>
      </c>
      <c r="B124" s="222" t="s">
        <v>630</v>
      </c>
      <c r="C124" s="227">
        <v>40</v>
      </c>
      <c r="D124" s="245" t="s">
        <v>636</v>
      </c>
      <c r="E124" s="241"/>
      <c r="F124" s="224"/>
      <c r="G124" s="233" t="s">
        <v>823</v>
      </c>
    </row>
    <row r="125" spans="1:7" ht="72" customHeight="1">
      <c r="A125" s="221">
        <v>320</v>
      </c>
      <c r="B125" s="222" t="s">
        <v>630</v>
      </c>
      <c r="C125" s="227">
        <v>41</v>
      </c>
      <c r="D125" s="245" t="s">
        <v>637</v>
      </c>
      <c r="E125" s="229"/>
      <c r="F125" s="224"/>
      <c r="G125" s="233" t="s">
        <v>824</v>
      </c>
    </row>
    <row r="126" spans="1:7" ht="72" customHeight="1">
      <c r="A126" s="221">
        <v>320</v>
      </c>
      <c r="B126" s="222" t="s">
        <v>630</v>
      </c>
      <c r="C126" s="227">
        <v>57</v>
      </c>
      <c r="D126" s="245" t="s">
        <v>629</v>
      </c>
      <c r="E126" s="231"/>
      <c r="F126" s="240"/>
      <c r="G126" s="233" t="s">
        <v>825</v>
      </c>
    </row>
    <row r="127" spans="1:7" ht="72" customHeight="1">
      <c r="A127" s="221">
        <v>330</v>
      </c>
      <c r="B127" s="222" t="s">
        <v>638</v>
      </c>
      <c r="C127" s="227">
        <v>38</v>
      </c>
      <c r="D127" s="245" t="s">
        <v>639</v>
      </c>
      <c r="E127" s="244"/>
      <c r="F127" s="247"/>
      <c r="G127" s="233" t="s">
        <v>826</v>
      </c>
    </row>
    <row r="128" spans="1:7" ht="72" customHeight="1">
      <c r="A128" s="221">
        <v>330</v>
      </c>
      <c r="B128" s="222" t="s">
        <v>638</v>
      </c>
      <c r="C128" s="223">
        <v>63</v>
      </c>
      <c r="D128" s="248" t="s">
        <v>640</v>
      </c>
      <c r="E128" s="231"/>
      <c r="F128" s="224"/>
      <c r="G128" s="233" t="s">
        <v>827</v>
      </c>
    </row>
    <row r="129" spans="1:7" ht="72" customHeight="1">
      <c r="A129" s="221">
        <v>340</v>
      </c>
      <c r="B129" s="222" t="s">
        <v>641</v>
      </c>
      <c r="C129" s="223">
        <v>2</v>
      </c>
      <c r="D129" s="248" t="s">
        <v>400</v>
      </c>
      <c r="E129" s="229"/>
      <c r="F129" s="224"/>
      <c r="G129" s="266" t="s">
        <v>828</v>
      </c>
    </row>
    <row r="130" spans="1:7" ht="97.5" customHeight="1">
      <c r="A130" s="221">
        <v>340</v>
      </c>
      <c r="B130" s="222" t="s">
        <v>641</v>
      </c>
      <c r="C130" s="223"/>
      <c r="D130" s="248"/>
      <c r="E130" s="229">
        <v>15</v>
      </c>
      <c r="F130" s="224" t="s">
        <v>642</v>
      </c>
      <c r="G130" s="233" t="s">
        <v>829</v>
      </c>
    </row>
    <row r="131" spans="1:7" ht="72" customHeight="1">
      <c r="A131" s="221">
        <v>340</v>
      </c>
      <c r="B131" s="222" t="s">
        <v>641</v>
      </c>
      <c r="C131" s="223"/>
      <c r="D131" s="248"/>
      <c r="E131" s="229">
        <v>24</v>
      </c>
      <c r="F131" s="224" t="s">
        <v>643</v>
      </c>
      <c r="G131" s="233" t="s">
        <v>830</v>
      </c>
    </row>
    <row r="132" spans="1:7" ht="72" customHeight="1">
      <c r="A132" s="221">
        <v>340</v>
      </c>
      <c r="B132" s="222" t="s">
        <v>641</v>
      </c>
      <c r="C132" s="223">
        <v>28</v>
      </c>
      <c r="D132" s="248" t="s">
        <v>402</v>
      </c>
      <c r="E132" s="221"/>
      <c r="F132" s="221"/>
      <c r="G132" s="233" t="s">
        <v>831</v>
      </c>
    </row>
    <row r="133" spans="1:7" ht="51">
      <c r="A133" s="221">
        <v>340</v>
      </c>
      <c r="B133" s="222" t="s">
        <v>641</v>
      </c>
      <c r="C133" s="223"/>
      <c r="D133" s="248"/>
      <c r="E133" s="229">
        <v>1</v>
      </c>
      <c r="F133" s="224" t="s">
        <v>577</v>
      </c>
      <c r="G133" s="233" t="s">
        <v>832</v>
      </c>
    </row>
    <row r="134" spans="1:7" ht="51">
      <c r="A134" s="221">
        <v>340</v>
      </c>
      <c r="B134" s="222" t="s">
        <v>641</v>
      </c>
      <c r="C134" s="223"/>
      <c r="D134" s="248"/>
      <c r="E134" s="231">
        <v>2</v>
      </c>
      <c r="F134" s="224" t="s">
        <v>578</v>
      </c>
      <c r="G134" s="233" t="s">
        <v>833</v>
      </c>
    </row>
    <row r="135" spans="1:7" ht="51">
      <c r="A135" s="221">
        <v>340</v>
      </c>
      <c r="B135" s="222" t="s">
        <v>641</v>
      </c>
      <c r="C135" s="223"/>
      <c r="D135" s="248"/>
      <c r="E135" s="231">
        <v>4</v>
      </c>
      <c r="F135" s="224" t="s">
        <v>542</v>
      </c>
      <c r="G135" s="233" t="s">
        <v>832</v>
      </c>
    </row>
    <row r="136" spans="1:7" ht="72" customHeight="1">
      <c r="A136" s="221">
        <v>340</v>
      </c>
      <c r="B136" s="222" t="s">
        <v>641</v>
      </c>
      <c r="C136" s="238">
        <v>29</v>
      </c>
      <c r="D136" s="248" t="s">
        <v>644</v>
      </c>
      <c r="E136" s="229"/>
      <c r="F136" s="224"/>
      <c r="G136" s="233" t="s">
        <v>834</v>
      </c>
    </row>
    <row r="137" spans="1:7" ht="72" customHeight="1">
      <c r="A137" s="221">
        <v>340</v>
      </c>
      <c r="B137" s="222" t="s">
        <v>641</v>
      </c>
      <c r="C137" s="223">
        <v>35</v>
      </c>
      <c r="D137" s="248" t="s">
        <v>645</v>
      </c>
      <c r="E137" s="231"/>
      <c r="F137" s="240"/>
      <c r="G137" s="233" t="s">
        <v>835</v>
      </c>
    </row>
    <row r="138" spans="1:7" ht="72" customHeight="1">
      <c r="A138" s="221">
        <v>340</v>
      </c>
      <c r="B138" s="222" t="s">
        <v>641</v>
      </c>
      <c r="C138" s="223">
        <v>38</v>
      </c>
      <c r="D138" s="245" t="s">
        <v>639</v>
      </c>
      <c r="E138" s="244"/>
      <c r="F138" s="224"/>
      <c r="G138" s="233" t="s">
        <v>836</v>
      </c>
    </row>
    <row r="139" spans="1:7" ht="72" customHeight="1">
      <c r="A139" s="221">
        <v>340</v>
      </c>
      <c r="B139" s="222" t="s">
        <v>641</v>
      </c>
      <c r="C139" s="223">
        <v>52</v>
      </c>
      <c r="D139" s="248" t="s">
        <v>416</v>
      </c>
      <c r="E139" s="243"/>
      <c r="F139" s="240"/>
      <c r="G139" s="233" t="s">
        <v>837</v>
      </c>
    </row>
    <row r="140" spans="1:7" ht="72" customHeight="1">
      <c r="A140" s="221">
        <v>340</v>
      </c>
      <c r="B140" s="222" t="s">
        <v>641</v>
      </c>
      <c r="C140" s="223"/>
      <c r="D140" s="248"/>
      <c r="E140" s="243">
        <v>5</v>
      </c>
      <c r="F140" s="240" t="s">
        <v>646</v>
      </c>
      <c r="G140" s="233" t="s">
        <v>838</v>
      </c>
    </row>
    <row r="141" spans="1:7" ht="72" customHeight="1">
      <c r="A141" s="221">
        <v>340</v>
      </c>
      <c r="B141" s="222" t="s">
        <v>641</v>
      </c>
      <c r="C141" s="223"/>
      <c r="D141" s="248"/>
      <c r="E141" s="243">
        <v>9</v>
      </c>
      <c r="F141" s="240" t="s">
        <v>647</v>
      </c>
      <c r="G141" s="233" t="s">
        <v>838</v>
      </c>
    </row>
    <row r="142" spans="1:7" ht="72" customHeight="1">
      <c r="A142" s="221">
        <v>340</v>
      </c>
      <c r="B142" s="222" t="s">
        <v>641</v>
      </c>
      <c r="C142" s="223"/>
      <c r="D142" s="248"/>
      <c r="E142" s="243">
        <v>14</v>
      </c>
      <c r="F142" s="240" t="s">
        <v>648</v>
      </c>
      <c r="G142" s="233" t="s">
        <v>839</v>
      </c>
    </row>
    <row r="143" spans="1:7" ht="72" customHeight="1">
      <c r="A143" s="221">
        <v>340</v>
      </c>
      <c r="B143" s="222" t="s">
        <v>641</v>
      </c>
      <c r="C143" s="223">
        <v>58</v>
      </c>
      <c r="D143" s="248" t="s">
        <v>649</v>
      </c>
      <c r="E143" s="243"/>
      <c r="F143" s="240"/>
      <c r="G143" s="233" t="s">
        <v>840</v>
      </c>
    </row>
    <row r="144" spans="1:7" ht="72" customHeight="1">
      <c r="A144" s="221">
        <v>340</v>
      </c>
      <c r="B144" s="222" t="s">
        <v>641</v>
      </c>
      <c r="C144" s="223">
        <v>59</v>
      </c>
      <c r="D144" s="248" t="s">
        <v>650</v>
      </c>
      <c r="E144" s="243"/>
      <c r="F144" s="240"/>
      <c r="G144" s="233" t="s">
        <v>841</v>
      </c>
    </row>
    <row r="145" spans="1:7" ht="72" customHeight="1">
      <c r="A145" s="221">
        <v>340</v>
      </c>
      <c r="B145" s="222" t="s">
        <v>641</v>
      </c>
      <c r="C145" s="223">
        <v>61</v>
      </c>
      <c r="D145" s="248" t="s">
        <v>651</v>
      </c>
      <c r="E145" s="243"/>
      <c r="F145" s="240"/>
      <c r="G145" s="233" t="s">
        <v>842</v>
      </c>
    </row>
    <row r="146" spans="1:7" ht="72" customHeight="1">
      <c r="A146" s="221">
        <v>340</v>
      </c>
      <c r="B146" s="222" t="s">
        <v>641</v>
      </c>
      <c r="C146" s="223"/>
      <c r="D146" s="248"/>
      <c r="E146" s="229">
        <v>1</v>
      </c>
      <c r="F146" s="230" t="s">
        <v>652</v>
      </c>
      <c r="G146" s="233" t="s">
        <v>843</v>
      </c>
    </row>
    <row r="147" spans="1:7" ht="72" customHeight="1">
      <c r="A147" s="221">
        <v>340</v>
      </c>
      <c r="B147" s="222" t="s">
        <v>641</v>
      </c>
      <c r="C147" s="223"/>
      <c r="D147" s="248"/>
      <c r="E147" s="229">
        <v>2</v>
      </c>
      <c r="F147" s="230" t="s">
        <v>653</v>
      </c>
      <c r="G147" s="233" t="s">
        <v>844</v>
      </c>
    </row>
    <row r="148" spans="1:7" ht="72" customHeight="1">
      <c r="A148" s="221">
        <v>340</v>
      </c>
      <c r="B148" s="222" t="s">
        <v>641</v>
      </c>
      <c r="C148" s="223"/>
      <c r="D148" s="248"/>
      <c r="E148" s="229">
        <v>3</v>
      </c>
      <c r="F148" s="230" t="s">
        <v>654</v>
      </c>
      <c r="G148" s="233" t="s">
        <v>845</v>
      </c>
    </row>
    <row r="149" spans="1:7" ht="72" customHeight="1">
      <c r="A149" s="221">
        <v>340</v>
      </c>
      <c r="B149" s="222" t="s">
        <v>641</v>
      </c>
      <c r="C149" s="223"/>
      <c r="D149" s="248"/>
      <c r="E149" s="229">
        <v>4</v>
      </c>
      <c r="F149" s="230" t="s">
        <v>655</v>
      </c>
      <c r="G149" s="233" t="s">
        <v>846</v>
      </c>
    </row>
    <row r="150" spans="1:7" ht="72" customHeight="1">
      <c r="A150" s="221">
        <v>340</v>
      </c>
      <c r="B150" s="222" t="s">
        <v>641</v>
      </c>
      <c r="C150" s="223"/>
      <c r="D150" s="248"/>
      <c r="E150" s="229">
        <v>5</v>
      </c>
      <c r="F150" s="224" t="s">
        <v>656</v>
      </c>
      <c r="G150" s="233" t="s">
        <v>847</v>
      </c>
    </row>
    <row r="151" spans="1:7" ht="72" customHeight="1">
      <c r="A151" s="221">
        <v>340</v>
      </c>
      <c r="B151" s="222" t="s">
        <v>641</v>
      </c>
      <c r="C151" s="223"/>
      <c r="D151" s="248"/>
      <c r="E151" s="229">
        <v>6</v>
      </c>
      <c r="F151" s="224" t="s">
        <v>657</v>
      </c>
      <c r="G151" s="233" t="s">
        <v>848</v>
      </c>
    </row>
    <row r="152" spans="1:7" ht="72" customHeight="1">
      <c r="A152" s="221">
        <v>340</v>
      </c>
      <c r="B152" s="222" t="s">
        <v>641</v>
      </c>
      <c r="C152" s="223"/>
      <c r="D152" s="248"/>
      <c r="E152" s="229">
        <v>7</v>
      </c>
      <c r="F152" s="230" t="s">
        <v>658</v>
      </c>
      <c r="G152" s="233" t="s">
        <v>849</v>
      </c>
    </row>
    <row r="153" spans="1:7" ht="72" customHeight="1">
      <c r="A153" s="221">
        <v>350</v>
      </c>
      <c r="B153" s="222" t="s">
        <v>659</v>
      </c>
      <c r="C153" s="223">
        <v>2</v>
      </c>
      <c r="D153" s="248" t="s">
        <v>400</v>
      </c>
      <c r="E153" s="229"/>
      <c r="F153" s="224"/>
      <c r="G153" s="266" t="s">
        <v>771</v>
      </c>
    </row>
    <row r="154" spans="1:7" ht="72" customHeight="1">
      <c r="A154" s="221">
        <v>350</v>
      </c>
      <c r="B154" s="222" t="s">
        <v>659</v>
      </c>
      <c r="C154" s="223"/>
      <c r="D154" s="248"/>
      <c r="E154" s="229">
        <v>16</v>
      </c>
      <c r="F154" s="224" t="s">
        <v>660</v>
      </c>
      <c r="G154" s="233" t="s">
        <v>850</v>
      </c>
    </row>
    <row r="155" spans="1:7" ht="72" customHeight="1">
      <c r="A155" s="221">
        <v>350</v>
      </c>
      <c r="B155" s="222" t="s">
        <v>659</v>
      </c>
      <c r="C155" s="223">
        <v>6</v>
      </c>
      <c r="D155" s="249" t="s">
        <v>661</v>
      </c>
      <c r="E155" s="229"/>
      <c r="F155" s="224"/>
      <c r="G155" s="233" t="s">
        <v>851</v>
      </c>
    </row>
    <row r="156" spans="1:7" ht="72" customHeight="1">
      <c r="A156" s="221">
        <v>350</v>
      </c>
      <c r="B156" s="222" t="s">
        <v>659</v>
      </c>
      <c r="C156" s="223">
        <v>7</v>
      </c>
      <c r="D156" s="249" t="s">
        <v>662</v>
      </c>
      <c r="E156" s="229"/>
      <c r="F156" s="224"/>
      <c r="G156" s="233" t="s">
        <v>852</v>
      </c>
    </row>
    <row r="157" spans="1:7" ht="72" customHeight="1">
      <c r="A157" s="221">
        <v>350</v>
      </c>
      <c r="B157" s="222" t="s">
        <v>659</v>
      </c>
      <c r="C157" s="223">
        <v>15</v>
      </c>
      <c r="D157" s="249" t="s">
        <v>663</v>
      </c>
      <c r="E157" s="229"/>
      <c r="F157" s="224"/>
      <c r="G157" s="233" t="s">
        <v>853</v>
      </c>
    </row>
    <row r="158" spans="1:7" ht="76.5">
      <c r="A158" s="221">
        <v>350</v>
      </c>
      <c r="B158" s="222" t="s">
        <v>659</v>
      </c>
      <c r="C158" s="223">
        <v>23</v>
      </c>
      <c r="D158" s="249" t="s">
        <v>664</v>
      </c>
      <c r="E158" s="229"/>
      <c r="F158" s="224"/>
      <c r="G158" s="233" t="s">
        <v>854</v>
      </c>
    </row>
    <row r="159" spans="1:7" ht="74.25" customHeight="1">
      <c r="A159" s="221">
        <v>350</v>
      </c>
      <c r="B159" s="222" t="s">
        <v>659</v>
      </c>
      <c r="C159" s="227">
        <v>28</v>
      </c>
      <c r="D159" s="249" t="s">
        <v>402</v>
      </c>
      <c r="E159" s="226"/>
      <c r="F159" s="222"/>
      <c r="G159" s="233" t="s">
        <v>855</v>
      </c>
    </row>
    <row r="160" spans="1:7" ht="74.25" customHeight="1">
      <c r="A160" s="221">
        <v>350</v>
      </c>
      <c r="B160" s="222" t="s">
        <v>659</v>
      </c>
      <c r="C160" s="227"/>
      <c r="D160" s="249"/>
      <c r="E160" s="229">
        <v>1</v>
      </c>
      <c r="F160" s="224" t="s">
        <v>577</v>
      </c>
      <c r="G160" s="233" t="s">
        <v>855</v>
      </c>
    </row>
    <row r="161" spans="1:7" ht="74.25" customHeight="1">
      <c r="A161" s="221">
        <v>350</v>
      </c>
      <c r="B161" s="222" t="s">
        <v>659</v>
      </c>
      <c r="C161" s="227"/>
      <c r="D161" s="249"/>
      <c r="E161" s="229">
        <v>2</v>
      </c>
      <c r="F161" s="224" t="s">
        <v>578</v>
      </c>
      <c r="G161" s="233" t="s">
        <v>855</v>
      </c>
    </row>
    <row r="162" spans="1:7" ht="74.25" customHeight="1">
      <c r="A162" s="221">
        <v>350</v>
      </c>
      <c r="B162" s="222" t="s">
        <v>659</v>
      </c>
      <c r="C162" s="227"/>
      <c r="D162" s="249"/>
      <c r="E162" s="229">
        <v>4</v>
      </c>
      <c r="F162" s="224" t="s">
        <v>542</v>
      </c>
      <c r="G162" s="233" t="s">
        <v>855</v>
      </c>
    </row>
    <row r="163" spans="1:7" ht="72" customHeight="1">
      <c r="A163" s="221">
        <v>350</v>
      </c>
      <c r="B163" s="222" t="s">
        <v>659</v>
      </c>
      <c r="C163" s="227">
        <v>34</v>
      </c>
      <c r="D163" s="249" t="s">
        <v>665</v>
      </c>
      <c r="E163" s="226"/>
      <c r="F163" s="222"/>
      <c r="G163" s="233" t="s">
        <v>856</v>
      </c>
    </row>
    <row r="164" spans="1:7" ht="72" customHeight="1">
      <c r="A164" s="221">
        <v>350</v>
      </c>
      <c r="B164" s="222" t="s">
        <v>659</v>
      </c>
      <c r="C164" s="227">
        <v>46</v>
      </c>
      <c r="D164" s="249" t="s">
        <v>404</v>
      </c>
      <c r="E164" s="226"/>
      <c r="F164" s="222"/>
      <c r="G164" s="233" t="s">
        <v>857</v>
      </c>
    </row>
    <row r="165" spans="1:7" ht="72" customHeight="1">
      <c r="A165" s="221">
        <v>350</v>
      </c>
      <c r="B165" s="222" t="s">
        <v>659</v>
      </c>
      <c r="C165" s="227"/>
      <c r="D165" s="249"/>
      <c r="E165" s="250">
        <v>10</v>
      </c>
      <c r="F165" s="224" t="s">
        <v>666</v>
      </c>
      <c r="G165" s="267" t="s">
        <v>858</v>
      </c>
    </row>
    <row r="166" spans="1:7" ht="72" customHeight="1">
      <c r="A166" s="221">
        <v>350</v>
      </c>
      <c r="B166" s="222" t="s">
        <v>659</v>
      </c>
      <c r="C166" s="227">
        <v>52</v>
      </c>
      <c r="D166" s="249" t="s">
        <v>416</v>
      </c>
      <c r="E166" s="250"/>
      <c r="F166" s="224"/>
      <c r="G166" s="267" t="s">
        <v>859</v>
      </c>
    </row>
    <row r="167" spans="1:7" ht="72" customHeight="1">
      <c r="A167" s="221">
        <v>350</v>
      </c>
      <c r="B167" s="222" t="s">
        <v>659</v>
      </c>
      <c r="C167" s="227"/>
      <c r="D167" s="249"/>
      <c r="E167" s="226">
        <v>1</v>
      </c>
      <c r="F167" s="224" t="s">
        <v>667</v>
      </c>
      <c r="G167" s="267" t="s">
        <v>860</v>
      </c>
    </row>
    <row r="168" spans="1:7" ht="72" customHeight="1">
      <c r="A168" s="221">
        <v>350</v>
      </c>
      <c r="B168" s="222" t="s">
        <v>659</v>
      </c>
      <c r="C168" s="227"/>
      <c r="D168" s="249"/>
      <c r="E168" s="226">
        <v>4</v>
      </c>
      <c r="F168" s="224" t="s">
        <v>668</v>
      </c>
      <c r="G168" s="267" t="s">
        <v>861</v>
      </c>
    </row>
    <row r="169" spans="1:7" ht="72" customHeight="1">
      <c r="A169" s="221">
        <v>350</v>
      </c>
      <c r="B169" s="222" t="s">
        <v>659</v>
      </c>
      <c r="C169" s="227"/>
      <c r="D169" s="249"/>
      <c r="E169" s="226">
        <v>7</v>
      </c>
      <c r="F169" s="224" t="s">
        <v>669</v>
      </c>
      <c r="G169" s="233" t="s">
        <v>862</v>
      </c>
    </row>
    <row r="170" spans="1:7" ht="72" customHeight="1">
      <c r="A170" s="221">
        <v>350</v>
      </c>
      <c r="B170" s="222" t="s">
        <v>659</v>
      </c>
      <c r="C170" s="227"/>
      <c r="D170" s="249"/>
      <c r="E170" s="226">
        <v>8</v>
      </c>
      <c r="F170" s="224" t="s">
        <v>670</v>
      </c>
      <c r="G170" s="233" t="s">
        <v>863</v>
      </c>
    </row>
    <row r="171" spans="1:7" ht="72" customHeight="1">
      <c r="A171" s="221">
        <v>350</v>
      </c>
      <c r="B171" s="222" t="s">
        <v>659</v>
      </c>
      <c r="C171" s="227"/>
      <c r="D171" s="249"/>
      <c r="E171" s="250">
        <v>11</v>
      </c>
      <c r="F171" s="224" t="s">
        <v>425</v>
      </c>
      <c r="G171" s="233" t="s">
        <v>864</v>
      </c>
    </row>
    <row r="172" spans="1:7" ht="89.25">
      <c r="A172" s="221">
        <v>350</v>
      </c>
      <c r="B172" s="222" t="s">
        <v>659</v>
      </c>
      <c r="C172" s="227"/>
      <c r="D172" s="249"/>
      <c r="E172" s="250">
        <v>12</v>
      </c>
      <c r="F172" s="224" t="s">
        <v>671</v>
      </c>
      <c r="G172" s="267" t="s">
        <v>865</v>
      </c>
    </row>
    <row r="173" spans="1:7" ht="72" customHeight="1">
      <c r="A173" s="221">
        <v>350</v>
      </c>
      <c r="B173" s="222" t="s">
        <v>659</v>
      </c>
      <c r="C173" s="227"/>
      <c r="D173" s="249"/>
      <c r="E173" s="250">
        <v>15</v>
      </c>
      <c r="F173" s="224" t="s">
        <v>672</v>
      </c>
      <c r="G173" s="267" t="s">
        <v>866</v>
      </c>
    </row>
    <row r="174" spans="1:7" ht="72" customHeight="1">
      <c r="A174" s="221">
        <v>350</v>
      </c>
      <c r="B174" s="222" t="s">
        <v>659</v>
      </c>
      <c r="C174" s="223">
        <v>60</v>
      </c>
      <c r="D174" s="248" t="s">
        <v>673</v>
      </c>
      <c r="E174" s="229"/>
      <c r="F174" s="224"/>
      <c r="G174" s="267" t="s">
        <v>867</v>
      </c>
    </row>
    <row r="175" spans="1:7" ht="72" customHeight="1">
      <c r="A175" s="221">
        <v>400</v>
      </c>
      <c r="B175" s="222" t="s">
        <v>674</v>
      </c>
      <c r="C175" s="223">
        <v>28</v>
      </c>
      <c r="D175" s="248" t="s">
        <v>402</v>
      </c>
      <c r="E175" s="221"/>
      <c r="F175" s="221"/>
      <c r="G175" s="233" t="s">
        <v>868</v>
      </c>
    </row>
    <row r="176" spans="1:7" ht="51">
      <c r="A176" s="221">
        <v>400</v>
      </c>
      <c r="B176" s="222" t="s">
        <v>674</v>
      </c>
      <c r="C176" s="223"/>
      <c r="D176" s="248"/>
      <c r="E176" s="229">
        <v>1</v>
      </c>
      <c r="F176" s="224" t="s">
        <v>577</v>
      </c>
      <c r="G176" s="233" t="s">
        <v>868</v>
      </c>
    </row>
    <row r="177" spans="1:7" ht="51">
      <c r="A177" s="221">
        <v>400</v>
      </c>
      <c r="B177" s="222" t="s">
        <v>674</v>
      </c>
      <c r="C177" s="223"/>
      <c r="D177" s="248"/>
      <c r="E177" s="231">
        <v>2</v>
      </c>
      <c r="F177" s="224" t="s">
        <v>578</v>
      </c>
      <c r="G177" s="233" t="s">
        <v>868</v>
      </c>
    </row>
    <row r="178" spans="1:7" ht="51">
      <c r="A178" s="221">
        <v>400</v>
      </c>
      <c r="B178" s="222" t="s">
        <v>674</v>
      </c>
      <c r="C178" s="223"/>
      <c r="D178" s="248"/>
      <c r="E178" s="231">
        <v>4</v>
      </c>
      <c r="F178" s="224" t="s">
        <v>542</v>
      </c>
      <c r="G178" s="233" t="s">
        <v>868</v>
      </c>
    </row>
    <row r="179" spans="1:7" ht="72" customHeight="1">
      <c r="A179" s="221">
        <v>410</v>
      </c>
      <c r="B179" s="222" t="s">
        <v>675</v>
      </c>
      <c r="C179" s="223">
        <v>2</v>
      </c>
      <c r="D179" s="248" t="s">
        <v>400</v>
      </c>
      <c r="E179" s="229"/>
      <c r="F179" s="224"/>
      <c r="G179" s="266" t="s">
        <v>869</v>
      </c>
    </row>
    <row r="180" spans="1:7" ht="72" customHeight="1">
      <c r="A180" s="221">
        <v>410</v>
      </c>
      <c r="B180" s="222" t="s">
        <v>675</v>
      </c>
      <c r="C180" s="223"/>
      <c r="D180" s="248"/>
      <c r="E180" s="229">
        <v>15</v>
      </c>
      <c r="F180" s="224" t="s">
        <v>676</v>
      </c>
      <c r="G180" s="233" t="s">
        <v>870</v>
      </c>
    </row>
    <row r="181" spans="1:7" ht="72" customHeight="1">
      <c r="A181" s="221">
        <v>410</v>
      </c>
      <c r="B181" s="222" t="s">
        <v>675</v>
      </c>
      <c r="C181" s="223"/>
      <c r="D181" s="248"/>
      <c r="E181" s="229">
        <v>31</v>
      </c>
      <c r="F181" s="224" t="s">
        <v>677</v>
      </c>
      <c r="G181" s="233" t="s">
        <v>871</v>
      </c>
    </row>
    <row r="182" spans="1:7" ht="72" customHeight="1">
      <c r="A182" s="221">
        <v>410</v>
      </c>
      <c r="B182" s="222" t="s">
        <v>675</v>
      </c>
      <c r="C182" s="223">
        <v>4</v>
      </c>
      <c r="D182" s="248" t="s">
        <v>426</v>
      </c>
      <c r="E182" s="229"/>
      <c r="F182" s="224"/>
      <c r="G182" s="233" t="s">
        <v>872</v>
      </c>
    </row>
    <row r="183" spans="1:7" s="269" customFormat="1" ht="72" customHeight="1">
      <c r="A183" s="251">
        <v>410</v>
      </c>
      <c r="B183" s="249" t="s">
        <v>675</v>
      </c>
      <c r="C183" s="252">
        <v>10</v>
      </c>
      <c r="D183" s="248" t="s">
        <v>678</v>
      </c>
      <c r="E183" s="253"/>
      <c r="F183" s="249"/>
      <c r="G183" s="268" t="s">
        <v>873</v>
      </c>
    </row>
    <row r="184" spans="1:7" ht="72" customHeight="1">
      <c r="A184" s="221">
        <v>410</v>
      </c>
      <c r="B184" s="222" t="s">
        <v>675</v>
      </c>
      <c r="C184" s="223">
        <v>28</v>
      </c>
      <c r="D184" s="248" t="s">
        <v>402</v>
      </c>
      <c r="E184" s="221"/>
      <c r="F184" s="221"/>
      <c r="G184" s="233" t="s">
        <v>874</v>
      </c>
    </row>
    <row r="185" spans="1:7" ht="51">
      <c r="A185" s="221">
        <v>410</v>
      </c>
      <c r="B185" s="222" t="s">
        <v>675</v>
      </c>
      <c r="C185" s="223"/>
      <c r="D185" s="248"/>
      <c r="E185" s="229">
        <v>1</v>
      </c>
      <c r="F185" s="224" t="s">
        <v>577</v>
      </c>
      <c r="G185" s="233" t="s">
        <v>874</v>
      </c>
    </row>
    <row r="186" spans="1:7" ht="51">
      <c r="A186" s="221">
        <v>410</v>
      </c>
      <c r="B186" s="222" t="s">
        <v>675</v>
      </c>
      <c r="C186" s="223"/>
      <c r="D186" s="248"/>
      <c r="E186" s="231">
        <v>2</v>
      </c>
      <c r="F186" s="224" t="s">
        <v>578</v>
      </c>
      <c r="G186" s="233" t="s">
        <v>874</v>
      </c>
    </row>
    <row r="187" spans="1:7" ht="51">
      <c r="A187" s="221">
        <v>410</v>
      </c>
      <c r="B187" s="222" t="s">
        <v>675</v>
      </c>
      <c r="C187" s="223"/>
      <c r="D187" s="248"/>
      <c r="E187" s="231">
        <v>4</v>
      </c>
      <c r="F187" s="224" t="s">
        <v>542</v>
      </c>
      <c r="G187" s="233" t="s">
        <v>874</v>
      </c>
    </row>
    <row r="188" spans="1:7" ht="72" customHeight="1">
      <c r="A188" s="221">
        <v>410</v>
      </c>
      <c r="B188" s="222" t="s">
        <v>675</v>
      </c>
      <c r="C188" s="223">
        <v>37</v>
      </c>
      <c r="D188" s="249" t="s">
        <v>428</v>
      </c>
      <c r="E188" s="229"/>
      <c r="F188" s="224"/>
      <c r="G188" s="233" t="s">
        <v>875</v>
      </c>
    </row>
    <row r="189" spans="1:7" ht="72" customHeight="1">
      <c r="A189" s="221">
        <v>410</v>
      </c>
      <c r="B189" s="222" t="s">
        <v>675</v>
      </c>
      <c r="C189" s="223"/>
      <c r="D189" s="249"/>
      <c r="E189" s="229">
        <v>1</v>
      </c>
      <c r="F189" s="224" t="s">
        <v>679</v>
      </c>
      <c r="G189" s="233" t="s">
        <v>876</v>
      </c>
    </row>
    <row r="190" spans="1:7" ht="72" customHeight="1">
      <c r="A190" s="221">
        <v>410</v>
      </c>
      <c r="B190" s="222" t="s">
        <v>675</v>
      </c>
      <c r="C190" s="223"/>
      <c r="D190" s="249"/>
      <c r="E190" s="229">
        <v>2</v>
      </c>
      <c r="F190" s="224" t="s">
        <v>680</v>
      </c>
      <c r="G190" s="233" t="s">
        <v>876</v>
      </c>
    </row>
    <row r="191" spans="1:7" ht="72" customHeight="1">
      <c r="A191" s="221">
        <v>410</v>
      </c>
      <c r="B191" s="222" t="s">
        <v>675</v>
      </c>
      <c r="C191" s="223"/>
      <c r="D191" s="249"/>
      <c r="E191" s="241">
        <v>3</v>
      </c>
      <c r="F191" s="224" t="s">
        <v>681</v>
      </c>
      <c r="G191" s="233" t="s">
        <v>876</v>
      </c>
    </row>
    <row r="192" spans="1:7" ht="72" customHeight="1">
      <c r="A192" s="221">
        <v>410</v>
      </c>
      <c r="B192" s="222" t="s">
        <v>675</v>
      </c>
      <c r="C192" s="223">
        <v>43</v>
      </c>
      <c r="D192" s="249" t="s">
        <v>429</v>
      </c>
      <c r="E192" s="229"/>
      <c r="F192" s="224"/>
      <c r="G192" s="233" t="s">
        <v>872</v>
      </c>
    </row>
    <row r="193" spans="1:7" ht="72" customHeight="1">
      <c r="A193" s="221">
        <v>410</v>
      </c>
      <c r="B193" s="222" t="s">
        <v>675</v>
      </c>
      <c r="C193" s="223">
        <v>52</v>
      </c>
      <c r="D193" s="249" t="s">
        <v>416</v>
      </c>
      <c r="E193" s="229"/>
      <c r="F193" s="224"/>
      <c r="G193" s="233" t="s">
        <v>877</v>
      </c>
    </row>
    <row r="194" spans="1:7" ht="72" customHeight="1">
      <c r="A194" s="221">
        <v>410</v>
      </c>
      <c r="B194" s="222" t="s">
        <v>675</v>
      </c>
      <c r="C194" s="223"/>
      <c r="D194" s="249"/>
      <c r="E194" s="229">
        <v>2</v>
      </c>
      <c r="F194" s="224" t="s">
        <v>682</v>
      </c>
      <c r="G194" s="233" t="s">
        <v>872</v>
      </c>
    </row>
    <row r="195" spans="1:7" ht="72" customHeight="1">
      <c r="A195" s="221">
        <v>420</v>
      </c>
      <c r="B195" s="222" t="s">
        <v>683</v>
      </c>
      <c r="C195" s="223">
        <v>2</v>
      </c>
      <c r="D195" s="248" t="s">
        <v>400</v>
      </c>
      <c r="E195" s="229"/>
      <c r="F195" s="224"/>
      <c r="G195" s="266" t="s">
        <v>878</v>
      </c>
    </row>
    <row r="196" spans="1:7" ht="78.75" customHeight="1">
      <c r="A196" s="221">
        <v>420</v>
      </c>
      <c r="B196" s="222" t="s">
        <v>683</v>
      </c>
      <c r="C196" s="223"/>
      <c r="D196" s="248"/>
      <c r="E196" s="229">
        <v>6</v>
      </c>
      <c r="F196" s="224" t="s">
        <v>684</v>
      </c>
      <c r="G196" s="233" t="s">
        <v>879</v>
      </c>
    </row>
    <row r="197" spans="1:7" ht="72" customHeight="1">
      <c r="A197" s="221">
        <v>420</v>
      </c>
      <c r="B197" s="222" t="s">
        <v>683</v>
      </c>
      <c r="C197" s="223"/>
      <c r="D197" s="248"/>
      <c r="E197" s="229">
        <v>7</v>
      </c>
      <c r="F197" s="224" t="s">
        <v>685</v>
      </c>
      <c r="G197" s="233" t="s">
        <v>880</v>
      </c>
    </row>
    <row r="198" spans="1:7" ht="72" customHeight="1">
      <c r="A198" s="221">
        <v>420</v>
      </c>
      <c r="B198" s="222" t="s">
        <v>683</v>
      </c>
      <c r="C198" s="223"/>
      <c r="D198" s="248"/>
      <c r="E198" s="229">
        <v>10</v>
      </c>
      <c r="F198" s="224" t="s">
        <v>686</v>
      </c>
      <c r="G198" s="233" t="s">
        <v>881</v>
      </c>
    </row>
    <row r="199" spans="1:7" ht="72" customHeight="1">
      <c r="A199" s="221">
        <v>420</v>
      </c>
      <c r="B199" s="222" t="s">
        <v>683</v>
      </c>
      <c r="C199" s="223"/>
      <c r="D199" s="248"/>
      <c r="E199" s="254">
        <v>11</v>
      </c>
      <c r="F199" s="255" t="s">
        <v>687</v>
      </c>
      <c r="G199" s="233" t="s">
        <v>882</v>
      </c>
    </row>
    <row r="200" spans="1:7" ht="72" customHeight="1">
      <c r="A200" s="221">
        <v>420</v>
      </c>
      <c r="B200" s="222" t="s">
        <v>683</v>
      </c>
      <c r="C200" s="223"/>
      <c r="D200" s="248"/>
      <c r="E200" s="229">
        <v>17</v>
      </c>
      <c r="F200" s="224" t="s">
        <v>688</v>
      </c>
      <c r="G200" s="233" t="s">
        <v>883</v>
      </c>
    </row>
    <row r="201" spans="1:7" ht="72" customHeight="1">
      <c r="A201" s="221">
        <v>420</v>
      </c>
      <c r="B201" s="222" t="s">
        <v>683</v>
      </c>
      <c r="C201" s="223"/>
      <c r="D201" s="248"/>
      <c r="E201" s="229">
        <v>20</v>
      </c>
      <c r="F201" s="224" t="s">
        <v>689</v>
      </c>
      <c r="G201" s="233" t="s">
        <v>884</v>
      </c>
    </row>
    <row r="202" spans="1:7" ht="72" customHeight="1">
      <c r="A202" s="221">
        <v>420</v>
      </c>
      <c r="B202" s="222" t="s">
        <v>683</v>
      </c>
      <c r="C202" s="223"/>
      <c r="D202" s="248"/>
      <c r="E202" s="226">
        <v>22</v>
      </c>
      <c r="F202" s="222" t="s">
        <v>690</v>
      </c>
      <c r="G202" s="233" t="s">
        <v>885</v>
      </c>
    </row>
    <row r="203" spans="1:7" ht="72" customHeight="1">
      <c r="A203" s="221">
        <v>420</v>
      </c>
      <c r="B203" s="222" t="s">
        <v>683</v>
      </c>
      <c r="C203" s="223"/>
      <c r="D203" s="248"/>
      <c r="E203" s="226">
        <v>23</v>
      </c>
      <c r="F203" s="222" t="s">
        <v>691</v>
      </c>
      <c r="G203" s="233" t="s">
        <v>886</v>
      </c>
    </row>
    <row r="204" spans="1:7" ht="72" customHeight="1">
      <c r="A204" s="221">
        <v>420</v>
      </c>
      <c r="B204" s="222" t="s">
        <v>683</v>
      </c>
      <c r="C204" s="223"/>
      <c r="D204" s="248"/>
      <c r="E204" s="226">
        <v>27</v>
      </c>
      <c r="F204" s="222" t="s">
        <v>692</v>
      </c>
      <c r="G204" s="233" t="s">
        <v>887</v>
      </c>
    </row>
    <row r="205" spans="1:7" s="269" customFormat="1" ht="91.5" customHeight="1">
      <c r="A205" s="251">
        <v>420</v>
      </c>
      <c r="B205" s="249" t="s">
        <v>683</v>
      </c>
      <c r="C205" s="252">
        <v>9</v>
      </c>
      <c r="D205" s="248" t="s">
        <v>693</v>
      </c>
      <c r="E205" s="253"/>
      <c r="F205" s="249"/>
      <c r="G205" s="268" t="s">
        <v>888</v>
      </c>
    </row>
    <row r="206" spans="1:7" ht="72" customHeight="1">
      <c r="A206" s="221">
        <v>420</v>
      </c>
      <c r="B206" s="222" t="s">
        <v>683</v>
      </c>
      <c r="C206" s="223">
        <v>11</v>
      </c>
      <c r="D206" s="248" t="s">
        <v>694</v>
      </c>
      <c r="E206" s="226"/>
      <c r="F206" s="222"/>
      <c r="G206" s="233" t="s">
        <v>889</v>
      </c>
    </row>
    <row r="207" spans="1:7" ht="72" customHeight="1">
      <c r="A207" s="221">
        <v>420</v>
      </c>
      <c r="B207" s="222" t="s">
        <v>683</v>
      </c>
      <c r="C207" s="227"/>
      <c r="D207" s="249"/>
      <c r="E207" s="229">
        <v>1</v>
      </c>
      <c r="F207" s="222" t="s">
        <v>695</v>
      </c>
      <c r="G207" s="233" t="s">
        <v>890</v>
      </c>
    </row>
    <row r="208" spans="1:7" ht="63.75">
      <c r="A208" s="221">
        <v>420</v>
      </c>
      <c r="B208" s="222" t="s">
        <v>683</v>
      </c>
      <c r="C208" s="227"/>
      <c r="D208" s="249"/>
      <c r="E208" s="229">
        <v>2</v>
      </c>
      <c r="F208" s="222" t="s">
        <v>696</v>
      </c>
      <c r="G208" s="233" t="s">
        <v>891</v>
      </c>
    </row>
    <row r="209" spans="1:7" ht="63.75">
      <c r="A209" s="221">
        <v>420</v>
      </c>
      <c r="B209" s="222" t="s">
        <v>683</v>
      </c>
      <c r="C209" s="227"/>
      <c r="D209" s="249"/>
      <c r="E209" s="229">
        <v>3</v>
      </c>
      <c r="F209" s="222" t="s">
        <v>697</v>
      </c>
      <c r="G209" s="233" t="s">
        <v>892</v>
      </c>
    </row>
    <row r="210" spans="1:7" ht="63.75">
      <c r="A210" s="221">
        <v>420</v>
      </c>
      <c r="B210" s="222" t="s">
        <v>683</v>
      </c>
      <c r="C210" s="227"/>
      <c r="D210" s="249"/>
      <c r="E210" s="229">
        <v>4</v>
      </c>
      <c r="F210" s="222" t="s">
        <v>698</v>
      </c>
      <c r="G210" s="233" t="s">
        <v>893</v>
      </c>
    </row>
    <row r="211" spans="1:7" ht="72" customHeight="1">
      <c r="A211" s="221">
        <v>420</v>
      </c>
      <c r="B211" s="222" t="s">
        <v>683</v>
      </c>
      <c r="C211" s="223">
        <v>12</v>
      </c>
      <c r="D211" s="249" t="s">
        <v>699</v>
      </c>
      <c r="E211" s="229"/>
      <c r="F211" s="222"/>
      <c r="G211" s="233" t="s">
        <v>894</v>
      </c>
    </row>
    <row r="212" spans="1:7" ht="72" customHeight="1">
      <c r="A212" s="221">
        <v>420</v>
      </c>
      <c r="B212" s="222" t="s">
        <v>683</v>
      </c>
      <c r="C212" s="223">
        <v>14</v>
      </c>
      <c r="D212" s="249" t="s">
        <v>700</v>
      </c>
      <c r="E212" s="229"/>
      <c r="F212" s="222"/>
      <c r="G212" s="233" t="s">
        <v>895</v>
      </c>
    </row>
    <row r="213" spans="1:7" ht="72" customHeight="1">
      <c r="A213" s="221">
        <v>420</v>
      </c>
      <c r="B213" s="222" t="s">
        <v>683</v>
      </c>
      <c r="C213" s="223">
        <v>20</v>
      </c>
      <c r="D213" s="249" t="s">
        <v>701</v>
      </c>
      <c r="E213" s="229"/>
      <c r="F213" s="222"/>
      <c r="G213" s="233" t="s">
        <v>896</v>
      </c>
    </row>
    <row r="214" spans="1:7" ht="72" customHeight="1">
      <c r="A214" s="221">
        <v>420</v>
      </c>
      <c r="B214" s="222" t="s">
        <v>683</v>
      </c>
      <c r="C214" s="223">
        <v>21</v>
      </c>
      <c r="D214" s="249" t="s">
        <v>702</v>
      </c>
      <c r="E214" s="229"/>
      <c r="F214" s="222"/>
      <c r="G214" s="233" t="s">
        <v>897</v>
      </c>
    </row>
    <row r="215" spans="1:7" ht="72" customHeight="1">
      <c r="A215" s="221">
        <v>420</v>
      </c>
      <c r="B215" s="222" t="s">
        <v>683</v>
      </c>
      <c r="C215" s="223">
        <v>24</v>
      </c>
      <c r="D215" s="249" t="s">
        <v>703</v>
      </c>
      <c r="E215" s="229"/>
      <c r="F215" s="222"/>
      <c r="G215" s="233" t="s">
        <v>898</v>
      </c>
    </row>
    <row r="216" spans="1:7" ht="72" customHeight="1">
      <c r="A216" s="221">
        <v>420</v>
      </c>
      <c r="B216" s="222" t="s">
        <v>683</v>
      </c>
      <c r="C216" s="223">
        <v>28</v>
      </c>
      <c r="D216" s="248" t="s">
        <v>402</v>
      </c>
      <c r="E216" s="221"/>
      <c r="F216" s="221"/>
      <c r="G216" s="233" t="s">
        <v>899</v>
      </c>
    </row>
    <row r="217" spans="1:7" ht="51">
      <c r="A217" s="221">
        <v>420</v>
      </c>
      <c r="B217" s="222" t="s">
        <v>683</v>
      </c>
      <c r="C217" s="223"/>
      <c r="D217" s="248"/>
      <c r="E217" s="229">
        <v>1</v>
      </c>
      <c r="F217" s="224" t="s">
        <v>577</v>
      </c>
      <c r="G217" s="233" t="s">
        <v>899</v>
      </c>
    </row>
    <row r="218" spans="1:7" ht="51">
      <c r="A218" s="221">
        <v>420</v>
      </c>
      <c r="B218" s="222" t="s">
        <v>683</v>
      </c>
      <c r="C218" s="223"/>
      <c r="D218" s="248"/>
      <c r="E218" s="231">
        <v>2</v>
      </c>
      <c r="F218" s="224" t="s">
        <v>578</v>
      </c>
      <c r="G218" s="233" t="s">
        <v>899</v>
      </c>
    </row>
    <row r="219" spans="1:7" ht="51">
      <c r="A219" s="221">
        <v>420</v>
      </c>
      <c r="B219" s="222" t="s">
        <v>683</v>
      </c>
      <c r="C219" s="223"/>
      <c r="D219" s="248"/>
      <c r="E219" s="231">
        <v>4</v>
      </c>
      <c r="F219" s="224" t="s">
        <v>542</v>
      </c>
      <c r="G219" s="233" t="s">
        <v>899</v>
      </c>
    </row>
    <row r="220" spans="1:7" ht="72" customHeight="1">
      <c r="A220" s="221">
        <v>420</v>
      </c>
      <c r="B220" s="222" t="s">
        <v>683</v>
      </c>
      <c r="C220" s="229">
        <v>30</v>
      </c>
      <c r="D220" s="248" t="s">
        <v>704</v>
      </c>
      <c r="E220" s="221"/>
      <c r="F220" s="221"/>
      <c r="G220" s="233" t="s">
        <v>900</v>
      </c>
    </row>
    <row r="221" spans="1:7" ht="72" customHeight="1">
      <c r="A221" s="221">
        <v>420</v>
      </c>
      <c r="B221" s="222" t="s">
        <v>683</v>
      </c>
      <c r="C221" s="227"/>
      <c r="D221" s="248"/>
      <c r="E221" s="229">
        <v>1</v>
      </c>
      <c r="F221" s="224" t="s">
        <v>705</v>
      </c>
      <c r="G221" s="233" t="s">
        <v>901</v>
      </c>
    </row>
    <row r="222" spans="1:7" ht="72" customHeight="1">
      <c r="A222" s="221">
        <v>420</v>
      </c>
      <c r="B222" s="222" t="s">
        <v>683</v>
      </c>
      <c r="C222" s="227"/>
      <c r="D222" s="248"/>
      <c r="E222" s="231">
        <v>2</v>
      </c>
      <c r="F222" s="224" t="s">
        <v>706</v>
      </c>
      <c r="G222" s="233" t="s">
        <v>902</v>
      </c>
    </row>
    <row r="223" spans="1:7" ht="72" customHeight="1">
      <c r="A223" s="221">
        <v>420</v>
      </c>
      <c r="B223" s="222" t="s">
        <v>683</v>
      </c>
      <c r="C223" s="227"/>
      <c r="D223" s="248"/>
      <c r="E223" s="231">
        <v>3</v>
      </c>
      <c r="F223" s="224" t="s">
        <v>707</v>
      </c>
      <c r="G223" s="233" t="s">
        <v>903</v>
      </c>
    </row>
    <row r="224" spans="1:7" ht="72" customHeight="1">
      <c r="A224" s="221">
        <v>420</v>
      </c>
      <c r="B224" s="222" t="s">
        <v>683</v>
      </c>
      <c r="C224" s="229">
        <v>32</v>
      </c>
      <c r="D224" s="248" t="s">
        <v>432</v>
      </c>
      <c r="E224" s="226"/>
      <c r="F224" s="222"/>
      <c r="G224" s="233" t="s">
        <v>904</v>
      </c>
    </row>
    <row r="225" spans="1:7" ht="72" customHeight="1">
      <c r="A225" s="221">
        <v>420</v>
      </c>
      <c r="B225" s="222" t="s">
        <v>683</v>
      </c>
      <c r="C225" s="227"/>
      <c r="D225" s="249"/>
      <c r="E225" s="223">
        <v>1</v>
      </c>
      <c r="F225" s="230" t="s">
        <v>708</v>
      </c>
      <c r="G225" s="267" t="s">
        <v>905</v>
      </c>
    </row>
    <row r="226" spans="1:7" ht="72" customHeight="1">
      <c r="A226" s="221">
        <v>420</v>
      </c>
      <c r="B226" s="222" t="s">
        <v>683</v>
      </c>
      <c r="C226" s="227"/>
      <c r="D226" s="249"/>
      <c r="E226" s="223">
        <v>2</v>
      </c>
      <c r="F226" s="230" t="s">
        <v>709</v>
      </c>
      <c r="G226" s="267" t="s">
        <v>905</v>
      </c>
    </row>
    <row r="227" spans="1:7" ht="72" customHeight="1">
      <c r="A227" s="221">
        <v>420</v>
      </c>
      <c r="B227" s="222" t="s">
        <v>683</v>
      </c>
      <c r="C227" s="223">
        <v>36</v>
      </c>
      <c r="D227" s="249" t="s">
        <v>710</v>
      </c>
      <c r="E227" s="229"/>
      <c r="F227" s="224"/>
      <c r="G227" s="233" t="s">
        <v>906</v>
      </c>
    </row>
    <row r="228" spans="1:7" ht="72" customHeight="1">
      <c r="A228" s="221">
        <v>420</v>
      </c>
      <c r="B228" s="222" t="s">
        <v>683</v>
      </c>
      <c r="C228" s="238">
        <v>46</v>
      </c>
      <c r="D228" s="224" t="s">
        <v>404</v>
      </c>
      <c r="E228" s="231"/>
      <c r="F228" s="232"/>
      <c r="G228" s="233" t="s">
        <v>765</v>
      </c>
    </row>
    <row r="229" spans="1:7" ht="72" customHeight="1">
      <c r="A229" s="221">
        <v>440</v>
      </c>
      <c r="B229" s="222" t="s">
        <v>711</v>
      </c>
      <c r="C229" s="223"/>
      <c r="D229" s="249"/>
      <c r="E229" s="229">
        <v>1</v>
      </c>
      <c r="F229" s="224" t="s">
        <v>712</v>
      </c>
      <c r="G229" s="233" t="s">
        <v>907</v>
      </c>
    </row>
    <row r="230" spans="1:7" ht="72" customHeight="1">
      <c r="A230" s="221">
        <v>420</v>
      </c>
      <c r="B230" s="222" t="s">
        <v>683</v>
      </c>
      <c r="C230" s="223"/>
      <c r="D230" s="248"/>
      <c r="E230" s="231">
        <v>9</v>
      </c>
      <c r="F230" s="240" t="s">
        <v>713</v>
      </c>
      <c r="G230" s="233" t="s">
        <v>908</v>
      </c>
    </row>
    <row r="231" spans="1:7" ht="72" customHeight="1">
      <c r="A231" s="221">
        <v>420</v>
      </c>
      <c r="B231" s="222" t="s">
        <v>683</v>
      </c>
      <c r="C231" s="223"/>
      <c r="D231" s="248"/>
      <c r="E231" s="243">
        <v>12</v>
      </c>
      <c r="F231" s="240" t="s">
        <v>714</v>
      </c>
      <c r="G231" s="233" t="s">
        <v>909</v>
      </c>
    </row>
    <row r="232" spans="1:7" ht="72" customHeight="1">
      <c r="A232" s="221">
        <v>420</v>
      </c>
      <c r="B232" s="222" t="s">
        <v>683</v>
      </c>
      <c r="C232" s="223"/>
      <c r="D232" s="248"/>
      <c r="E232" s="243">
        <v>15</v>
      </c>
      <c r="F232" s="240" t="s">
        <v>715</v>
      </c>
      <c r="G232" s="233" t="s">
        <v>910</v>
      </c>
    </row>
    <row r="233" spans="1:7" ht="72" customHeight="1">
      <c r="A233" s="221">
        <v>420</v>
      </c>
      <c r="B233" s="222" t="s">
        <v>683</v>
      </c>
      <c r="C233" s="223"/>
      <c r="D233" s="249"/>
      <c r="E233" s="243">
        <v>17</v>
      </c>
      <c r="F233" s="240" t="s">
        <v>716</v>
      </c>
      <c r="G233" s="233" t="s">
        <v>911</v>
      </c>
    </row>
    <row r="234" spans="1:7" ht="72" customHeight="1">
      <c r="A234" s="221">
        <v>420</v>
      </c>
      <c r="B234" s="222" t="s">
        <v>683</v>
      </c>
      <c r="C234" s="223">
        <v>52</v>
      </c>
      <c r="D234" s="249" t="s">
        <v>416</v>
      </c>
      <c r="E234" s="231"/>
      <c r="F234" s="237"/>
      <c r="G234" s="233" t="s">
        <v>912</v>
      </c>
    </row>
    <row r="235" spans="1:7" ht="72" customHeight="1">
      <c r="A235" s="221">
        <v>420</v>
      </c>
      <c r="B235" s="222" t="s">
        <v>683</v>
      </c>
      <c r="C235" s="223"/>
      <c r="D235" s="249"/>
      <c r="E235" s="231">
        <v>10</v>
      </c>
      <c r="F235" s="224" t="s">
        <v>717</v>
      </c>
      <c r="G235" s="233" t="s">
        <v>913</v>
      </c>
    </row>
    <row r="236" spans="1:7" ht="72" customHeight="1">
      <c r="A236" s="221">
        <v>420</v>
      </c>
      <c r="B236" s="222" t="s">
        <v>683</v>
      </c>
      <c r="C236" s="223"/>
      <c r="D236" s="249"/>
      <c r="E236" s="231">
        <v>17</v>
      </c>
      <c r="F236" s="224" t="s">
        <v>718</v>
      </c>
      <c r="G236" s="233" t="s">
        <v>914</v>
      </c>
    </row>
    <row r="237" spans="1:7" ht="72" customHeight="1">
      <c r="A237" s="221">
        <v>420</v>
      </c>
      <c r="B237" s="222" t="s">
        <v>683</v>
      </c>
      <c r="C237" s="223">
        <v>56</v>
      </c>
      <c r="D237" s="249" t="s">
        <v>719</v>
      </c>
      <c r="E237" s="226"/>
      <c r="F237" s="222"/>
      <c r="G237" s="233" t="s">
        <v>912</v>
      </c>
    </row>
    <row r="238" spans="1:7" ht="72" customHeight="1">
      <c r="A238" s="221">
        <v>420</v>
      </c>
      <c r="B238" s="222" t="s">
        <v>683</v>
      </c>
      <c r="C238" s="227"/>
      <c r="D238" s="249"/>
      <c r="E238" s="223">
        <v>1</v>
      </c>
      <c r="F238" s="224" t="s">
        <v>720</v>
      </c>
      <c r="G238" s="233" t="s">
        <v>915</v>
      </c>
    </row>
    <row r="239" spans="1:7" ht="72" customHeight="1">
      <c r="A239" s="221">
        <v>420</v>
      </c>
      <c r="B239" s="222" t="s">
        <v>683</v>
      </c>
      <c r="C239" s="227"/>
      <c r="D239" s="249"/>
      <c r="E239" s="223">
        <v>2</v>
      </c>
      <c r="F239" s="224" t="s">
        <v>721</v>
      </c>
      <c r="G239" s="233" t="s">
        <v>916</v>
      </c>
    </row>
    <row r="240" spans="1:7" ht="72" customHeight="1">
      <c r="A240" s="221">
        <v>420</v>
      </c>
      <c r="B240" s="222" t="s">
        <v>683</v>
      </c>
      <c r="C240" s="227"/>
      <c r="D240" s="249"/>
      <c r="E240" s="223">
        <v>3</v>
      </c>
      <c r="F240" s="224" t="s">
        <v>722</v>
      </c>
      <c r="G240" s="233" t="s">
        <v>917</v>
      </c>
    </row>
    <row r="241" spans="1:7" ht="72" customHeight="1">
      <c r="A241" s="221">
        <v>420</v>
      </c>
      <c r="B241" s="222" t="s">
        <v>683</v>
      </c>
      <c r="C241" s="223">
        <v>62</v>
      </c>
      <c r="D241" s="249" t="s">
        <v>723</v>
      </c>
      <c r="E241" s="231"/>
      <c r="F241" s="224"/>
      <c r="G241" s="233" t="s">
        <v>918</v>
      </c>
    </row>
    <row r="242" spans="1:7" ht="72" customHeight="1">
      <c r="A242" s="221">
        <v>430</v>
      </c>
      <c r="B242" s="256" t="s">
        <v>724</v>
      </c>
      <c r="C242" s="223">
        <v>2</v>
      </c>
      <c r="D242" s="248" t="s">
        <v>400</v>
      </c>
      <c r="E242" s="229"/>
      <c r="F242" s="224"/>
      <c r="G242" s="233" t="s">
        <v>919</v>
      </c>
    </row>
    <row r="243" spans="1:7" ht="72" customHeight="1">
      <c r="A243" s="221">
        <v>430</v>
      </c>
      <c r="B243" s="256" t="s">
        <v>724</v>
      </c>
      <c r="C243" s="223"/>
      <c r="D243" s="248"/>
      <c r="E243" s="229">
        <v>2</v>
      </c>
      <c r="F243" s="224" t="s">
        <v>436</v>
      </c>
      <c r="G243" s="233" t="s">
        <v>920</v>
      </c>
    </row>
    <row r="244" spans="1:7" ht="72" customHeight="1">
      <c r="A244" s="221">
        <v>430</v>
      </c>
      <c r="B244" s="256" t="s">
        <v>724</v>
      </c>
      <c r="C244" s="223"/>
      <c r="D244" s="248"/>
      <c r="E244" s="229">
        <v>8</v>
      </c>
      <c r="F244" s="224" t="s">
        <v>725</v>
      </c>
      <c r="G244" s="233" t="s">
        <v>921</v>
      </c>
    </row>
    <row r="245" spans="1:7" ht="72" customHeight="1">
      <c r="A245" s="221">
        <v>430</v>
      </c>
      <c r="B245" s="256" t="s">
        <v>724</v>
      </c>
      <c r="C245" s="223"/>
      <c r="D245" s="248"/>
      <c r="E245" s="229">
        <v>11</v>
      </c>
      <c r="F245" s="224" t="s">
        <v>726</v>
      </c>
      <c r="G245" s="233" t="s">
        <v>922</v>
      </c>
    </row>
    <row r="246" spans="1:7" ht="72" customHeight="1">
      <c r="A246" s="221">
        <v>430</v>
      </c>
      <c r="B246" s="256" t="s">
        <v>724</v>
      </c>
      <c r="C246" s="223"/>
      <c r="D246" s="248"/>
      <c r="E246" s="229">
        <v>30</v>
      </c>
      <c r="F246" s="224" t="s">
        <v>727</v>
      </c>
      <c r="G246" s="233" t="s">
        <v>923</v>
      </c>
    </row>
    <row r="247" spans="1:7" ht="72" customHeight="1">
      <c r="A247" s="221">
        <v>430</v>
      </c>
      <c r="B247" s="256" t="s">
        <v>724</v>
      </c>
      <c r="C247" s="223">
        <v>5</v>
      </c>
      <c r="D247" s="248" t="s">
        <v>728</v>
      </c>
      <c r="E247" s="229"/>
      <c r="F247" s="224"/>
      <c r="G247" s="233" t="s">
        <v>924</v>
      </c>
    </row>
    <row r="248" spans="1:7" ht="72" customHeight="1">
      <c r="A248" s="221">
        <v>430</v>
      </c>
      <c r="B248" s="256" t="s">
        <v>724</v>
      </c>
      <c r="C248" s="223">
        <v>26</v>
      </c>
      <c r="D248" s="248" t="s">
        <v>729</v>
      </c>
      <c r="E248" s="229"/>
      <c r="F248" s="224"/>
      <c r="G248" s="233" t="s">
        <v>925</v>
      </c>
    </row>
    <row r="249" spans="1:7" ht="72" customHeight="1">
      <c r="A249" s="221">
        <v>430</v>
      </c>
      <c r="B249" s="256" t="s">
        <v>724</v>
      </c>
      <c r="C249" s="223">
        <v>27</v>
      </c>
      <c r="D249" s="248" t="s">
        <v>437</v>
      </c>
      <c r="E249" s="229"/>
      <c r="F249" s="224"/>
      <c r="G249" s="233" t="s">
        <v>926</v>
      </c>
    </row>
    <row r="250" spans="1:7" ht="72" customHeight="1">
      <c r="A250" s="221">
        <v>430</v>
      </c>
      <c r="B250" s="256" t="s">
        <v>724</v>
      </c>
      <c r="C250" s="223">
        <v>28</v>
      </c>
      <c r="D250" s="248" t="s">
        <v>402</v>
      </c>
      <c r="E250" s="221"/>
      <c r="F250" s="221"/>
      <c r="G250" s="233" t="s">
        <v>899</v>
      </c>
    </row>
    <row r="251" spans="1:7" ht="51">
      <c r="A251" s="221">
        <v>430</v>
      </c>
      <c r="B251" s="256" t="s">
        <v>724</v>
      </c>
      <c r="C251" s="223"/>
      <c r="D251" s="248"/>
      <c r="E251" s="229">
        <v>1</v>
      </c>
      <c r="F251" s="224" t="s">
        <v>577</v>
      </c>
      <c r="G251" s="233" t="s">
        <v>899</v>
      </c>
    </row>
    <row r="252" spans="1:7" ht="51">
      <c r="A252" s="221">
        <v>430</v>
      </c>
      <c r="B252" s="256" t="s">
        <v>724</v>
      </c>
      <c r="C252" s="223"/>
      <c r="D252" s="248"/>
      <c r="E252" s="231">
        <v>2</v>
      </c>
      <c r="F252" s="224" t="s">
        <v>578</v>
      </c>
      <c r="G252" s="233" t="s">
        <v>899</v>
      </c>
    </row>
    <row r="253" spans="1:7" ht="51">
      <c r="A253" s="221">
        <v>430</v>
      </c>
      <c r="B253" s="256" t="s">
        <v>724</v>
      </c>
      <c r="C253" s="223"/>
      <c r="D253" s="248"/>
      <c r="E253" s="231">
        <v>4</v>
      </c>
      <c r="F253" s="224" t="s">
        <v>542</v>
      </c>
      <c r="G253" s="233" t="s">
        <v>899</v>
      </c>
    </row>
    <row r="254" spans="1:7" ht="72" customHeight="1">
      <c r="A254" s="221">
        <v>430</v>
      </c>
      <c r="B254" s="256" t="s">
        <v>724</v>
      </c>
      <c r="C254" s="223">
        <v>44</v>
      </c>
      <c r="D254" s="248" t="s">
        <v>730</v>
      </c>
      <c r="E254" s="231"/>
      <c r="F254" s="224"/>
      <c r="G254" s="233" t="s">
        <v>927</v>
      </c>
    </row>
    <row r="255" spans="1:7" ht="72" customHeight="1">
      <c r="A255" s="221">
        <v>430</v>
      </c>
      <c r="B255" s="256" t="s">
        <v>724</v>
      </c>
      <c r="C255" s="223">
        <v>46</v>
      </c>
      <c r="D255" s="248" t="s">
        <v>404</v>
      </c>
      <c r="E255" s="229"/>
      <c r="F255" s="224"/>
      <c r="G255" s="233" t="s">
        <v>928</v>
      </c>
    </row>
    <row r="256" spans="1:7" ht="72" customHeight="1">
      <c r="A256" s="221">
        <v>430</v>
      </c>
      <c r="B256" s="256" t="s">
        <v>724</v>
      </c>
      <c r="C256" s="238"/>
      <c r="D256" s="245"/>
      <c r="E256" s="231">
        <v>3</v>
      </c>
      <c r="F256" s="240" t="s">
        <v>731</v>
      </c>
      <c r="G256" s="233" t="s">
        <v>929</v>
      </c>
    </row>
    <row r="257" spans="1:7" ht="72" customHeight="1">
      <c r="A257" s="221">
        <v>430</v>
      </c>
      <c r="B257" s="256" t="s">
        <v>724</v>
      </c>
      <c r="C257" s="238"/>
      <c r="D257" s="245"/>
      <c r="E257" s="231">
        <v>8</v>
      </c>
      <c r="F257" s="240" t="s">
        <v>732</v>
      </c>
      <c r="G257" s="233" t="s">
        <v>930</v>
      </c>
    </row>
    <row r="258" spans="1:7" ht="72" customHeight="1">
      <c r="A258" s="221">
        <v>430</v>
      </c>
      <c r="B258" s="256" t="s">
        <v>724</v>
      </c>
      <c r="C258" s="238"/>
      <c r="D258" s="245"/>
      <c r="E258" s="241">
        <v>13</v>
      </c>
      <c r="F258" s="240" t="s">
        <v>733</v>
      </c>
      <c r="G258" s="233" t="s">
        <v>931</v>
      </c>
    </row>
    <row r="259" spans="1:7" ht="72" customHeight="1">
      <c r="A259" s="221">
        <v>430</v>
      </c>
      <c r="B259" s="256" t="s">
        <v>724</v>
      </c>
      <c r="C259" s="238"/>
      <c r="D259" s="248"/>
      <c r="E259" s="229">
        <v>16</v>
      </c>
      <c r="F259" s="224" t="s">
        <v>734</v>
      </c>
      <c r="G259" s="233" t="s">
        <v>932</v>
      </c>
    </row>
    <row r="260" spans="1:7" s="269" customFormat="1" ht="72" customHeight="1">
      <c r="A260" s="251">
        <v>430</v>
      </c>
      <c r="B260" s="257" t="s">
        <v>724</v>
      </c>
      <c r="C260" s="252">
        <v>51</v>
      </c>
      <c r="D260" s="248" t="s">
        <v>735</v>
      </c>
      <c r="E260" s="258"/>
      <c r="F260" s="249"/>
      <c r="G260" s="268" t="s">
        <v>933</v>
      </c>
    </row>
    <row r="261" spans="1:7" ht="72" customHeight="1">
      <c r="A261" s="221">
        <v>430</v>
      </c>
      <c r="B261" s="256" t="s">
        <v>724</v>
      </c>
      <c r="C261" s="223">
        <v>52</v>
      </c>
      <c r="D261" s="248" t="s">
        <v>416</v>
      </c>
      <c r="E261" s="231"/>
      <c r="F261" s="237"/>
      <c r="G261" s="233" t="s">
        <v>928</v>
      </c>
    </row>
    <row r="262" spans="1:7" ht="72" customHeight="1">
      <c r="A262" s="221">
        <v>430</v>
      </c>
      <c r="B262" s="256" t="s">
        <v>724</v>
      </c>
      <c r="C262" s="223"/>
      <c r="D262" s="248"/>
      <c r="E262" s="231">
        <v>16</v>
      </c>
      <c r="F262" s="240" t="s">
        <v>736</v>
      </c>
      <c r="G262" s="233" t="s">
        <v>934</v>
      </c>
    </row>
    <row r="263" spans="1:7" ht="72" customHeight="1">
      <c r="A263" s="221">
        <v>440</v>
      </c>
      <c r="B263" s="222" t="s">
        <v>711</v>
      </c>
      <c r="C263" s="223">
        <v>2</v>
      </c>
      <c r="D263" s="248" t="s">
        <v>400</v>
      </c>
      <c r="E263" s="229"/>
      <c r="F263" s="224"/>
      <c r="G263" s="233" t="s">
        <v>935</v>
      </c>
    </row>
    <row r="264" spans="1:7" ht="62.25" customHeight="1">
      <c r="A264" s="221">
        <v>440</v>
      </c>
      <c r="B264" s="222" t="s">
        <v>711</v>
      </c>
      <c r="C264" s="223"/>
      <c r="D264" s="248"/>
      <c r="E264" s="229">
        <v>26</v>
      </c>
      <c r="F264" s="224" t="s">
        <v>737</v>
      </c>
      <c r="G264" s="233" t="s">
        <v>935</v>
      </c>
    </row>
    <row r="265" spans="1:7" ht="72" customHeight="1">
      <c r="A265" s="221">
        <v>440</v>
      </c>
      <c r="B265" s="222" t="s">
        <v>711</v>
      </c>
      <c r="C265" s="223">
        <v>13</v>
      </c>
      <c r="D265" s="248" t="s">
        <v>438</v>
      </c>
      <c r="E265" s="226"/>
      <c r="F265" s="222"/>
      <c r="G265" s="233" t="s">
        <v>935</v>
      </c>
    </row>
    <row r="266" spans="1:7" ht="72" customHeight="1">
      <c r="A266" s="221">
        <v>440</v>
      </c>
      <c r="B266" s="222" t="s">
        <v>711</v>
      </c>
      <c r="C266" s="227"/>
      <c r="D266" s="249"/>
      <c r="E266" s="229">
        <v>1</v>
      </c>
      <c r="F266" s="224" t="s">
        <v>738</v>
      </c>
      <c r="G266" s="233" t="s">
        <v>935</v>
      </c>
    </row>
    <row r="267" spans="1:7" ht="72" customHeight="1">
      <c r="A267" s="221">
        <v>440</v>
      </c>
      <c r="B267" s="222" t="s">
        <v>711</v>
      </c>
      <c r="C267" s="227"/>
      <c r="D267" s="249"/>
      <c r="E267" s="229">
        <v>2</v>
      </c>
      <c r="F267" s="224" t="s">
        <v>739</v>
      </c>
      <c r="G267" s="233" t="s">
        <v>935</v>
      </c>
    </row>
    <row r="268" spans="1:7" ht="72" customHeight="1">
      <c r="A268" s="221">
        <v>440</v>
      </c>
      <c r="B268" s="222" t="s">
        <v>711</v>
      </c>
      <c r="C268" s="227"/>
      <c r="D268" s="249"/>
      <c r="E268" s="229">
        <v>3</v>
      </c>
      <c r="F268" s="224" t="s">
        <v>740</v>
      </c>
      <c r="G268" s="233" t="s">
        <v>935</v>
      </c>
    </row>
    <row r="269" spans="1:7" ht="72" customHeight="1">
      <c r="A269" s="221">
        <v>440</v>
      </c>
      <c r="B269" s="222" t="s">
        <v>711</v>
      </c>
      <c r="C269" s="223">
        <v>28</v>
      </c>
      <c r="D269" s="248" t="s">
        <v>402</v>
      </c>
      <c r="E269" s="221"/>
      <c r="F269" s="221"/>
      <c r="G269" s="233" t="s">
        <v>936</v>
      </c>
    </row>
    <row r="270" spans="1:7" ht="51">
      <c r="A270" s="221">
        <v>440</v>
      </c>
      <c r="B270" s="222" t="s">
        <v>711</v>
      </c>
      <c r="C270" s="223"/>
      <c r="D270" s="248"/>
      <c r="E270" s="229">
        <v>1</v>
      </c>
      <c r="F270" s="224" t="s">
        <v>577</v>
      </c>
      <c r="G270" s="233" t="s">
        <v>936</v>
      </c>
    </row>
    <row r="271" spans="1:7" ht="51">
      <c r="A271" s="221">
        <v>440</v>
      </c>
      <c r="B271" s="222" t="s">
        <v>711</v>
      </c>
      <c r="C271" s="223"/>
      <c r="D271" s="248"/>
      <c r="E271" s="231">
        <v>2</v>
      </c>
      <c r="F271" s="224" t="s">
        <v>578</v>
      </c>
      <c r="G271" s="233" t="s">
        <v>936</v>
      </c>
    </row>
    <row r="272" spans="1:7" ht="51">
      <c r="A272" s="221">
        <v>440</v>
      </c>
      <c r="B272" s="222" t="s">
        <v>711</v>
      </c>
      <c r="C272" s="223"/>
      <c r="D272" s="248"/>
      <c r="E272" s="231">
        <v>4</v>
      </c>
      <c r="F272" s="224" t="s">
        <v>542</v>
      </c>
      <c r="G272" s="233" t="s">
        <v>936</v>
      </c>
    </row>
  </sheetData>
  <autoFilter ref="A1:F547" xr:uid="{00000000-0009-0000-0000-000007000000}"/>
  <mergeCells count="3">
    <mergeCell ref="A1:B3"/>
    <mergeCell ref="C1:D3"/>
    <mergeCell ref="G1:G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922E-D6C9-43CB-9247-5A3A561E668B}">
  <dimension ref="A1:K1301"/>
  <sheetViews>
    <sheetView workbookViewId="0">
      <selection activeCell="J274" sqref="J274"/>
    </sheetView>
  </sheetViews>
  <sheetFormatPr baseColWidth="10" defaultRowHeight="11.25"/>
  <cols>
    <col min="1" max="5" width="11.42578125" style="321"/>
    <col min="6" max="6" width="17.28515625" style="321" customWidth="1"/>
    <col min="7" max="7" width="12.7109375" style="321" customWidth="1"/>
    <col min="8" max="8" width="23.140625" style="321" hidden="1" customWidth="1"/>
    <col min="9" max="9" width="50.28515625" style="321" hidden="1" customWidth="1"/>
    <col min="10" max="10" width="31.85546875" style="321" customWidth="1"/>
    <col min="11" max="11" width="53" style="321" customWidth="1"/>
    <col min="12" max="16384" width="11.42578125" style="321"/>
  </cols>
  <sheetData>
    <row r="1" spans="1:11" ht="34.5" thickBot="1">
      <c r="A1" s="912" t="s">
        <v>1105</v>
      </c>
      <c r="B1" s="913"/>
      <c r="C1" s="914"/>
      <c r="D1" s="915" t="s">
        <v>1106</v>
      </c>
      <c r="E1" s="916"/>
      <c r="F1" s="917"/>
      <c r="G1" s="320" t="s">
        <v>1107</v>
      </c>
      <c r="H1" s="352"/>
      <c r="J1" s="704" t="s">
        <v>1801</v>
      </c>
      <c r="K1" s="704"/>
    </row>
    <row r="2" spans="1:11" ht="12" thickBot="1">
      <c r="A2" s="322" t="s">
        <v>38</v>
      </c>
      <c r="B2" s="323" t="s">
        <v>1108</v>
      </c>
      <c r="C2" s="324" t="s">
        <v>309</v>
      </c>
      <c r="D2" s="918"/>
      <c r="E2" s="919"/>
      <c r="F2" s="920"/>
      <c r="G2" s="320" t="s">
        <v>1109</v>
      </c>
      <c r="H2" s="320"/>
      <c r="I2" s="320" t="s">
        <v>1776</v>
      </c>
      <c r="J2" s="496" t="s">
        <v>440</v>
      </c>
      <c r="K2" s="496" t="s">
        <v>1802</v>
      </c>
    </row>
    <row r="3" spans="1:11" ht="12.75">
      <c r="A3" s="325">
        <v>200</v>
      </c>
      <c r="B3" s="326">
        <v>2</v>
      </c>
      <c r="C3" s="327"/>
      <c r="D3" s="755" t="s">
        <v>400</v>
      </c>
      <c r="E3" s="755"/>
      <c r="F3" s="755"/>
      <c r="G3" s="328"/>
      <c r="H3" s="353"/>
    </row>
    <row r="4" spans="1:11" ht="16.5">
      <c r="A4" s="329">
        <v>200</v>
      </c>
      <c r="B4" s="330">
        <v>2</v>
      </c>
      <c r="C4" s="330">
        <v>9</v>
      </c>
      <c r="D4" s="756" t="s">
        <v>571</v>
      </c>
      <c r="E4" s="756"/>
      <c r="F4" s="756"/>
      <c r="G4" s="706" t="s">
        <v>1110</v>
      </c>
      <c r="H4" s="353" t="s">
        <v>1777</v>
      </c>
      <c r="J4" s="84" t="s">
        <v>1777</v>
      </c>
      <c r="K4" s="84" t="s">
        <v>513</v>
      </c>
    </row>
    <row r="5" spans="1:11" ht="16.5">
      <c r="A5" s="329">
        <v>200</v>
      </c>
      <c r="B5" s="330">
        <v>2</v>
      </c>
      <c r="C5" s="330"/>
      <c r="D5" s="709" t="s">
        <v>513</v>
      </c>
      <c r="E5" s="723"/>
      <c r="F5" s="723"/>
      <c r="G5" s="706"/>
      <c r="H5" s="353" t="s">
        <v>1777</v>
      </c>
      <c r="I5" s="321" t="str">
        <f t="shared" ref="I5:I67" si="0">+D5</f>
        <v>Acta de la Junta Directiva</v>
      </c>
      <c r="J5" s="84" t="s">
        <v>1777</v>
      </c>
      <c r="K5" s="84" t="s">
        <v>511</v>
      </c>
    </row>
    <row r="6" spans="1:11" ht="16.5">
      <c r="A6" s="329">
        <v>200</v>
      </c>
      <c r="B6" s="330">
        <v>2</v>
      </c>
      <c r="C6" s="330"/>
      <c r="D6" s="709" t="s">
        <v>511</v>
      </c>
      <c r="E6" s="709"/>
      <c r="F6" s="709"/>
      <c r="G6" s="706"/>
      <c r="H6" s="353" t="s">
        <v>1777</v>
      </c>
      <c r="I6" s="321" t="str">
        <f t="shared" si="0"/>
        <v>Informes para la Junta Directiva</v>
      </c>
      <c r="J6" s="84" t="s">
        <v>1777</v>
      </c>
      <c r="K6" s="84" t="s">
        <v>510</v>
      </c>
    </row>
    <row r="7" spans="1:11" ht="16.5">
      <c r="A7" s="329">
        <v>200</v>
      </c>
      <c r="B7" s="330">
        <v>2</v>
      </c>
      <c r="C7" s="330"/>
      <c r="D7" s="709" t="s">
        <v>510</v>
      </c>
      <c r="E7" s="709"/>
      <c r="F7" s="709"/>
      <c r="G7" s="706"/>
      <c r="H7" s="353" t="s">
        <v>1777</v>
      </c>
      <c r="I7" s="321" t="str">
        <f t="shared" si="0"/>
        <v>Oficios de Invitación a la Junta Directiva</v>
      </c>
      <c r="J7" s="84" t="s">
        <v>1777</v>
      </c>
      <c r="K7" s="84" t="s">
        <v>512</v>
      </c>
    </row>
    <row r="8" spans="1:11" ht="17.25" thickBot="1">
      <c r="A8" s="329">
        <v>200</v>
      </c>
      <c r="B8" s="330">
        <v>2</v>
      </c>
      <c r="C8" s="330"/>
      <c r="D8" s="710" t="s">
        <v>512</v>
      </c>
      <c r="E8" s="711"/>
      <c r="F8" s="712"/>
      <c r="G8" s="713"/>
      <c r="H8" s="353" t="s">
        <v>1777</v>
      </c>
      <c r="I8" s="321" t="str">
        <f t="shared" si="0"/>
        <v>Lista de asistencia a la reunión</v>
      </c>
      <c r="J8" s="84" t="s">
        <v>1777</v>
      </c>
      <c r="K8" s="84" t="s">
        <v>514</v>
      </c>
    </row>
    <row r="9" spans="1:11" ht="17.25" thickBot="1">
      <c r="A9" s="331">
        <v>200</v>
      </c>
      <c r="B9" s="332">
        <v>3</v>
      </c>
      <c r="C9" s="332"/>
      <c r="D9" s="755" t="s">
        <v>1111</v>
      </c>
      <c r="E9" s="755"/>
      <c r="F9" s="755"/>
      <c r="G9" s="765" t="s">
        <v>1110</v>
      </c>
      <c r="H9" s="353" t="s">
        <v>1777</v>
      </c>
      <c r="J9" s="84" t="s">
        <v>1777</v>
      </c>
      <c r="K9" s="84" t="s">
        <v>1112</v>
      </c>
    </row>
    <row r="10" spans="1:11" ht="17.25" thickBot="1">
      <c r="A10" s="331">
        <v>200</v>
      </c>
      <c r="B10" s="332">
        <v>3</v>
      </c>
      <c r="C10" s="333"/>
      <c r="D10" s="709" t="s">
        <v>514</v>
      </c>
      <c r="E10" s="723"/>
      <c r="F10" s="723"/>
      <c r="G10" s="706"/>
      <c r="H10" s="353" t="s">
        <v>1777</v>
      </c>
      <c r="I10" s="321" t="str">
        <f t="shared" si="0"/>
        <v>Acuerdo</v>
      </c>
      <c r="J10" s="84" t="s">
        <v>1777</v>
      </c>
      <c r="K10" s="84" t="s">
        <v>511</v>
      </c>
    </row>
    <row r="11" spans="1:11" ht="17.25" thickBot="1">
      <c r="A11" s="331">
        <v>200</v>
      </c>
      <c r="B11" s="332">
        <v>3</v>
      </c>
      <c r="C11" s="333"/>
      <c r="D11" s="771" t="s">
        <v>1112</v>
      </c>
      <c r="E11" s="781"/>
      <c r="F11" s="781"/>
      <c r="G11" s="706"/>
      <c r="H11" s="353" t="s">
        <v>1777</v>
      </c>
      <c r="I11" s="321" t="str">
        <f t="shared" si="0"/>
        <v>Presentación del Acuerdo</v>
      </c>
      <c r="J11" s="84" t="s">
        <v>1777</v>
      </c>
      <c r="K11" s="84" t="s">
        <v>515</v>
      </c>
    </row>
    <row r="12" spans="1:11" ht="17.25" thickBot="1">
      <c r="A12" s="331">
        <v>200</v>
      </c>
      <c r="B12" s="332">
        <v>3</v>
      </c>
      <c r="C12" s="333"/>
      <c r="D12" s="762" t="s">
        <v>511</v>
      </c>
      <c r="E12" s="763"/>
      <c r="F12" s="764"/>
      <c r="G12" s="713"/>
      <c r="H12" s="353" t="s">
        <v>1777</v>
      </c>
      <c r="I12" s="321" t="str">
        <f t="shared" si="0"/>
        <v>Informes para la Junta Directiva</v>
      </c>
      <c r="J12" s="84" t="s">
        <v>1777</v>
      </c>
      <c r="K12" s="84" t="s">
        <v>1113</v>
      </c>
    </row>
    <row r="13" spans="1:11" ht="16.5">
      <c r="A13" s="331">
        <v>200</v>
      </c>
      <c r="B13" s="332">
        <v>8</v>
      </c>
      <c r="C13" s="332"/>
      <c r="D13" s="334" t="s">
        <v>401</v>
      </c>
      <c r="E13" s="335"/>
      <c r="F13" s="336"/>
      <c r="G13" s="761" t="s">
        <v>1110</v>
      </c>
      <c r="H13" s="353"/>
      <c r="J13" s="84" t="s">
        <v>1777</v>
      </c>
      <c r="K13" s="84" t="s">
        <v>516</v>
      </c>
    </row>
    <row r="14" spans="1:11" ht="17.25" thickBot="1">
      <c r="A14" s="337"/>
      <c r="B14" s="333"/>
      <c r="C14" s="333"/>
      <c r="D14" s="710" t="s">
        <v>515</v>
      </c>
      <c r="E14" s="711"/>
      <c r="F14" s="712"/>
      <c r="G14" s="714"/>
      <c r="H14" s="353" t="s">
        <v>1777</v>
      </c>
      <c r="I14" s="321" t="str">
        <f t="shared" si="0"/>
        <v>Circular</v>
      </c>
      <c r="J14" s="94" t="s">
        <v>1788</v>
      </c>
      <c r="K14" s="94" t="s">
        <v>517</v>
      </c>
    </row>
    <row r="15" spans="1:11" ht="16.5">
      <c r="A15" s="331">
        <v>200</v>
      </c>
      <c r="B15" s="332">
        <v>64</v>
      </c>
      <c r="C15" s="332"/>
      <c r="D15" s="755" t="s">
        <v>405</v>
      </c>
      <c r="E15" s="755"/>
      <c r="F15" s="755"/>
      <c r="G15" s="765" t="s">
        <v>1110</v>
      </c>
      <c r="H15" s="353"/>
      <c r="J15" s="94" t="s">
        <v>1788</v>
      </c>
      <c r="K15" s="94" t="s">
        <v>518</v>
      </c>
    </row>
    <row r="16" spans="1:11" ht="16.5">
      <c r="A16" s="337"/>
      <c r="B16" s="333"/>
      <c r="C16" s="333"/>
      <c r="D16" s="709" t="s">
        <v>1113</v>
      </c>
      <c r="E16" s="709"/>
      <c r="F16" s="709"/>
      <c r="G16" s="706"/>
      <c r="H16" s="353" t="s">
        <v>1777</v>
      </c>
      <c r="I16" s="321" t="str">
        <f t="shared" si="0"/>
        <v>Resolucion</v>
      </c>
      <c r="J16" s="94" t="s">
        <v>1788</v>
      </c>
      <c r="K16" s="94" t="s">
        <v>519</v>
      </c>
    </row>
    <row r="17" spans="1:11" ht="17.25" thickBot="1">
      <c r="A17" s="337"/>
      <c r="B17" s="333"/>
      <c r="C17" s="333"/>
      <c r="D17" s="710" t="s">
        <v>516</v>
      </c>
      <c r="E17" s="711"/>
      <c r="F17" s="712"/>
      <c r="G17" s="713"/>
      <c r="H17" s="353" t="s">
        <v>1777</v>
      </c>
      <c r="I17" s="321" t="str">
        <f t="shared" si="0"/>
        <v>Listado de Resoluciones</v>
      </c>
      <c r="J17" s="94" t="s">
        <v>1788</v>
      </c>
      <c r="K17" s="94" t="s">
        <v>520</v>
      </c>
    </row>
    <row r="18" spans="1:11" ht="16.5">
      <c r="A18" s="325">
        <v>210</v>
      </c>
      <c r="B18" s="338">
        <v>1</v>
      </c>
      <c r="C18" s="339"/>
      <c r="D18" s="746" t="s">
        <v>407</v>
      </c>
      <c r="E18" s="746"/>
      <c r="F18" s="746"/>
      <c r="G18" s="328"/>
      <c r="H18" s="353"/>
      <c r="J18" s="94" t="s">
        <v>1788</v>
      </c>
      <c r="K18" s="94" t="s">
        <v>521</v>
      </c>
    </row>
    <row r="19" spans="1:11" ht="16.5">
      <c r="A19" s="329">
        <v>210</v>
      </c>
      <c r="B19" s="340">
        <v>1</v>
      </c>
      <c r="C19" s="341">
        <v>1</v>
      </c>
      <c r="D19" s="756" t="s">
        <v>1114</v>
      </c>
      <c r="E19" s="756"/>
      <c r="F19" s="756"/>
      <c r="G19" s="706" t="s">
        <v>1115</v>
      </c>
      <c r="H19" s="353" t="s">
        <v>1788</v>
      </c>
      <c r="J19" s="94" t="s">
        <v>1788</v>
      </c>
      <c r="K19" s="94" t="s">
        <v>522</v>
      </c>
    </row>
    <row r="20" spans="1:11" ht="16.5">
      <c r="A20" s="337"/>
      <c r="B20" s="333"/>
      <c r="C20" s="341"/>
      <c r="D20" s="709" t="s">
        <v>517</v>
      </c>
      <c r="E20" s="709"/>
      <c r="F20" s="709"/>
      <c r="G20" s="706"/>
      <c r="H20" s="353" t="s">
        <v>1788</v>
      </c>
      <c r="I20" s="321" t="str">
        <f t="shared" si="0"/>
        <v>Demanda</v>
      </c>
      <c r="J20" s="94" t="s">
        <v>1788</v>
      </c>
      <c r="K20" s="94" t="s">
        <v>523</v>
      </c>
    </row>
    <row r="21" spans="1:11" ht="16.5">
      <c r="A21" s="337"/>
      <c r="B21" s="333"/>
      <c r="C21" s="341"/>
      <c r="D21" s="709" t="s">
        <v>518</v>
      </c>
      <c r="E21" s="709"/>
      <c r="F21" s="709"/>
      <c r="G21" s="706"/>
      <c r="H21" s="353" t="s">
        <v>1788</v>
      </c>
      <c r="I21" s="321" t="str">
        <f t="shared" si="0"/>
        <v>Auto admisorio de la demanda</v>
      </c>
      <c r="J21" s="94" t="s">
        <v>1788</v>
      </c>
      <c r="K21" s="94" t="s">
        <v>524</v>
      </c>
    </row>
    <row r="22" spans="1:11" ht="16.5">
      <c r="A22" s="337"/>
      <c r="B22" s="333"/>
      <c r="C22" s="341"/>
      <c r="D22" s="709" t="s">
        <v>519</v>
      </c>
      <c r="E22" s="709"/>
      <c r="F22" s="709"/>
      <c r="G22" s="706"/>
      <c r="H22" s="353" t="s">
        <v>1788</v>
      </c>
      <c r="I22" s="321" t="str">
        <f t="shared" si="0"/>
        <v>Notificación de la demanda</v>
      </c>
      <c r="J22" s="94" t="s">
        <v>1788</v>
      </c>
      <c r="K22" s="94" t="s">
        <v>525</v>
      </c>
    </row>
    <row r="23" spans="1:11" ht="16.5">
      <c r="A23" s="337"/>
      <c r="B23" s="333"/>
      <c r="C23" s="341"/>
      <c r="D23" s="709" t="s">
        <v>520</v>
      </c>
      <c r="E23" s="709"/>
      <c r="F23" s="709"/>
      <c r="G23" s="706"/>
      <c r="H23" s="353" t="s">
        <v>1788</v>
      </c>
      <c r="I23" s="321" t="str">
        <f t="shared" si="0"/>
        <v>Oficio de traslado al competente</v>
      </c>
      <c r="J23" s="94" t="s">
        <v>1788</v>
      </c>
      <c r="K23" s="94" t="s">
        <v>526</v>
      </c>
    </row>
    <row r="24" spans="1:11" ht="16.5">
      <c r="A24" s="337"/>
      <c r="B24" s="333"/>
      <c r="C24" s="341"/>
      <c r="D24" s="709" t="s">
        <v>521</v>
      </c>
      <c r="E24" s="709"/>
      <c r="F24" s="709"/>
      <c r="G24" s="706"/>
      <c r="H24" s="353" t="s">
        <v>1788</v>
      </c>
      <c r="I24" s="321" t="str">
        <f t="shared" si="0"/>
        <v>Solicitud de antecedentes</v>
      </c>
      <c r="J24" s="94" t="s">
        <v>1788</v>
      </c>
      <c r="K24" s="94" t="s">
        <v>527</v>
      </c>
    </row>
    <row r="25" spans="1:11" ht="16.5">
      <c r="A25" s="337"/>
      <c r="B25" s="333"/>
      <c r="C25" s="341"/>
      <c r="D25" s="709" t="s">
        <v>522</v>
      </c>
      <c r="E25" s="709"/>
      <c r="F25" s="709"/>
      <c r="G25" s="706"/>
      <c r="H25" s="353" t="s">
        <v>1788</v>
      </c>
      <c r="I25" s="321" t="str">
        <f t="shared" si="0"/>
        <v>Antecedentes de la acción</v>
      </c>
      <c r="J25" s="94" t="s">
        <v>1788</v>
      </c>
      <c r="K25" s="94" t="s">
        <v>528</v>
      </c>
    </row>
    <row r="26" spans="1:11" ht="16.5">
      <c r="A26" s="337"/>
      <c r="B26" s="333"/>
      <c r="C26" s="341"/>
      <c r="D26" s="709" t="s">
        <v>523</v>
      </c>
      <c r="E26" s="709"/>
      <c r="F26" s="709"/>
      <c r="G26" s="706"/>
      <c r="H26" s="353" t="s">
        <v>1788</v>
      </c>
      <c r="I26" s="321" t="str">
        <f t="shared" si="0"/>
        <v>Contestación de la demanda</v>
      </c>
      <c r="J26" s="94" t="s">
        <v>1788</v>
      </c>
      <c r="K26" s="94" t="s">
        <v>529</v>
      </c>
    </row>
    <row r="27" spans="1:11" ht="16.5">
      <c r="A27" s="337"/>
      <c r="B27" s="333"/>
      <c r="C27" s="341"/>
      <c r="D27" s="709" t="s">
        <v>524</v>
      </c>
      <c r="E27" s="709"/>
      <c r="F27" s="709"/>
      <c r="G27" s="706"/>
      <c r="H27" s="353" t="s">
        <v>1788</v>
      </c>
      <c r="I27" s="321" t="str">
        <f t="shared" si="0"/>
        <v>Fallo de primera instancia</v>
      </c>
      <c r="J27" s="94" t="s">
        <v>1788</v>
      </c>
      <c r="K27" s="94" t="s">
        <v>530</v>
      </c>
    </row>
    <row r="28" spans="1:11" ht="16.5">
      <c r="A28" s="337"/>
      <c r="B28" s="333"/>
      <c r="C28" s="341"/>
      <c r="D28" s="709" t="s">
        <v>525</v>
      </c>
      <c r="E28" s="709"/>
      <c r="F28" s="709"/>
      <c r="G28" s="706"/>
      <c r="H28" s="353" t="s">
        <v>1788</v>
      </c>
      <c r="I28" s="321" t="str">
        <f t="shared" si="0"/>
        <v>Recurso de apelación</v>
      </c>
      <c r="J28" s="94" t="s">
        <v>1788</v>
      </c>
      <c r="K28" s="94" t="s">
        <v>532</v>
      </c>
    </row>
    <row r="29" spans="1:11" ht="16.5">
      <c r="A29" s="337"/>
      <c r="B29" s="333"/>
      <c r="C29" s="341"/>
      <c r="D29" s="709" t="s">
        <v>526</v>
      </c>
      <c r="E29" s="709"/>
      <c r="F29" s="709"/>
      <c r="G29" s="706"/>
      <c r="H29" s="353" t="s">
        <v>1788</v>
      </c>
      <c r="I29" s="321" t="str">
        <f t="shared" si="0"/>
        <v>Fallo de segunda instancia</v>
      </c>
      <c r="J29" s="94" t="s">
        <v>1788</v>
      </c>
      <c r="K29" s="94" t="s">
        <v>533</v>
      </c>
    </row>
    <row r="30" spans="1:11" ht="16.5">
      <c r="A30" s="337"/>
      <c r="B30" s="333"/>
      <c r="C30" s="341"/>
      <c r="D30" s="709" t="s">
        <v>527</v>
      </c>
      <c r="E30" s="709"/>
      <c r="F30" s="709"/>
      <c r="G30" s="706"/>
      <c r="H30" s="353" t="s">
        <v>1788</v>
      </c>
      <c r="I30" s="321" t="str">
        <f t="shared" si="0"/>
        <v>Oficio de traslado de fallo al competente</v>
      </c>
      <c r="J30" s="94" t="s">
        <v>1788</v>
      </c>
      <c r="K30" s="94" t="s">
        <v>534</v>
      </c>
    </row>
    <row r="31" spans="1:11" ht="16.5">
      <c r="A31" s="337"/>
      <c r="B31" s="333"/>
      <c r="C31" s="341"/>
      <c r="D31" s="709" t="s">
        <v>528</v>
      </c>
      <c r="E31" s="709"/>
      <c r="F31" s="709"/>
      <c r="G31" s="706"/>
      <c r="H31" s="353" t="s">
        <v>1788</v>
      </c>
      <c r="I31" s="321" t="str">
        <f t="shared" si="0"/>
        <v>Resolución que ordena el cumplimiento del fallo</v>
      </c>
      <c r="J31" s="94" t="s">
        <v>1788</v>
      </c>
      <c r="K31" s="94" t="s">
        <v>535</v>
      </c>
    </row>
    <row r="32" spans="1:11" ht="16.5">
      <c r="A32" s="337"/>
      <c r="B32" s="333"/>
      <c r="C32" s="341"/>
      <c r="D32" s="709" t="s">
        <v>529</v>
      </c>
      <c r="E32" s="709"/>
      <c r="F32" s="709"/>
      <c r="G32" s="706"/>
      <c r="H32" s="353" t="s">
        <v>1788</v>
      </c>
      <c r="I32" s="321" t="str">
        <f t="shared" si="0"/>
        <v>Comunicación de cumplimiento del fallo al demandante</v>
      </c>
      <c r="J32" s="94" t="s">
        <v>1788</v>
      </c>
      <c r="K32" s="94" t="s">
        <v>536</v>
      </c>
    </row>
    <row r="33" spans="1:11" ht="16.5">
      <c r="A33" s="342"/>
      <c r="B33" s="343"/>
      <c r="C33" s="341"/>
      <c r="D33" s="709" t="s">
        <v>530</v>
      </c>
      <c r="E33" s="709"/>
      <c r="F33" s="709"/>
      <c r="G33" s="706"/>
      <c r="H33" s="353" t="s">
        <v>1788</v>
      </c>
      <c r="I33" s="321" t="str">
        <f t="shared" si="0"/>
        <v>Comunicación de cumplimiento</v>
      </c>
      <c r="J33" s="94" t="s">
        <v>1788</v>
      </c>
      <c r="K33" s="94" t="s">
        <v>537</v>
      </c>
    </row>
    <row r="34" spans="1:11" ht="16.5">
      <c r="A34" s="329">
        <v>210</v>
      </c>
      <c r="B34" s="340">
        <v>1</v>
      </c>
      <c r="C34" s="341">
        <v>2</v>
      </c>
      <c r="D34" s="756" t="s">
        <v>408</v>
      </c>
      <c r="E34" s="756"/>
      <c r="F34" s="756"/>
      <c r="G34" s="713" t="s">
        <v>1115</v>
      </c>
      <c r="H34" s="353" t="s">
        <v>1788</v>
      </c>
      <c r="J34" s="94" t="s">
        <v>1788</v>
      </c>
      <c r="K34" s="94" t="s">
        <v>538</v>
      </c>
    </row>
    <row r="35" spans="1:11" ht="16.5">
      <c r="A35" s="337"/>
      <c r="B35" s="333"/>
      <c r="C35" s="341"/>
      <c r="D35" s="709" t="s">
        <v>517</v>
      </c>
      <c r="E35" s="709"/>
      <c r="F35" s="709"/>
      <c r="G35" s="714"/>
      <c r="H35" s="353" t="s">
        <v>1788</v>
      </c>
      <c r="J35" s="94" t="s">
        <v>1788</v>
      </c>
      <c r="K35" s="94" t="s">
        <v>1116</v>
      </c>
    </row>
    <row r="36" spans="1:11" ht="16.5">
      <c r="A36" s="337"/>
      <c r="B36" s="333"/>
      <c r="C36" s="341"/>
      <c r="D36" s="709" t="s">
        <v>518</v>
      </c>
      <c r="E36" s="709"/>
      <c r="F36" s="709"/>
      <c r="G36" s="714"/>
      <c r="H36" s="353" t="s">
        <v>1788</v>
      </c>
      <c r="J36" s="94" t="s">
        <v>1788</v>
      </c>
      <c r="K36" s="94" t="s">
        <v>540</v>
      </c>
    </row>
    <row r="37" spans="1:11" ht="16.5">
      <c r="A37" s="337"/>
      <c r="B37" s="333"/>
      <c r="C37" s="341"/>
      <c r="D37" s="709" t="s">
        <v>519</v>
      </c>
      <c r="E37" s="709"/>
      <c r="F37" s="709"/>
      <c r="G37" s="714"/>
      <c r="H37" s="353" t="s">
        <v>1788</v>
      </c>
      <c r="J37" s="94" t="s">
        <v>1788</v>
      </c>
      <c r="K37" s="94" t="s">
        <v>544</v>
      </c>
    </row>
    <row r="38" spans="1:11" ht="16.5">
      <c r="A38" s="337"/>
      <c r="B38" s="333"/>
      <c r="C38" s="341"/>
      <c r="D38" s="709" t="s">
        <v>520</v>
      </c>
      <c r="E38" s="709"/>
      <c r="F38" s="709"/>
      <c r="G38" s="714"/>
      <c r="H38" s="353" t="s">
        <v>1788</v>
      </c>
      <c r="J38" s="94" t="s">
        <v>1788</v>
      </c>
      <c r="K38" s="94" t="s">
        <v>545</v>
      </c>
    </row>
    <row r="39" spans="1:11" ht="16.5">
      <c r="A39" s="337"/>
      <c r="B39" s="333"/>
      <c r="C39" s="341"/>
      <c r="D39" s="709" t="s">
        <v>521</v>
      </c>
      <c r="E39" s="709"/>
      <c r="F39" s="709"/>
      <c r="G39" s="714"/>
      <c r="H39" s="353" t="s">
        <v>1788</v>
      </c>
      <c r="J39" s="94" t="s">
        <v>1788</v>
      </c>
      <c r="K39" s="94" t="s">
        <v>546</v>
      </c>
    </row>
    <row r="40" spans="1:11" ht="16.5">
      <c r="A40" s="337"/>
      <c r="B40" s="333"/>
      <c r="C40" s="341"/>
      <c r="D40" s="709" t="s">
        <v>522</v>
      </c>
      <c r="E40" s="709"/>
      <c r="F40" s="709"/>
      <c r="G40" s="714"/>
      <c r="H40" s="353" t="s">
        <v>1788</v>
      </c>
      <c r="J40" s="94" t="s">
        <v>1788</v>
      </c>
      <c r="K40" s="94" t="s">
        <v>547</v>
      </c>
    </row>
    <row r="41" spans="1:11" ht="16.5">
      <c r="A41" s="337"/>
      <c r="B41" s="333"/>
      <c r="C41" s="341"/>
      <c r="D41" s="709" t="s">
        <v>523</v>
      </c>
      <c r="E41" s="709"/>
      <c r="F41" s="709"/>
      <c r="G41" s="714"/>
      <c r="H41" s="353" t="s">
        <v>1788</v>
      </c>
      <c r="J41" s="94" t="s">
        <v>1788</v>
      </c>
      <c r="K41" s="94" t="s">
        <v>548</v>
      </c>
    </row>
    <row r="42" spans="1:11" ht="16.5">
      <c r="A42" s="337"/>
      <c r="B42" s="333"/>
      <c r="C42" s="341"/>
      <c r="D42" s="709" t="s">
        <v>524</v>
      </c>
      <c r="E42" s="709"/>
      <c r="F42" s="709"/>
      <c r="G42" s="714"/>
      <c r="H42" s="353" t="s">
        <v>1788</v>
      </c>
      <c r="J42" s="94" t="s">
        <v>1788</v>
      </c>
      <c r="K42" s="94" t="s">
        <v>524</v>
      </c>
    </row>
    <row r="43" spans="1:11" ht="16.5">
      <c r="A43" s="337"/>
      <c r="B43" s="333"/>
      <c r="C43" s="341"/>
      <c r="D43" s="892" t="s">
        <v>525</v>
      </c>
      <c r="E43" s="892"/>
      <c r="F43" s="892"/>
      <c r="G43" s="714"/>
      <c r="H43" s="353" t="s">
        <v>1788</v>
      </c>
      <c r="J43" s="94" t="s">
        <v>1788</v>
      </c>
      <c r="K43" s="94" t="s">
        <v>549</v>
      </c>
    </row>
    <row r="44" spans="1:11" ht="16.5">
      <c r="A44" s="337"/>
      <c r="B44" s="333"/>
      <c r="C44" s="341"/>
      <c r="D44" s="709" t="s">
        <v>526</v>
      </c>
      <c r="E44" s="709"/>
      <c r="F44" s="709"/>
      <c r="G44" s="714"/>
      <c r="H44" s="353" t="s">
        <v>1788</v>
      </c>
      <c r="J44" s="94" t="s">
        <v>1788</v>
      </c>
      <c r="K44" s="94" t="s">
        <v>526</v>
      </c>
    </row>
    <row r="45" spans="1:11" ht="16.5">
      <c r="A45" s="337"/>
      <c r="B45" s="333"/>
      <c r="C45" s="341"/>
      <c r="D45" s="709" t="s">
        <v>527</v>
      </c>
      <c r="E45" s="709"/>
      <c r="F45" s="709"/>
      <c r="G45" s="714"/>
      <c r="H45" s="353" t="s">
        <v>1788</v>
      </c>
      <c r="J45" s="94" t="s">
        <v>1788</v>
      </c>
      <c r="K45" s="94" t="s">
        <v>550</v>
      </c>
    </row>
    <row r="46" spans="1:11" ht="16.5">
      <c r="A46" s="337"/>
      <c r="B46" s="333"/>
      <c r="C46" s="341"/>
      <c r="D46" s="709" t="s">
        <v>528</v>
      </c>
      <c r="E46" s="709"/>
      <c r="F46" s="709"/>
      <c r="G46" s="714"/>
      <c r="H46" s="353" t="s">
        <v>1788</v>
      </c>
      <c r="J46" s="94" t="s">
        <v>1788</v>
      </c>
      <c r="K46" s="94" t="s">
        <v>551</v>
      </c>
    </row>
    <row r="47" spans="1:11" ht="16.5">
      <c r="A47" s="337"/>
      <c r="B47" s="333"/>
      <c r="C47" s="341"/>
      <c r="D47" s="709" t="s">
        <v>529</v>
      </c>
      <c r="E47" s="709"/>
      <c r="F47" s="709"/>
      <c r="G47" s="714"/>
      <c r="H47" s="353" t="s">
        <v>1788</v>
      </c>
      <c r="J47" s="94" t="s">
        <v>1788</v>
      </c>
      <c r="K47" s="94" t="s">
        <v>553</v>
      </c>
    </row>
    <row r="48" spans="1:11" ht="16.5">
      <c r="A48" s="342"/>
      <c r="B48" s="343"/>
      <c r="C48" s="341"/>
      <c r="D48" s="771" t="s">
        <v>531</v>
      </c>
      <c r="E48" s="771"/>
      <c r="F48" s="771"/>
      <c r="G48" s="737"/>
      <c r="H48" s="353" t="s">
        <v>1788</v>
      </c>
      <c r="J48" s="94" t="s">
        <v>1788</v>
      </c>
      <c r="K48" s="94" t="s">
        <v>554</v>
      </c>
    </row>
    <row r="49" spans="1:11" ht="16.5">
      <c r="A49" s="329">
        <v>210</v>
      </c>
      <c r="B49" s="340">
        <v>1</v>
      </c>
      <c r="C49" s="341">
        <v>3</v>
      </c>
      <c r="D49" s="756" t="s">
        <v>575</v>
      </c>
      <c r="E49" s="756"/>
      <c r="F49" s="756"/>
      <c r="G49" s="713" t="s">
        <v>1115</v>
      </c>
      <c r="H49" s="353" t="s">
        <v>1788</v>
      </c>
      <c r="J49" s="94" t="s">
        <v>1788</v>
      </c>
      <c r="K49" s="94" t="s">
        <v>555</v>
      </c>
    </row>
    <row r="50" spans="1:11" ht="16.5">
      <c r="A50" s="337"/>
      <c r="B50" s="333"/>
      <c r="C50" s="341"/>
      <c r="D50" s="709" t="s">
        <v>517</v>
      </c>
      <c r="E50" s="709"/>
      <c r="F50" s="709"/>
      <c r="G50" s="714"/>
      <c r="H50" s="353" t="s">
        <v>1788</v>
      </c>
      <c r="J50" s="94" t="s">
        <v>1788</v>
      </c>
      <c r="K50" s="94" t="s">
        <v>556</v>
      </c>
    </row>
    <row r="51" spans="1:11" ht="16.5">
      <c r="A51" s="337"/>
      <c r="B51" s="333"/>
      <c r="C51" s="341"/>
      <c r="D51" s="709" t="s">
        <v>518</v>
      </c>
      <c r="E51" s="709"/>
      <c r="F51" s="709"/>
      <c r="G51" s="714"/>
      <c r="H51" s="353" t="s">
        <v>1788</v>
      </c>
      <c r="J51" s="94" t="s">
        <v>1788</v>
      </c>
      <c r="K51" s="94" t="s">
        <v>557</v>
      </c>
    </row>
    <row r="52" spans="1:11" ht="16.5">
      <c r="A52" s="337"/>
      <c r="B52" s="333"/>
      <c r="C52" s="341"/>
      <c r="D52" s="709" t="s">
        <v>519</v>
      </c>
      <c r="E52" s="709"/>
      <c r="F52" s="709"/>
      <c r="G52" s="714"/>
      <c r="H52" s="353" t="s">
        <v>1788</v>
      </c>
      <c r="J52" s="94" t="s">
        <v>1788</v>
      </c>
      <c r="K52" s="94" t="s">
        <v>559</v>
      </c>
    </row>
    <row r="53" spans="1:11" ht="16.5">
      <c r="A53" s="337"/>
      <c r="B53" s="333"/>
      <c r="C53" s="341"/>
      <c r="D53" s="709" t="s">
        <v>520</v>
      </c>
      <c r="E53" s="709"/>
      <c r="F53" s="709"/>
      <c r="G53" s="714"/>
      <c r="H53" s="353" t="s">
        <v>1788</v>
      </c>
      <c r="J53" s="94" t="s">
        <v>1788</v>
      </c>
      <c r="K53" s="94" t="s">
        <v>517</v>
      </c>
    </row>
    <row r="54" spans="1:11" ht="33">
      <c r="A54" s="337"/>
      <c r="B54" s="333"/>
      <c r="C54" s="341"/>
      <c r="D54" s="709" t="s">
        <v>521</v>
      </c>
      <c r="E54" s="709"/>
      <c r="F54" s="709"/>
      <c r="G54" s="714"/>
      <c r="H54" s="353" t="s">
        <v>1788</v>
      </c>
      <c r="J54" s="94" t="s">
        <v>1788</v>
      </c>
      <c r="K54" s="94" t="s">
        <v>560</v>
      </c>
    </row>
    <row r="55" spans="1:11" ht="16.5">
      <c r="A55" s="337"/>
      <c r="B55" s="333"/>
      <c r="C55" s="341"/>
      <c r="D55" s="709" t="s">
        <v>522</v>
      </c>
      <c r="E55" s="709"/>
      <c r="F55" s="709"/>
      <c r="G55" s="714"/>
      <c r="H55" s="353" t="s">
        <v>1788</v>
      </c>
      <c r="J55" s="94" t="s">
        <v>1788</v>
      </c>
      <c r="K55" s="94" t="s">
        <v>556</v>
      </c>
    </row>
    <row r="56" spans="1:11" ht="16.5">
      <c r="A56" s="337"/>
      <c r="B56" s="333"/>
      <c r="C56" s="341"/>
      <c r="D56" s="709" t="s">
        <v>523</v>
      </c>
      <c r="E56" s="709"/>
      <c r="F56" s="709"/>
      <c r="G56" s="714"/>
      <c r="H56" s="353" t="s">
        <v>1788</v>
      </c>
      <c r="J56" s="94" t="s">
        <v>1788</v>
      </c>
      <c r="K56" s="94" t="s">
        <v>561</v>
      </c>
    </row>
    <row r="57" spans="1:11" ht="16.5">
      <c r="A57" s="337"/>
      <c r="B57" s="333"/>
      <c r="C57" s="341"/>
      <c r="D57" s="709" t="s">
        <v>524</v>
      </c>
      <c r="E57" s="709"/>
      <c r="F57" s="709"/>
      <c r="G57" s="714"/>
      <c r="H57" s="353" t="s">
        <v>1788</v>
      </c>
      <c r="J57" s="94" t="s">
        <v>1788</v>
      </c>
      <c r="K57" s="94" t="s">
        <v>562</v>
      </c>
    </row>
    <row r="58" spans="1:11" ht="16.5">
      <c r="A58" s="337"/>
      <c r="B58" s="333"/>
      <c r="C58" s="341"/>
      <c r="D58" s="723" t="s">
        <v>532</v>
      </c>
      <c r="E58" s="709"/>
      <c r="F58" s="709"/>
      <c r="G58" s="714"/>
      <c r="H58" s="353" t="s">
        <v>1788</v>
      </c>
      <c r="I58" s="321" t="str">
        <f t="shared" si="0"/>
        <v>Comunicación de fallo</v>
      </c>
      <c r="J58" s="94" t="s">
        <v>1788</v>
      </c>
      <c r="K58" s="94" t="s">
        <v>563</v>
      </c>
    </row>
    <row r="59" spans="1:11" ht="16.5">
      <c r="A59" s="337"/>
      <c r="B59" s="333"/>
      <c r="C59" s="341"/>
      <c r="D59" s="892" t="s">
        <v>525</v>
      </c>
      <c r="E59" s="892"/>
      <c r="F59" s="892"/>
      <c r="G59" s="714"/>
      <c r="H59" s="353" t="s">
        <v>1788</v>
      </c>
      <c r="J59" s="94" t="s">
        <v>1788</v>
      </c>
      <c r="K59" s="94" t="s">
        <v>564</v>
      </c>
    </row>
    <row r="60" spans="1:11" ht="16.5">
      <c r="A60" s="337"/>
      <c r="B60" s="333"/>
      <c r="C60" s="341"/>
      <c r="D60" s="709" t="s">
        <v>526</v>
      </c>
      <c r="E60" s="709"/>
      <c r="F60" s="709"/>
      <c r="G60" s="714"/>
      <c r="H60" s="353" t="s">
        <v>1788</v>
      </c>
      <c r="J60" s="94" t="s">
        <v>1788</v>
      </c>
      <c r="K60" s="94" t="s">
        <v>565</v>
      </c>
    </row>
    <row r="61" spans="1:11" ht="33">
      <c r="A61" s="337"/>
      <c r="B61" s="333"/>
      <c r="C61" s="341"/>
      <c r="D61" s="709" t="s">
        <v>527</v>
      </c>
      <c r="E61" s="709"/>
      <c r="F61" s="709"/>
      <c r="G61" s="714"/>
      <c r="H61" s="353" t="s">
        <v>1788</v>
      </c>
      <c r="J61" s="94" t="s">
        <v>1788</v>
      </c>
      <c r="K61" s="94" t="s">
        <v>566</v>
      </c>
    </row>
    <row r="62" spans="1:11" ht="16.5">
      <c r="A62" s="337"/>
      <c r="B62" s="333"/>
      <c r="C62" s="341"/>
      <c r="D62" s="709" t="s">
        <v>528</v>
      </c>
      <c r="E62" s="709"/>
      <c r="F62" s="709"/>
      <c r="G62" s="714"/>
      <c r="H62" s="353" t="s">
        <v>1788</v>
      </c>
      <c r="J62" s="97" t="s">
        <v>1789</v>
      </c>
      <c r="K62" s="97" t="s">
        <v>535</v>
      </c>
    </row>
    <row r="63" spans="1:11" ht="16.5">
      <c r="A63" s="337"/>
      <c r="B63" s="333"/>
      <c r="C63" s="341"/>
      <c r="D63" s="709" t="s">
        <v>533</v>
      </c>
      <c r="E63" s="709"/>
      <c r="F63" s="709"/>
      <c r="G63" s="714"/>
      <c r="H63" s="353" t="s">
        <v>1788</v>
      </c>
      <c r="I63" s="321" t="str">
        <f t="shared" si="0"/>
        <v>Comunicación al demandante</v>
      </c>
      <c r="J63" s="97" t="s">
        <v>1789</v>
      </c>
      <c r="K63" s="97" t="s">
        <v>536</v>
      </c>
    </row>
    <row r="64" spans="1:11" ht="16.5">
      <c r="A64" s="342"/>
      <c r="B64" s="343"/>
      <c r="C64" s="341"/>
      <c r="D64" s="771" t="s">
        <v>534</v>
      </c>
      <c r="E64" s="771"/>
      <c r="F64" s="771"/>
      <c r="G64" s="737"/>
      <c r="H64" s="353" t="s">
        <v>1788</v>
      </c>
      <c r="I64" s="321" t="str">
        <f t="shared" si="0"/>
        <v>Comunicación del cumplimiento del fallo</v>
      </c>
      <c r="J64" s="97" t="s">
        <v>1789</v>
      </c>
      <c r="K64" s="97" t="s">
        <v>537</v>
      </c>
    </row>
    <row r="65" spans="1:11" ht="16.5">
      <c r="A65" s="342">
        <v>210</v>
      </c>
      <c r="B65" s="344">
        <v>2</v>
      </c>
      <c r="C65" s="345"/>
      <c r="D65" s="911" t="s">
        <v>400</v>
      </c>
      <c r="E65" s="911"/>
      <c r="F65" s="911"/>
      <c r="G65" s="737" t="s">
        <v>1115</v>
      </c>
      <c r="H65" s="353" t="s">
        <v>1788</v>
      </c>
      <c r="J65" s="97" t="s">
        <v>1789</v>
      </c>
      <c r="K65" s="97" t="s">
        <v>1118</v>
      </c>
    </row>
    <row r="66" spans="1:11" ht="16.5">
      <c r="A66" s="329">
        <v>210</v>
      </c>
      <c r="B66" s="340">
        <v>2</v>
      </c>
      <c r="C66" s="340">
        <v>12</v>
      </c>
      <c r="D66" s="756" t="s">
        <v>576</v>
      </c>
      <c r="E66" s="705"/>
      <c r="F66" s="705"/>
      <c r="G66" s="706"/>
      <c r="H66" s="353" t="s">
        <v>1788</v>
      </c>
      <c r="J66" s="97" t="s">
        <v>1789</v>
      </c>
      <c r="K66" s="97" t="s">
        <v>1116</v>
      </c>
    </row>
    <row r="67" spans="1:11" ht="16.5">
      <c r="A67" s="337"/>
      <c r="B67" s="333"/>
      <c r="C67" s="340"/>
      <c r="D67" s="709" t="s">
        <v>535</v>
      </c>
      <c r="E67" s="709"/>
      <c r="F67" s="709"/>
      <c r="G67" s="706"/>
      <c r="H67" s="353" t="s">
        <v>1788</v>
      </c>
      <c r="I67" s="321" t="str">
        <f t="shared" si="0"/>
        <v>Acta de comité</v>
      </c>
      <c r="J67" s="97" t="s">
        <v>1789</v>
      </c>
      <c r="K67" s="97" t="s">
        <v>1119</v>
      </c>
    </row>
    <row r="68" spans="1:11" ht="16.5">
      <c r="A68" s="337"/>
      <c r="B68" s="333"/>
      <c r="C68" s="340"/>
      <c r="D68" s="709" t="s">
        <v>536</v>
      </c>
      <c r="E68" s="709"/>
      <c r="F68" s="709"/>
      <c r="G68" s="706"/>
      <c r="H68" s="353" t="s">
        <v>1788</v>
      </c>
      <c r="I68" s="321" t="str">
        <f t="shared" ref="I68:I111" si="1">+D68</f>
        <v>Oficio de invitación al comité</v>
      </c>
      <c r="J68" s="97" t="s">
        <v>1789</v>
      </c>
      <c r="K68" s="97" t="s">
        <v>1121</v>
      </c>
    </row>
    <row r="69" spans="1:11" ht="17.25" thickBot="1">
      <c r="A69" s="346"/>
      <c r="B69" s="347"/>
      <c r="C69" s="340"/>
      <c r="D69" s="738" t="s">
        <v>537</v>
      </c>
      <c r="E69" s="738"/>
      <c r="F69" s="738"/>
      <c r="G69" s="766"/>
      <c r="H69" s="353" t="s">
        <v>1788</v>
      </c>
      <c r="I69" s="321" t="str">
        <f t="shared" si="1"/>
        <v>Listado de asistencia al comité</v>
      </c>
      <c r="J69" s="97" t="s">
        <v>1789</v>
      </c>
      <c r="K69" s="97" t="s">
        <v>1122</v>
      </c>
    </row>
    <row r="70" spans="1:11" ht="33">
      <c r="A70" s="325">
        <v>210</v>
      </c>
      <c r="B70" s="326">
        <v>28</v>
      </c>
      <c r="C70" s="339"/>
      <c r="D70" s="757" t="s">
        <v>402</v>
      </c>
      <c r="E70" s="757"/>
      <c r="F70" s="757"/>
      <c r="G70" s="765" t="s">
        <v>1115</v>
      </c>
      <c r="H70" s="353" t="s">
        <v>1788</v>
      </c>
      <c r="J70" s="97" t="s">
        <v>1789</v>
      </c>
      <c r="K70" s="97" t="s">
        <v>1123</v>
      </c>
    </row>
    <row r="71" spans="1:11" ht="16.5">
      <c r="A71" s="329">
        <v>210</v>
      </c>
      <c r="B71" s="340">
        <v>28</v>
      </c>
      <c r="C71" s="340">
        <v>1</v>
      </c>
      <c r="D71" s="705" t="s">
        <v>577</v>
      </c>
      <c r="E71" s="705"/>
      <c r="F71" s="705"/>
      <c r="G71" s="706"/>
      <c r="H71" s="353" t="s">
        <v>1788</v>
      </c>
      <c r="J71" s="97" t="s">
        <v>1789</v>
      </c>
      <c r="K71" s="97" t="s">
        <v>1124</v>
      </c>
    </row>
    <row r="72" spans="1:11" ht="16.5">
      <c r="A72" s="337"/>
      <c r="B72" s="333"/>
      <c r="C72" s="340"/>
      <c r="D72" s="709" t="s">
        <v>538</v>
      </c>
      <c r="E72" s="709"/>
      <c r="F72" s="709"/>
      <c r="G72" s="706"/>
      <c r="H72" s="353" t="s">
        <v>1788</v>
      </c>
      <c r="I72" s="321" t="str">
        <f t="shared" si="1"/>
        <v>Requerimiento del Informe</v>
      </c>
      <c r="J72" s="97" t="s">
        <v>1789</v>
      </c>
      <c r="K72" s="97" t="s">
        <v>1125</v>
      </c>
    </row>
    <row r="73" spans="1:11" ht="16.5">
      <c r="A73" s="337"/>
      <c r="B73" s="333"/>
      <c r="C73" s="340"/>
      <c r="D73" s="709" t="s">
        <v>1116</v>
      </c>
      <c r="E73" s="709"/>
      <c r="F73" s="709"/>
      <c r="G73" s="706"/>
      <c r="H73" s="353" t="s">
        <v>1788</v>
      </c>
      <c r="I73" s="321" t="str">
        <f t="shared" si="1"/>
        <v>Informe al organismo</v>
      </c>
      <c r="J73" s="97" t="s">
        <v>1789</v>
      </c>
      <c r="K73" s="97" t="s">
        <v>1126</v>
      </c>
    </row>
    <row r="74" spans="1:11" ht="16.5">
      <c r="A74" s="337"/>
      <c r="B74" s="333"/>
      <c r="C74" s="340"/>
      <c r="D74" s="709" t="s">
        <v>540</v>
      </c>
      <c r="E74" s="709"/>
      <c r="F74" s="709"/>
      <c r="G74" s="706"/>
      <c r="H74" s="353" t="s">
        <v>1788</v>
      </c>
      <c r="I74" s="321" t="str">
        <f t="shared" si="1"/>
        <v>Oficios de remisión de informe</v>
      </c>
      <c r="J74" s="97" t="s">
        <v>1789</v>
      </c>
      <c r="K74" s="97" t="s">
        <v>1127</v>
      </c>
    </row>
    <row r="75" spans="1:11" ht="16.5">
      <c r="A75" s="329">
        <v>210</v>
      </c>
      <c r="B75" s="340">
        <v>28</v>
      </c>
      <c r="C75" s="340">
        <v>2</v>
      </c>
      <c r="D75" s="705" t="s">
        <v>1117</v>
      </c>
      <c r="E75" s="705"/>
      <c r="F75" s="705"/>
      <c r="G75" s="713" t="s">
        <v>1115</v>
      </c>
      <c r="H75" s="353" t="s">
        <v>1788</v>
      </c>
      <c r="J75" s="97" t="s">
        <v>1789</v>
      </c>
      <c r="K75" s="97" t="s">
        <v>1128</v>
      </c>
    </row>
    <row r="76" spans="1:11" ht="16.5">
      <c r="A76" s="337"/>
      <c r="B76" s="333"/>
      <c r="C76" s="340"/>
      <c r="D76" s="709" t="s">
        <v>538</v>
      </c>
      <c r="E76" s="709"/>
      <c r="F76" s="709"/>
      <c r="G76" s="714"/>
      <c r="H76" s="353" t="s">
        <v>1788</v>
      </c>
      <c r="J76" s="97" t="s">
        <v>1789</v>
      </c>
      <c r="K76" s="97" t="s">
        <v>1129</v>
      </c>
    </row>
    <row r="77" spans="1:11" ht="16.5">
      <c r="A77" s="337"/>
      <c r="B77" s="333"/>
      <c r="C77" s="340"/>
      <c r="D77" s="709" t="s">
        <v>539</v>
      </c>
      <c r="E77" s="709"/>
      <c r="F77" s="709"/>
      <c r="G77" s="714"/>
      <c r="H77" s="353" t="s">
        <v>1788</v>
      </c>
      <c r="J77" s="97" t="s">
        <v>1789</v>
      </c>
      <c r="K77" s="97" t="s">
        <v>1130</v>
      </c>
    </row>
    <row r="78" spans="1:11" ht="33">
      <c r="A78" s="337"/>
      <c r="B78" s="333"/>
      <c r="C78" s="340"/>
      <c r="D78" s="709" t="s">
        <v>540</v>
      </c>
      <c r="E78" s="709"/>
      <c r="F78" s="709"/>
      <c r="G78" s="714"/>
      <c r="H78" s="353" t="s">
        <v>1788</v>
      </c>
      <c r="J78" s="97" t="s">
        <v>1789</v>
      </c>
      <c r="K78" s="97" t="s">
        <v>1131</v>
      </c>
    </row>
    <row r="79" spans="1:11" ht="16.5">
      <c r="A79" s="329">
        <v>210</v>
      </c>
      <c r="B79" s="340">
        <v>28</v>
      </c>
      <c r="C79" s="340">
        <v>4</v>
      </c>
      <c r="D79" s="705" t="s">
        <v>542</v>
      </c>
      <c r="E79" s="705"/>
      <c r="F79" s="705"/>
      <c r="G79" s="713" t="s">
        <v>1115</v>
      </c>
      <c r="H79" s="353" t="s">
        <v>1788</v>
      </c>
      <c r="J79" s="97" t="s">
        <v>1789</v>
      </c>
      <c r="K79" s="97" t="s">
        <v>1132</v>
      </c>
    </row>
    <row r="80" spans="1:11" ht="16.5">
      <c r="A80" s="337"/>
      <c r="B80" s="333"/>
      <c r="C80" s="340"/>
      <c r="D80" s="709" t="s">
        <v>538</v>
      </c>
      <c r="E80" s="709"/>
      <c r="F80" s="709"/>
      <c r="G80" s="714"/>
      <c r="H80" s="353" t="s">
        <v>1788</v>
      </c>
      <c r="J80" s="97" t="s">
        <v>1789</v>
      </c>
      <c r="K80" s="97" t="s">
        <v>1133</v>
      </c>
    </row>
    <row r="81" spans="1:11" ht="16.5">
      <c r="A81" s="337"/>
      <c r="B81" s="333"/>
      <c r="C81" s="340"/>
      <c r="D81" s="709" t="s">
        <v>543</v>
      </c>
      <c r="E81" s="709"/>
      <c r="F81" s="709"/>
      <c r="G81" s="714"/>
      <c r="H81" s="353" t="s">
        <v>1788</v>
      </c>
      <c r="J81" s="97" t="s">
        <v>1789</v>
      </c>
      <c r="K81" s="97" t="s">
        <v>1134</v>
      </c>
    </row>
    <row r="82" spans="1:11" ht="17.25" thickBot="1">
      <c r="A82" s="337"/>
      <c r="B82" s="333"/>
      <c r="C82" s="340"/>
      <c r="D82" s="709" t="s">
        <v>540</v>
      </c>
      <c r="E82" s="709"/>
      <c r="F82" s="709"/>
      <c r="G82" s="714"/>
      <c r="H82" s="353" t="s">
        <v>1788</v>
      </c>
      <c r="J82" s="97" t="s">
        <v>1789</v>
      </c>
      <c r="K82" s="97" t="s">
        <v>1135</v>
      </c>
    </row>
    <row r="83" spans="1:11" ht="16.5">
      <c r="A83" s="331">
        <v>210</v>
      </c>
      <c r="B83" s="348">
        <v>33</v>
      </c>
      <c r="C83" s="349"/>
      <c r="D83" s="746" t="s">
        <v>541</v>
      </c>
      <c r="E83" s="746"/>
      <c r="F83" s="746"/>
      <c r="G83" s="761" t="s">
        <v>1115</v>
      </c>
      <c r="H83" s="353" t="s">
        <v>1788</v>
      </c>
      <c r="J83" s="97" t="s">
        <v>1789</v>
      </c>
      <c r="K83" s="97" t="s">
        <v>1136</v>
      </c>
    </row>
    <row r="84" spans="1:11" ht="33">
      <c r="A84" s="337"/>
      <c r="B84" s="333"/>
      <c r="C84" s="350"/>
      <c r="D84" s="723" t="s">
        <v>544</v>
      </c>
      <c r="E84" s="709"/>
      <c r="F84" s="709"/>
      <c r="G84" s="714"/>
      <c r="H84" s="353" t="s">
        <v>1788</v>
      </c>
      <c r="I84" s="321" t="str">
        <f t="shared" si="1"/>
        <v>Citación para notificación personal</v>
      </c>
      <c r="J84" s="97" t="s">
        <v>1789</v>
      </c>
      <c r="K84" s="97" t="s">
        <v>1137</v>
      </c>
    </row>
    <row r="85" spans="1:11" ht="16.5">
      <c r="A85" s="337"/>
      <c r="B85" s="333"/>
      <c r="C85" s="350"/>
      <c r="D85" s="709" t="s">
        <v>545</v>
      </c>
      <c r="E85" s="709"/>
      <c r="F85" s="709"/>
      <c r="G85" s="714"/>
      <c r="H85" s="353" t="s">
        <v>1788</v>
      </c>
      <c r="I85" s="321" t="str">
        <f t="shared" si="1"/>
        <v>Aviso de notificación</v>
      </c>
      <c r="J85" s="97" t="s">
        <v>1789</v>
      </c>
      <c r="K85" s="97" t="s">
        <v>1138</v>
      </c>
    </row>
    <row r="86" spans="1:11" ht="33">
      <c r="A86" s="337"/>
      <c r="B86" s="333"/>
      <c r="C86" s="350"/>
      <c r="D86" s="709" t="s">
        <v>546</v>
      </c>
      <c r="E86" s="709"/>
      <c r="F86" s="709"/>
      <c r="G86" s="714"/>
      <c r="H86" s="353" t="s">
        <v>1788</v>
      </c>
      <c r="I86" s="321" t="str">
        <f t="shared" si="1"/>
        <v>Pliego de cargos</v>
      </c>
      <c r="J86" s="97" t="s">
        <v>1789</v>
      </c>
      <c r="K86" s="97" t="s">
        <v>1139</v>
      </c>
    </row>
    <row r="87" spans="1:11" ht="33">
      <c r="A87" s="337"/>
      <c r="B87" s="333"/>
      <c r="C87" s="350"/>
      <c r="D87" s="709" t="s">
        <v>547</v>
      </c>
      <c r="E87" s="709"/>
      <c r="F87" s="709"/>
      <c r="G87" s="714"/>
      <c r="H87" s="353" t="s">
        <v>1788</v>
      </c>
      <c r="I87" s="321" t="str">
        <f t="shared" si="1"/>
        <v>Solicitud de conceptos y/o prueba</v>
      </c>
      <c r="J87" s="97" t="s">
        <v>1789</v>
      </c>
      <c r="K87" s="97" t="s">
        <v>1140</v>
      </c>
    </row>
    <row r="88" spans="1:11" ht="16.5">
      <c r="A88" s="337"/>
      <c r="B88" s="333"/>
      <c r="C88" s="350"/>
      <c r="D88" s="709" t="s">
        <v>548</v>
      </c>
      <c r="E88" s="709"/>
      <c r="F88" s="709"/>
      <c r="G88" s="714"/>
      <c r="H88" s="353" t="s">
        <v>1788</v>
      </c>
      <c r="I88" s="321" t="str">
        <f t="shared" si="1"/>
        <v>Respuesta al pliego</v>
      </c>
      <c r="J88" s="97" t="s">
        <v>1789</v>
      </c>
      <c r="K88" s="97" t="s">
        <v>1141</v>
      </c>
    </row>
    <row r="89" spans="1:11" ht="33">
      <c r="A89" s="337"/>
      <c r="B89" s="333"/>
      <c r="C89" s="333"/>
      <c r="D89" s="893" t="s">
        <v>524</v>
      </c>
      <c r="E89" s="893"/>
      <c r="F89" s="893"/>
      <c r="G89" s="714"/>
      <c r="H89" s="353" t="s">
        <v>1788</v>
      </c>
      <c r="I89" s="321" t="str">
        <f t="shared" si="1"/>
        <v>Fallo de primera instancia</v>
      </c>
      <c r="J89" s="97" t="s">
        <v>1789</v>
      </c>
      <c r="K89" s="97" t="s">
        <v>1142</v>
      </c>
    </row>
    <row r="90" spans="1:11" ht="16.5">
      <c r="A90" s="337"/>
      <c r="B90" s="333"/>
      <c r="C90" s="333"/>
      <c r="D90" s="723" t="s">
        <v>549</v>
      </c>
      <c r="E90" s="723"/>
      <c r="F90" s="723"/>
      <c r="G90" s="714"/>
      <c r="H90" s="353" t="s">
        <v>1788</v>
      </c>
      <c r="I90" s="321" t="str">
        <f t="shared" si="1"/>
        <v>Impugnación de la primera instancia</v>
      </c>
      <c r="J90" s="97" t="s">
        <v>1789</v>
      </c>
      <c r="K90" s="97" t="s">
        <v>1143</v>
      </c>
    </row>
    <row r="91" spans="1:11" ht="16.5">
      <c r="A91" s="337"/>
      <c r="B91" s="333"/>
      <c r="C91" s="333"/>
      <c r="D91" s="709" t="s">
        <v>526</v>
      </c>
      <c r="E91" s="709"/>
      <c r="F91" s="709"/>
      <c r="G91" s="714"/>
      <c r="H91" s="353" t="s">
        <v>1788</v>
      </c>
      <c r="I91" s="321" t="str">
        <f t="shared" si="1"/>
        <v>Fallo de segunda instancia</v>
      </c>
      <c r="J91" s="97" t="s">
        <v>1789</v>
      </c>
      <c r="K91" s="97" t="s">
        <v>1144</v>
      </c>
    </row>
    <row r="92" spans="1:11" ht="33">
      <c r="A92" s="337"/>
      <c r="B92" s="333"/>
      <c r="C92" s="333"/>
      <c r="D92" s="723" t="s">
        <v>550</v>
      </c>
      <c r="E92" s="709"/>
      <c r="F92" s="709"/>
      <c r="G92" s="714"/>
      <c r="H92" s="353" t="s">
        <v>1788</v>
      </c>
      <c r="I92" s="321" t="str">
        <f t="shared" si="1"/>
        <v>Impugnación del fallo</v>
      </c>
      <c r="J92" s="97" t="s">
        <v>1789</v>
      </c>
      <c r="K92" s="97" t="s">
        <v>1145</v>
      </c>
    </row>
    <row r="93" spans="1:11" ht="17.25" thickBot="1">
      <c r="A93" s="346"/>
      <c r="B93" s="347"/>
      <c r="C93" s="351"/>
      <c r="D93" s="738" t="s">
        <v>551</v>
      </c>
      <c r="E93" s="738"/>
      <c r="F93" s="738"/>
      <c r="G93" s="734"/>
      <c r="H93" s="353" t="s">
        <v>1788</v>
      </c>
      <c r="I93" s="321" t="str">
        <f t="shared" si="1"/>
        <v>Fallo definitivo</v>
      </c>
      <c r="J93" s="101" t="s">
        <v>1790</v>
      </c>
      <c r="K93" s="101" t="s">
        <v>1147</v>
      </c>
    </row>
    <row r="94" spans="1:11" ht="16.5">
      <c r="A94" s="331">
        <v>210</v>
      </c>
      <c r="B94" s="332">
        <v>49</v>
      </c>
      <c r="C94" s="349"/>
      <c r="D94" s="757" t="s">
        <v>552</v>
      </c>
      <c r="E94" s="757"/>
      <c r="F94" s="757"/>
      <c r="G94" s="761" t="s">
        <v>1115</v>
      </c>
      <c r="H94" s="353" t="s">
        <v>1788</v>
      </c>
      <c r="J94" s="101" t="s">
        <v>1790</v>
      </c>
      <c r="K94" s="101" t="s">
        <v>1148</v>
      </c>
    </row>
    <row r="95" spans="1:11" ht="16.5">
      <c r="A95" s="337"/>
      <c r="B95" s="333"/>
      <c r="C95" s="350"/>
      <c r="D95" s="709" t="s">
        <v>553</v>
      </c>
      <c r="E95" s="709"/>
      <c r="F95" s="709"/>
      <c r="G95" s="714"/>
      <c r="H95" s="353" t="s">
        <v>1788</v>
      </c>
      <c r="I95" s="321" t="str">
        <f t="shared" si="1"/>
        <v>Solicitud de conciliación</v>
      </c>
      <c r="J95" s="101" t="s">
        <v>1790</v>
      </c>
      <c r="K95" s="101" t="s">
        <v>1149</v>
      </c>
    </row>
    <row r="96" spans="1:11" ht="16.5">
      <c r="A96" s="337"/>
      <c r="B96" s="333"/>
      <c r="C96" s="350"/>
      <c r="D96" s="709" t="s">
        <v>554</v>
      </c>
      <c r="E96" s="709"/>
      <c r="F96" s="709"/>
      <c r="G96" s="714"/>
      <c r="H96" s="353" t="s">
        <v>1788</v>
      </c>
      <c r="I96" s="321" t="str">
        <f t="shared" si="1"/>
        <v>Ficha de conciliación</v>
      </c>
      <c r="J96" s="101" t="s">
        <v>1790</v>
      </c>
      <c r="K96" s="101" t="s">
        <v>1151</v>
      </c>
    </row>
    <row r="97" spans="1:11" ht="16.5">
      <c r="A97" s="337"/>
      <c r="B97" s="333"/>
      <c r="C97" s="350"/>
      <c r="D97" s="709" t="s">
        <v>555</v>
      </c>
      <c r="E97" s="709"/>
      <c r="F97" s="709"/>
      <c r="G97" s="714"/>
      <c r="H97" s="353" t="s">
        <v>1788</v>
      </c>
      <c r="I97" s="321" t="str">
        <f t="shared" si="1"/>
        <v>Acta del comité de Conciliación interno</v>
      </c>
      <c r="J97" s="101" t="s">
        <v>1790</v>
      </c>
      <c r="K97" s="101" t="s">
        <v>1152</v>
      </c>
    </row>
    <row r="98" spans="1:11" ht="16.5">
      <c r="A98" s="337"/>
      <c r="B98" s="333"/>
      <c r="C98" s="350"/>
      <c r="D98" s="710" t="s">
        <v>556</v>
      </c>
      <c r="E98" s="711"/>
      <c r="F98" s="712"/>
      <c r="G98" s="714"/>
      <c r="H98" s="353" t="s">
        <v>1788</v>
      </c>
      <c r="I98" s="321" t="str">
        <f t="shared" si="1"/>
        <v>Poder</v>
      </c>
      <c r="J98" s="101" t="s">
        <v>1790</v>
      </c>
      <c r="K98" s="101" t="s">
        <v>1153</v>
      </c>
    </row>
    <row r="99" spans="1:11" ht="17.25" thickBot="1">
      <c r="A99" s="337"/>
      <c r="B99" s="333"/>
      <c r="C99" s="350"/>
      <c r="D99" s="892" t="s">
        <v>557</v>
      </c>
      <c r="E99" s="892"/>
      <c r="F99" s="892"/>
      <c r="G99" s="714"/>
      <c r="H99" s="353" t="s">
        <v>1788</v>
      </c>
      <c r="I99" s="321" t="str">
        <f t="shared" si="1"/>
        <v>Acta de conciliación externa</v>
      </c>
      <c r="J99" s="101" t="s">
        <v>1790</v>
      </c>
      <c r="K99" s="101" t="s">
        <v>1154</v>
      </c>
    </row>
    <row r="100" spans="1:11" ht="16.5">
      <c r="A100" s="325">
        <v>210</v>
      </c>
      <c r="B100" s="326">
        <v>50</v>
      </c>
      <c r="C100" s="326"/>
      <c r="D100" s="757" t="s">
        <v>558</v>
      </c>
      <c r="E100" s="757"/>
      <c r="F100" s="757"/>
      <c r="G100" s="765" t="s">
        <v>1115</v>
      </c>
      <c r="H100" s="353" t="s">
        <v>1788</v>
      </c>
      <c r="J100" s="299" t="s">
        <v>1778</v>
      </c>
      <c r="K100" s="299" t="s">
        <v>1156</v>
      </c>
    </row>
    <row r="101" spans="1:11" ht="16.5">
      <c r="A101" s="329">
        <v>210</v>
      </c>
      <c r="B101" s="330">
        <v>50</v>
      </c>
      <c r="C101" s="330">
        <v>1</v>
      </c>
      <c r="D101" s="705" t="s">
        <v>579</v>
      </c>
      <c r="E101" s="756"/>
      <c r="F101" s="756"/>
      <c r="G101" s="706"/>
      <c r="H101" s="353" t="s">
        <v>1788</v>
      </c>
      <c r="J101" s="299" t="s">
        <v>1778</v>
      </c>
      <c r="K101" s="299" t="s">
        <v>1157</v>
      </c>
    </row>
    <row r="102" spans="1:11" ht="16.5">
      <c r="A102" s="337"/>
      <c r="B102" s="333"/>
      <c r="C102" s="333"/>
      <c r="D102" s="709" t="s">
        <v>559</v>
      </c>
      <c r="E102" s="709"/>
      <c r="F102" s="709"/>
      <c r="G102" s="706"/>
      <c r="H102" s="353" t="s">
        <v>1788</v>
      </c>
      <c r="I102" s="321" t="str">
        <f t="shared" si="1"/>
        <v>Auto de notificación ó aviso de notificación</v>
      </c>
      <c r="J102" s="299" t="s">
        <v>1778</v>
      </c>
      <c r="K102" s="299" t="s">
        <v>1158</v>
      </c>
    </row>
    <row r="103" spans="1:11" ht="16.5">
      <c r="A103" s="337"/>
      <c r="B103" s="333"/>
      <c r="C103" s="333"/>
      <c r="D103" s="723" t="s">
        <v>517</v>
      </c>
      <c r="E103" s="709"/>
      <c r="F103" s="709"/>
      <c r="G103" s="706"/>
      <c r="H103" s="353" t="s">
        <v>1788</v>
      </c>
      <c r="I103" s="321" t="str">
        <f t="shared" si="1"/>
        <v>Demanda</v>
      </c>
      <c r="J103" s="299" t="s">
        <v>1778</v>
      </c>
      <c r="K103" s="299" t="s">
        <v>1159</v>
      </c>
    </row>
    <row r="104" spans="1:11" ht="16.5">
      <c r="A104" s="337"/>
      <c r="B104" s="333"/>
      <c r="C104" s="333"/>
      <c r="D104" s="709" t="s">
        <v>560</v>
      </c>
      <c r="E104" s="709"/>
      <c r="F104" s="709"/>
      <c r="G104" s="706"/>
      <c r="H104" s="353" t="s">
        <v>1788</v>
      </c>
      <c r="I104" s="321" t="str">
        <f t="shared" si="1"/>
        <v>Requerimiento probatorio a las diferentes dependencias o entidades</v>
      </c>
      <c r="J104" s="299" t="s">
        <v>1778</v>
      </c>
      <c r="K104" s="299" t="s">
        <v>538</v>
      </c>
    </row>
    <row r="105" spans="1:11" ht="16.5">
      <c r="A105" s="337"/>
      <c r="B105" s="333"/>
      <c r="C105" s="333"/>
      <c r="D105" s="709" t="s">
        <v>556</v>
      </c>
      <c r="E105" s="709"/>
      <c r="F105" s="709"/>
      <c r="G105" s="706"/>
      <c r="H105" s="353" t="s">
        <v>1788</v>
      </c>
      <c r="I105" s="321" t="str">
        <f t="shared" si="1"/>
        <v>Poder</v>
      </c>
      <c r="J105" s="299" t="s">
        <v>1778</v>
      </c>
      <c r="K105" s="299" t="s">
        <v>1160</v>
      </c>
    </row>
    <row r="106" spans="1:11" ht="16.5">
      <c r="A106" s="337"/>
      <c r="B106" s="333"/>
      <c r="C106" s="333"/>
      <c r="D106" s="709" t="s">
        <v>561</v>
      </c>
      <c r="E106" s="709"/>
      <c r="F106" s="709"/>
      <c r="G106" s="706"/>
      <c r="H106" s="353" t="s">
        <v>1788</v>
      </c>
      <c r="I106" s="321" t="str">
        <f t="shared" si="1"/>
        <v>Contestación</v>
      </c>
      <c r="J106" s="299" t="s">
        <v>1778</v>
      </c>
      <c r="K106" s="299" t="s">
        <v>1161</v>
      </c>
    </row>
    <row r="107" spans="1:11" ht="16.5">
      <c r="A107" s="337"/>
      <c r="B107" s="333"/>
      <c r="C107" s="333"/>
      <c r="D107" s="709" t="s">
        <v>562</v>
      </c>
      <c r="E107" s="709"/>
      <c r="F107" s="709"/>
      <c r="G107" s="706"/>
      <c r="H107" s="353" t="s">
        <v>1788</v>
      </c>
      <c r="I107" s="321" t="str">
        <f t="shared" si="1"/>
        <v>Fallo de la primera instancia</v>
      </c>
      <c r="J107" s="299" t="s">
        <v>1778</v>
      </c>
      <c r="K107" s="299" t="s">
        <v>540</v>
      </c>
    </row>
    <row r="108" spans="1:11" ht="16.5">
      <c r="A108" s="337"/>
      <c r="B108" s="333"/>
      <c r="C108" s="333"/>
      <c r="D108" s="723" t="s">
        <v>563</v>
      </c>
      <c r="E108" s="709"/>
      <c r="F108" s="709"/>
      <c r="G108" s="706"/>
      <c r="H108" s="353" t="s">
        <v>1788</v>
      </c>
      <c r="I108" s="321" t="str">
        <f t="shared" si="1"/>
        <v>Impugnación</v>
      </c>
      <c r="J108" s="299" t="s">
        <v>1778</v>
      </c>
      <c r="K108" s="299" t="s">
        <v>538</v>
      </c>
    </row>
    <row r="109" spans="1:11" ht="16.5">
      <c r="A109" s="337"/>
      <c r="B109" s="333"/>
      <c r="C109" s="333"/>
      <c r="D109" s="709" t="s">
        <v>564</v>
      </c>
      <c r="E109" s="709"/>
      <c r="F109" s="709"/>
      <c r="G109" s="706"/>
      <c r="H109" s="353" t="s">
        <v>1788</v>
      </c>
      <c r="I109" s="321" t="str">
        <f t="shared" si="1"/>
        <v>Escritos o memoriales</v>
      </c>
      <c r="J109" s="299" t="s">
        <v>1778</v>
      </c>
      <c r="K109" s="299" t="s">
        <v>1160</v>
      </c>
    </row>
    <row r="110" spans="1:11" ht="16.5">
      <c r="A110" s="337"/>
      <c r="B110" s="333"/>
      <c r="C110" s="333"/>
      <c r="D110" s="709" t="s">
        <v>565</v>
      </c>
      <c r="E110" s="709"/>
      <c r="F110" s="709"/>
      <c r="G110" s="706"/>
      <c r="H110" s="353" t="s">
        <v>1788</v>
      </c>
      <c r="I110" s="321" t="str">
        <f t="shared" si="1"/>
        <v>Fallo de la segunda instancia</v>
      </c>
      <c r="J110" s="299" t="s">
        <v>1778</v>
      </c>
      <c r="K110" s="299" t="s">
        <v>1161</v>
      </c>
    </row>
    <row r="111" spans="1:11" ht="16.5">
      <c r="A111" s="342"/>
      <c r="B111" s="343"/>
      <c r="C111" s="343"/>
      <c r="D111" s="723" t="s">
        <v>566</v>
      </c>
      <c r="E111" s="709"/>
      <c r="F111" s="709"/>
      <c r="G111" s="706"/>
      <c r="H111" s="353" t="s">
        <v>1788</v>
      </c>
      <c r="I111" s="321" t="str">
        <f t="shared" si="1"/>
        <v xml:space="preserve">Resolución a través de la cual se da cumplimiento a lo ordenado </v>
      </c>
      <c r="J111" s="299" t="s">
        <v>1778</v>
      </c>
      <c r="K111" s="299" t="s">
        <v>540</v>
      </c>
    </row>
    <row r="112" spans="1:11" ht="16.5">
      <c r="A112" s="329">
        <v>210</v>
      </c>
      <c r="B112" s="330">
        <v>50</v>
      </c>
      <c r="C112" s="330">
        <v>2</v>
      </c>
      <c r="D112" s="756" t="s">
        <v>567</v>
      </c>
      <c r="E112" s="756"/>
      <c r="F112" s="756"/>
      <c r="G112" s="706" t="s">
        <v>1115</v>
      </c>
      <c r="H112" s="353" t="s">
        <v>1788</v>
      </c>
      <c r="J112" s="299" t="s">
        <v>1778</v>
      </c>
      <c r="K112" s="299" t="s">
        <v>538</v>
      </c>
    </row>
    <row r="113" spans="1:11" ht="16.5">
      <c r="A113" s="337"/>
      <c r="B113" s="333"/>
      <c r="C113" s="333"/>
      <c r="D113" s="709" t="s">
        <v>559</v>
      </c>
      <c r="E113" s="709"/>
      <c r="F113" s="709"/>
      <c r="G113" s="706"/>
      <c r="H113" s="353" t="s">
        <v>1788</v>
      </c>
      <c r="J113" s="299" t="s">
        <v>1778</v>
      </c>
      <c r="K113" s="299" t="s">
        <v>1160</v>
      </c>
    </row>
    <row r="114" spans="1:11" ht="16.5">
      <c r="A114" s="337"/>
      <c r="B114" s="333"/>
      <c r="C114" s="350"/>
      <c r="D114" s="723" t="s">
        <v>517</v>
      </c>
      <c r="E114" s="709"/>
      <c r="F114" s="709"/>
      <c r="G114" s="706"/>
      <c r="H114" s="353" t="s">
        <v>1788</v>
      </c>
      <c r="J114" s="299" t="s">
        <v>1778</v>
      </c>
      <c r="K114" s="299" t="s">
        <v>1161</v>
      </c>
    </row>
    <row r="115" spans="1:11" ht="16.5">
      <c r="A115" s="337"/>
      <c r="B115" s="333"/>
      <c r="C115" s="350"/>
      <c r="D115" s="709" t="s">
        <v>560</v>
      </c>
      <c r="E115" s="709"/>
      <c r="F115" s="709"/>
      <c r="G115" s="706"/>
      <c r="H115" s="353" t="s">
        <v>1788</v>
      </c>
      <c r="J115" s="299" t="s">
        <v>1778</v>
      </c>
      <c r="K115" s="299" t="s">
        <v>540</v>
      </c>
    </row>
    <row r="116" spans="1:11" ht="16.5">
      <c r="A116" s="337"/>
      <c r="B116" s="333"/>
      <c r="C116" s="350"/>
      <c r="D116" s="709" t="s">
        <v>556</v>
      </c>
      <c r="E116" s="709"/>
      <c r="F116" s="709"/>
      <c r="G116" s="706"/>
      <c r="H116" s="353" t="s">
        <v>1788</v>
      </c>
      <c r="J116" s="299" t="s">
        <v>1778</v>
      </c>
      <c r="K116" s="299" t="s">
        <v>538</v>
      </c>
    </row>
    <row r="117" spans="1:11" ht="16.5">
      <c r="A117" s="337"/>
      <c r="B117" s="333"/>
      <c r="C117" s="350"/>
      <c r="D117" s="709" t="s">
        <v>561</v>
      </c>
      <c r="E117" s="709"/>
      <c r="F117" s="709"/>
      <c r="G117" s="706"/>
      <c r="H117" s="353" t="s">
        <v>1788</v>
      </c>
      <c r="J117" s="299" t="s">
        <v>1778</v>
      </c>
      <c r="K117" s="299" t="s">
        <v>1160</v>
      </c>
    </row>
    <row r="118" spans="1:11" ht="16.5">
      <c r="A118" s="337"/>
      <c r="B118" s="333"/>
      <c r="C118" s="350"/>
      <c r="D118" s="709" t="s">
        <v>562</v>
      </c>
      <c r="E118" s="709"/>
      <c r="F118" s="709"/>
      <c r="G118" s="706"/>
      <c r="H118" s="353" t="s">
        <v>1788</v>
      </c>
      <c r="J118" s="299" t="s">
        <v>1778</v>
      </c>
      <c r="K118" s="299" t="s">
        <v>1161</v>
      </c>
    </row>
    <row r="119" spans="1:11" ht="16.5">
      <c r="A119" s="337"/>
      <c r="B119" s="333"/>
      <c r="C119" s="350"/>
      <c r="D119" s="723" t="s">
        <v>563</v>
      </c>
      <c r="E119" s="709"/>
      <c r="F119" s="709"/>
      <c r="G119" s="706"/>
      <c r="H119" s="353" t="s">
        <v>1788</v>
      </c>
      <c r="J119" s="299" t="s">
        <v>1778</v>
      </c>
      <c r="K119" s="299" t="s">
        <v>540</v>
      </c>
    </row>
    <row r="120" spans="1:11" ht="16.5">
      <c r="A120" s="337"/>
      <c r="B120" s="333"/>
      <c r="C120" s="350"/>
      <c r="D120" s="709" t="s">
        <v>564</v>
      </c>
      <c r="E120" s="709"/>
      <c r="F120" s="709"/>
      <c r="G120" s="706"/>
      <c r="H120" s="353" t="s">
        <v>1788</v>
      </c>
      <c r="J120" s="299" t="s">
        <v>1778</v>
      </c>
      <c r="K120" s="299" t="s">
        <v>1164</v>
      </c>
    </row>
    <row r="121" spans="1:11" ht="16.5">
      <c r="A121" s="337"/>
      <c r="B121" s="333"/>
      <c r="C121" s="350"/>
      <c r="D121" s="709" t="s">
        <v>568</v>
      </c>
      <c r="E121" s="709"/>
      <c r="F121" s="709"/>
      <c r="G121" s="706"/>
      <c r="H121" s="353" t="s">
        <v>1788</v>
      </c>
      <c r="J121" s="299" t="s">
        <v>1778</v>
      </c>
      <c r="K121" s="299" t="s">
        <v>1165</v>
      </c>
    </row>
    <row r="122" spans="1:11" ht="16.5">
      <c r="A122" s="342"/>
      <c r="B122" s="343"/>
      <c r="C122" s="345"/>
      <c r="D122" s="723" t="s">
        <v>569</v>
      </c>
      <c r="E122" s="709"/>
      <c r="F122" s="709"/>
      <c r="G122" s="706"/>
      <c r="H122" s="353" t="s">
        <v>1788</v>
      </c>
      <c r="J122" s="299" t="s">
        <v>1778</v>
      </c>
      <c r="K122" s="299" t="s">
        <v>1166</v>
      </c>
    </row>
    <row r="123" spans="1:11" ht="16.5">
      <c r="A123" s="329">
        <v>210</v>
      </c>
      <c r="B123" s="330">
        <v>50</v>
      </c>
      <c r="C123" s="330">
        <v>3</v>
      </c>
      <c r="D123" s="756" t="s">
        <v>580</v>
      </c>
      <c r="E123" s="756"/>
      <c r="F123" s="756"/>
      <c r="G123" s="713" t="s">
        <v>1115</v>
      </c>
      <c r="H123" s="353" t="s">
        <v>1788</v>
      </c>
      <c r="J123" s="299" t="s">
        <v>1778</v>
      </c>
      <c r="K123" s="299" t="s">
        <v>1167</v>
      </c>
    </row>
    <row r="124" spans="1:11" ht="16.5">
      <c r="A124" s="337"/>
      <c r="B124" s="333"/>
      <c r="C124" s="350"/>
      <c r="D124" s="709" t="s">
        <v>559</v>
      </c>
      <c r="E124" s="709"/>
      <c r="F124" s="709"/>
      <c r="G124" s="714"/>
      <c r="H124" s="353" t="s">
        <v>1788</v>
      </c>
      <c r="J124" s="299" t="s">
        <v>1778</v>
      </c>
      <c r="K124" s="299" t="s">
        <v>1168</v>
      </c>
    </row>
    <row r="125" spans="1:11" ht="16.5">
      <c r="A125" s="337"/>
      <c r="B125" s="333"/>
      <c r="C125" s="350"/>
      <c r="D125" s="723" t="s">
        <v>517</v>
      </c>
      <c r="E125" s="709"/>
      <c r="F125" s="709"/>
      <c r="G125" s="714"/>
      <c r="H125" s="353" t="s">
        <v>1788</v>
      </c>
      <c r="J125" s="299" t="s">
        <v>1778</v>
      </c>
      <c r="K125" s="299" t="s">
        <v>1169</v>
      </c>
    </row>
    <row r="126" spans="1:11" ht="16.5">
      <c r="A126" s="337"/>
      <c r="B126" s="333"/>
      <c r="C126" s="350"/>
      <c r="D126" s="709" t="s">
        <v>560</v>
      </c>
      <c r="E126" s="709"/>
      <c r="F126" s="709"/>
      <c r="G126" s="714"/>
      <c r="H126" s="353" t="s">
        <v>1788</v>
      </c>
      <c r="J126" s="299" t="s">
        <v>1778</v>
      </c>
      <c r="K126" s="299" t="s">
        <v>1170</v>
      </c>
    </row>
    <row r="127" spans="1:11" ht="33">
      <c r="A127" s="337"/>
      <c r="B127" s="333"/>
      <c r="C127" s="350"/>
      <c r="D127" s="709" t="s">
        <v>556</v>
      </c>
      <c r="E127" s="709"/>
      <c r="F127" s="709"/>
      <c r="G127" s="714"/>
      <c r="H127" s="353" t="s">
        <v>1788</v>
      </c>
      <c r="J127" s="299" t="s">
        <v>1778</v>
      </c>
      <c r="K127" s="299" t="s">
        <v>1171</v>
      </c>
    </row>
    <row r="128" spans="1:11" ht="33">
      <c r="A128" s="337"/>
      <c r="B128" s="333"/>
      <c r="C128" s="333"/>
      <c r="D128" s="709" t="s">
        <v>561</v>
      </c>
      <c r="E128" s="709"/>
      <c r="F128" s="709"/>
      <c r="G128" s="714"/>
      <c r="H128" s="353" t="s">
        <v>1788</v>
      </c>
      <c r="J128" s="299" t="s">
        <v>1778</v>
      </c>
      <c r="K128" s="299" t="s">
        <v>1172</v>
      </c>
    </row>
    <row r="129" spans="1:11" ht="33">
      <c r="A129" s="337"/>
      <c r="B129" s="333"/>
      <c r="C129" s="350"/>
      <c r="D129" s="709" t="s">
        <v>562</v>
      </c>
      <c r="E129" s="709"/>
      <c r="F129" s="709"/>
      <c r="G129" s="714"/>
      <c r="H129" s="353" t="s">
        <v>1788</v>
      </c>
      <c r="J129" s="299" t="s">
        <v>1778</v>
      </c>
      <c r="K129" s="299" t="s">
        <v>1173</v>
      </c>
    </row>
    <row r="130" spans="1:11" ht="33">
      <c r="A130" s="337"/>
      <c r="B130" s="333"/>
      <c r="C130" s="350"/>
      <c r="D130" s="723" t="s">
        <v>570</v>
      </c>
      <c r="E130" s="709"/>
      <c r="F130" s="709"/>
      <c r="G130" s="714"/>
      <c r="H130" s="353" t="s">
        <v>1788</v>
      </c>
      <c r="J130" s="299" t="s">
        <v>1778</v>
      </c>
      <c r="K130" s="299" t="s">
        <v>1174</v>
      </c>
    </row>
    <row r="131" spans="1:11" ht="16.5">
      <c r="A131" s="337"/>
      <c r="B131" s="333"/>
      <c r="C131" s="333"/>
      <c r="D131" s="709" t="s">
        <v>564</v>
      </c>
      <c r="E131" s="709"/>
      <c r="F131" s="709"/>
      <c r="G131" s="714"/>
      <c r="H131" s="353" t="s">
        <v>1788</v>
      </c>
      <c r="J131" s="299" t="s">
        <v>1778</v>
      </c>
      <c r="K131" s="299" t="s">
        <v>1175</v>
      </c>
    </row>
    <row r="132" spans="1:11" ht="33">
      <c r="A132" s="337"/>
      <c r="B132" s="333"/>
      <c r="C132" s="333"/>
      <c r="D132" s="709" t="s">
        <v>565</v>
      </c>
      <c r="E132" s="709"/>
      <c r="F132" s="709"/>
      <c r="G132" s="714"/>
      <c r="H132" s="353" t="s">
        <v>1788</v>
      </c>
      <c r="J132" s="299" t="s">
        <v>1778</v>
      </c>
      <c r="K132" s="299" t="s">
        <v>1176</v>
      </c>
    </row>
    <row r="133" spans="1:11" ht="16.5">
      <c r="A133" s="342"/>
      <c r="B133" s="343"/>
      <c r="C133" s="343"/>
      <c r="D133" s="723" t="s">
        <v>566</v>
      </c>
      <c r="E133" s="709"/>
      <c r="F133" s="709"/>
      <c r="G133" s="737"/>
      <c r="H133" s="353" t="s">
        <v>1788</v>
      </c>
      <c r="J133" s="299" t="s">
        <v>1778</v>
      </c>
      <c r="K133" s="299" t="s">
        <v>1177</v>
      </c>
    </row>
    <row r="134" spans="1:11" ht="33">
      <c r="A134" s="329">
        <v>210</v>
      </c>
      <c r="B134" s="330">
        <v>50</v>
      </c>
      <c r="C134" s="330">
        <v>4</v>
      </c>
      <c r="D134" s="756" t="s">
        <v>581</v>
      </c>
      <c r="E134" s="756"/>
      <c r="F134" s="756"/>
      <c r="G134" s="706" t="s">
        <v>1115</v>
      </c>
      <c r="H134" s="353" t="s">
        <v>1788</v>
      </c>
      <c r="J134" s="299" t="s">
        <v>1778</v>
      </c>
      <c r="K134" s="299" t="s">
        <v>1178</v>
      </c>
    </row>
    <row r="135" spans="1:11" ht="33">
      <c r="A135" s="337"/>
      <c r="B135" s="333"/>
      <c r="C135" s="333"/>
      <c r="D135" s="709" t="s">
        <v>559</v>
      </c>
      <c r="E135" s="709"/>
      <c r="F135" s="709"/>
      <c r="G135" s="706"/>
      <c r="H135" s="353" t="s">
        <v>1788</v>
      </c>
      <c r="J135" s="299" t="s">
        <v>1778</v>
      </c>
      <c r="K135" s="299" t="s">
        <v>1179</v>
      </c>
    </row>
    <row r="136" spans="1:11" ht="33">
      <c r="A136" s="337"/>
      <c r="B136" s="333"/>
      <c r="C136" s="333"/>
      <c r="D136" s="709" t="s">
        <v>560</v>
      </c>
      <c r="E136" s="709"/>
      <c r="F136" s="709"/>
      <c r="G136" s="706"/>
      <c r="H136" s="353" t="s">
        <v>1788</v>
      </c>
      <c r="J136" s="299" t="s">
        <v>1778</v>
      </c>
      <c r="K136" s="299" t="s">
        <v>1180</v>
      </c>
    </row>
    <row r="137" spans="1:11" ht="33">
      <c r="A137" s="337"/>
      <c r="B137" s="333"/>
      <c r="C137" s="333"/>
      <c r="D137" s="709" t="s">
        <v>556</v>
      </c>
      <c r="E137" s="709"/>
      <c r="F137" s="709"/>
      <c r="G137" s="706"/>
      <c r="H137" s="353" t="s">
        <v>1788</v>
      </c>
      <c r="J137" s="299" t="s">
        <v>1778</v>
      </c>
      <c r="K137" s="299" t="s">
        <v>1181</v>
      </c>
    </row>
    <row r="138" spans="1:11" ht="33">
      <c r="A138" s="337"/>
      <c r="B138" s="333"/>
      <c r="C138" s="333"/>
      <c r="D138" s="709" t="s">
        <v>561</v>
      </c>
      <c r="E138" s="709"/>
      <c r="F138" s="709"/>
      <c r="G138" s="706"/>
      <c r="H138" s="353" t="s">
        <v>1788</v>
      </c>
      <c r="J138" s="299" t="s">
        <v>1778</v>
      </c>
      <c r="K138" s="299" t="s">
        <v>1182</v>
      </c>
    </row>
    <row r="139" spans="1:11" ht="33">
      <c r="A139" s="337"/>
      <c r="B139" s="333"/>
      <c r="C139" s="333"/>
      <c r="D139" s="709" t="s">
        <v>562</v>
      </c>
      <c r="E139" s="709"/>
      <c r="F139" s="709"/>
      <c r="G139" s="706"/>
      <c r="H139" s="353" t="s">
        <v>1788</v>
      </c>
      <c r="J139" s="299" t="s">
        <v>1778</v>
      </c>
      <c r="K139" s="299" t="s">
        <v>1183</v>
      </c>
    </row>
    <row r="140" spans="1:11" ht="16.5">
      <c r="A140" s="337"/>
      <c r="B140" s="333"/>
      <c r="C140" s="333"/>
      <c r="D140" s="723" t="s">
        <v>570</v>
      </c>
      <c r="E140" s="709"/>
      <c r="F140" s="709"/>
      <c r="G140" s="706"/>
      <c r="H140" s="353" t="s">
        <v>1788</v>
      </c>
      <c r="J140" s="299" t="s">
        <v>1778</v>
      </c>
      <c r="K140" s="299" t="s">
        <v>1184</v>
      </c>
    </row>
    <row r="141" spans="1:11" ht="16.5">
      <c r="A141" s="337"/>
      <c r="B141" s="333"/>
      <c r="C141" s="333"/>
      <c r="D141" s="709" t="s">
        <v>564</v>
      </c>
      <c r="E141" s="709"/>
      <c r="F141" s="709"/>
      <c r="G141" s="706"/>
      <c r="H141" s="353" t="s">
        <v>1788</v>
      </c>
      <c r="J141" s="299" t="s">
        <v>1778</v>
      </c>
      <c r="K141" s="299" t="s">
        <v>1185</v>
      </c>
    </row>
    <row r="142" spans="1:11" ht="33">
      <c r="A142" s="337"/>
      <c r="B142" s="333"/>
      <c r="C142" s="333"/>
      <c r="D142" s="709" t="s">
        <v>565</v>
      </c>
      <c r="E142" s="709"/>
      <c r="F142" s="709"/>
      <c r="G142" s="706"/>
      <c r="H142" s="353" t="s">
        <v>1788</v>
      </c>
      <c r="J142" s="299" t="s">
        <v>1778</v>
      </c>
      <c r="K142" s="299" t="s">
        <v>1186</v>
      </c>
    </row>
    <row r="143" spans="1:11" ht="17.25" thickBot="1">
      <c r="A143" s="346"/>
      <c r="B143" s="347"/>
      <c r="C143" s="347"/>
      <c r="D143" s="739" t="s">
        <v>569</v>
      </c>
      <c r="E143" s="738"/>
      <c r="F143" s="738"/>
      <c r="G143" s="766"/>
      <c r="H143" s="353" t="s">
        <v>1788</v>
      </c>
      <c r="J143" s="299" t="s">
        <v>1778</v>
      </c>
      <c r="K143" s="299" t="s">
        <v>1187</v>
      </c>
    </row>
    <row r="144" spans="1:11" ht="16.5">
      <c r="A144" s="329">
        <v>220</v>
      </c>
      <c r="B144" s="329">
        <v>2</v>
      </c>
      <c r="C144" s="329"/>
      <c r="D144" s="746" t="s">
        <v>400</v>
      </c>
      <c r="E144" s="746"/>
      <c r="F144" s="746"/>
      <c r="G144" s="328"/>
      <c r="H144" s="353" t="s">
        <v>1789</v>
      </c>
      <c r="J144" s="104" t="s">
        <v>1791</v>
      </c>
      <c r="K144" s="104" t="s">
        <v>535</v>
      </c>
    </row>
    <row r="145" spans="1:11" ht="16.5">
      <c r="A145" s="329">
        <v>220</v>
      </c>
      <c r="B145" s="330">
        <v>2</v>
      </c>
      <c r="C145" s="330">
        <v>25</v>
      </c>
      <c r="D145" s="756" t="s">
        <v>582</v>
      </c>
      <c r="E145" s="756"/>
      <c r="F145" s="756"/>
      <c r="G145" s="713" t="s">
        <v>1110</v>
      </c>
      <c r="H145" s="353" t="s">
        <v>1789</v>
      </c>
      <c r="J145" s="104" t="s">
        <v>1791</v>
      </c>
      <c r="K145" s="104" t="s">
        <v>536</v>
      </c>
    </row>
    <row r="146" spans="1:11" ht="16.5">
      <c r="A146" s="337"/>
      <c r="B146" s="333"/>
      <c r="C146" s="333"/>
      <c r="D146" s="709" t="s">
        <v>535</v>
      </c>
      <c r="E146" s="709"/>
      <c r="F146" s="709"/>
      <c r="G146" s="714"/>
      <c r="H146" s="353" t="s">
        <v>1789</v>
      </c>
      <c r="I146" s="321" t="str">
        <f t="shared" ref="I146:I194" si="2">+D146</f>
        <v>Acta de comité</v>
      </c>
      <c r="J146" s="104" t="s">
        <v>1791</v>
      </c>
      <c r="K146" s="104" t="s">
        <v>537</v>
      </c>
    </row>
    <row r="147" spans="1:11" ht="16.5">
      <c r="A147" s="337"/>
      <c r="B147" s="333"/>
      <c r="C147" s="333"/>
      <c r="D147" s="710" t="s">
        <v>536</v>
      </c>
      <c r="E147" s="711"/>
      <c r="F147" s="712"/>
      <c r="G147" s="714"/>
      <c r="H147" s="353" t="s">
        <v>1789</v>
      </c>
      <c r="I147" s="321" t="str">
        <f t="shared" si="2"/>
        <v>Oficio de invitación al comité</v>
      </c>
      <c r="J147" s="104" t="s">
        <v>1791</v>
      </c>
      <c r="K147" s="104" t="s">
        <v>1189</v>
      </c>
    </row>
    <row r="148" spans="1:11" ht="17.25" thickBot="1">
      <c r="A148" s="337"/>
      <c r="B148" s="333"/>
      <c r="C148" s="333"/>
      <c r="D148" s="710" t="s">
        <v>537</v>
      </c>
      <c r="E148" s="711"/>
      <c r="F148" s="712"/>
      <c r="G148" s="714"/>
      <c r="H148" s="353" t="s">
        <v>1789</v>
      </c>
      <c r="I148" s="321" t="str">
        <f t="shared" si="2"/>
        <v>Listado de asistencia al comité</v>
      </c>
      <c r="J148" s="104" t="s">
        <v>1791</v>
      </c>
      <c r="K148" s="104" t="s">
        <v>1190</v>
      </c>
    </row>
    <row r="149" spans="1:11" ht="16.5">
      <c r="A149" s="325">
        <v>220</v>
      </c>
      <c r="B149" s="326">
        <v>28</v>
      </c>
      <c r="C149" s="326"/>
      <c r="D149" s="757" t="s">
        <v>402</v>
      </c>
      <c r="E149" s="757"/>
      <c r="F149" s="757"/>
      <c r="G149" s="765" t="s">
        <v>1110</v>
      </c>
      <c r="H149" s="353" t="s">
        <v>1789</v>
      </c>
      <c r="J149" s="104" t="s">
        <v>1791</v>
      </c>
      <c r="K149" s="104" t="s">
        <v>1191</v>
      </c>
    </row>
    <row r="150" spans="1:11" ht="16.5">
      <c r="A150" s="329">
        <v>220</v>
      </c>
      <c r="B150" s="330">
        <v>28</v>
      </c>
      <c r="C150" s="341">
        <v>1</v>
      </c>
      <c r="D150" s="705" t="s">
        <v>577</v>
      </c>
      <c r="E150" s="705"/>
      <c r="F150" s="705"/>
      <c r="G150" s="706"/>
      <c r="H150" s="353" t="s">
        <v>1789</v>
      </c>
      <c r="J150" s="104" t="s">
        <v>1791</v>
      </c>
      <c r="K150" s="104" t="s">
        <v>538</v>
      </c>
    </row>
    <row r="151" spans="1:11" ht="16.5">
      <c r="A151" s="337"/>
      <c r="B151" s="333"/>
      <c r="C151" s="350"/>
      <c r="D151" s="709" t="s">
        <v>1118</v>
      </c>
      <c r="E151" s="709"/>
      <c r="F151" s="709"/>
      <c r="G151" s="706"/>
      <c r="H151" s="353" t="s">
        <v>1789</v>
      </c>
      <c r="I151" s="321" t="str">
        <f t="shared" si="2"/>
        <v>Requerimiento del informe</v>
      </c>
      <c r="J151" s="104" t="s">
        <v>1791</v>
      </c>
      <c r="K151" s="104" t="s">
        <v>1192</v>
      </c>
    </row>
    <row r="152" spans="1:11" ht="16.5">
      <c r="A152" s="337"/>
      <c r="B152" s="333"/>
      <c r="C152" s="350"/>
      <c r="D152" s="709" t="s">
        <v>1116</v>
      </c>
      <c r="E152" s="709"/>
      <c r="F152" s="709"/>
      <c r="G152" s="706"/>
      <c r="H152" s="353" t="s">
        <v>1789</v>
      </c>
      <c r="I152" s="321" t="str">
        <f t="shared" si="2"/>
        <v>Informe al organismo</v>
      </c>
      <c r="J152" s="104" t="s">
        <v>1791</v>
      </c>
      <c r="K152" s="104" t="s">
        <v>1119</v>
      </c>
    </row>
    <row r="153" spans="1:11" ht="16.5">
      <c r="A153" s="337"/>
      <c r="B153" s="333"/>
      <c r="C153" s="350"/>
      <c r="D153" s="709" t="s">
        <v>1119</v>
      </c>
      <c r="E153" s="709"/>
      <c r="F153" s="709"/>
      <c r="G153" s="706"/>
      <c r="H153" s="353" t="s">
        <v>1789</v>
      </c>
      <c r="I153" s="321" t="str">
        <f t="shared" si="2"/>
        <v>Oficio de remisión de informe</v>
      </c>
      <c r="J153" s="104" t="s">
        <v>1791</v>
      </c>
      <c r="K153" s="104" t="s">
        <v>539</v>
      </c>
    </row>
    <row r="154" spans="1:11" ht="16.5">
      <c r="A154" s="329">
        <v>220</v>
      </c>
      <c r="B154" s="330">
        <v>28</v>
      </c>
      <c r="C154" s="341">
        <v>2</v>
      </c>
      <c r="D154" s="705" t="s">
        <v>1117</v>
      </c>
      <c r="E154" s="705"/>
      <c r="F154" s="705"/>
      <c r="G154" s="713" t="s">
        <v>1110</v>
      </c>
      <c r="H154" s="353" t="s">
        <v>1789</v>
      </c>
      <c r="J154" s="104" t="s">
        <v>1791</v>
      </c>
      <c r="K154" s="104" t="s">
        <v>543</v>
      </c>
    </row>
    <row r="155" spans="1:11" ht="33">
      <c r="A155" s="337"/>
      <c r="B155" s="333"/>
      <c r="C155" s="350"/>
      <c r="D155" s="709" t="s">
        <v>538</v>
      </c>
      <c r="E155" s="709"/>
      <c r="F155" s="709"/>
      <c r="G155" s="714"/>
      <c r="H155" s="353" t="s">
        <v>1789</v>
      </c>
      <c r="J155" s="104" t="s">
        <v>1791</v>
      </c>
      <c r="K155" s="104" t="s">
        <v>1194</v>
      </c>
    </row>
    <row r="156" spans="1:11" ht="16.5">
      <c r="A156" s="337"/>
      <c r="B156" s="333"/>
      <c r="C156" s="350"/>
      <c r="D156" s="709" t="s">
        <v>539</v>
      </c>
      <c r="E156" s="709"/>
      <c r="F156" s="709"/>
      <c r="G156" s="714"/>
      <c r="H156" s="353" t="s">
        <v>1789</v>
      </c>
      <c r="J156" s="104" t="s">
        <v>1791</v>
      </c>
      <c r="K156" s="104" t="s">
        <v>1195</v>
      </c>
    </row>
    <row r="157" spans="1:11" ht="16.5">
      <c r="A157" s="337"/>
      <c r="B157" s="333"/>
      <c r="C157" s="350"/>
      <c r="D157" s="709" t="s">
        <v>1119</v>
      </c>
      <c r="E157" s="709"/>
      <c r="F157" s="709"/>
      <c r="G157" s="714"/>
      <c r="H157" s="353" t="s">
        <v>1789</v>
      </c>
      <c r="J157" s="110" t="s">
        <v>1779</v>
      </c>
      <c r="K157" s="110" t="s">
        <v>1197</v>
      </c>
    </row>
    <row r="158" spans="1:11" ht="16.5">
      <c r="A158" s="329">
        <v>220</v>
      </c>
      <c r="B158" s="330">
        <v>28</v>
      </c>
      <c r="C158" s="341">
        <v>4</v>
      </c>
      <c r="D158" s="705" t="s">
        <v>542</v>
      </c>
      <c r="E158" s="705"/>
      <c r="F158" s="705"/>
      <c r="G158" s="713" t="s">
        <v>1110</v>
      </c>
      <c r="H158" s="353" t="s">
        <v>1789</v>
      </c>
      <c r="J158" s="110" t="s">
        <v>1779</v>
      </c>
      <c r="K158" s="110" t="s">
        <v>1198</v>
      </c>
    </row>
    <row r="159" spans="1:11" ht="16.5">
      <c r="A159" s="337"/>
      <c r="B159" s="333"/>
      <c r="C159" s="350"/>
      <c r="D159" s="709" t="s">
        <v>538</v>
      </c>
      <c r="E159" s="709"/>
      <c r="F159" s="709"/>
      <c r="G159" s="714"/>
      <c r="H159" s="353" t="s">
        <v>1789</v>
      </c>
      <c r="J159" s="110" t="s">
        <v>1779</v>
      </c>
      <c r="K159" s="110" t="s">
        <v>1199</v>
      </c>
    </row>
    <row r="160" spans="1:11" ht="16.5">
      <c r="A160" s="337"/>
      <c r="B160" s="333"/>
      <c r="C160" s="350"/>
      <c r="D160" s="709" t="s">
        <v>1120</v>
      </c>
      <c r="E160" s="709"/>
      <c r="F160" s="709"/>
      <c r="G160" s="714"/>
      <c r="H160" s="353" t="s">
        <v>1789</v>
      </c>
      <c r="J160" s="110" t="s">
        <v>1779</v>
      </c>
      <c r="K160" s="110" t="s">
        <v>1159</v>
      </c>
    </row>
    <row r="161" spans="1:11" ht="17.25" thickBot="1">
      <c r="A161" s="337"/>
      <c r="B161" s="333"/>
      <c r="C161" s="350"/>
      <c r="D161" s="709" t="s">
        <v>1119</v>
      </c>
      <c r="E161" s="709"/>
      <c r="F161" s="709"/>
      <c r="G161" s="714"/>
      <c r="H161" s="353" t="s">
        <v>1789</v>
      </c>
      <c r="J161" s="110" t="s">
        <v>1779</v>
      </c>
      <c r="K161" s="110" t="s">
        <v>1201</v>
      </c>
    </row>
    <row r="162" spans="1:11" ht="16.5">
      <c r="A162" s="325">
        <v>220</v>
      </c>
      <c r="B162" s="326">
        <v>46</v>
      </c>
      <c r="C162" s="326"/>
      <c r="D162" s="758" t="s">
        <v>404</v>
      </c>
      <c r="E162" s="759"/>
      <c r="F162" s="760"/>
      <c r="G162" s="761" t="s">
        <v>1110</v>
      </c>
      <c r="H162" s="353" t="s">
        <v>1789</v>
      </c>
      <c r="J162" s="110" t="s">
        <v>1779</v>
      </c>
      <c r="K162" s="110" t="s">
        <v>1202</v>
      </c>
    </row>
    <row r="163" spans="1:11" ht="16.5">
      <c r="A163" s="329">
        <v>220</v>
      </c>
      <c r="B163" s="330">
        <v>46</v>
      </c>
      <c r="C163" s="330">
        <v>7</v>
      </c>
      <c r="D163" s="743" t="s">
        <v>584</v>
      </c>
      <c r="E163" s="744"/>
      <c r="F163" s="745"/>
      <c r="G163" s="714"/>
      <c r="H163" s="353" t="s">
        <v>1789</v>
      </c>
      <c r="J163" s="110" t="s">
        <v>1779</v>
      </c>
      <c r="K163" s="110" t="s">
        <v>1203</v>
      </c>
    </row>
    <row r="164" spans="1:11" ht="16.5">
      <c r="A164" s="337"/>
      <c r="B164" s="333"/>
      <c r="C164" s="333"/>
      <c r="D164" s="710" t="s">
        <v>1121</v>
      </c>
      <c r="E164" s="711"/>
      <c r="F164" s="712"/>
      <c r="G164" s="714"/>
      <c r="H164" s="353" t="s">
        <v>1789</v>
      </c>
      <c r="I164" s="321" t="str">
        <f t="shared" si="2"/>
        <v>Diagnostico institucional y organizacional</v>
      </c>
      <c r="J164" s="110" t="s">
        <v>1779</v>
      </c>
      <c r="K164" s="110" t="s">
        <v>1204</v>
      </c>
    </row>
    <row r="165" spans="1:11" ht="16.5">
      <c r="A165" s="337"/>
      <c r="B165" s="333"/>
      <c r="C165" s="333"/>
      <c r="D165" s="710" t="s">
        <v>1122</v>
      </c>
      <c r="E165" s="711"/>
      <c r="F165" s="712"/>
      <c r="G165" s="714"/>
      <c r="H165" s="353" t="s">
        <v>1789</v>
      </c>
      <c r="I165" s="321" t="str">
        <f t="shared" si="2"/>
        <v>Plan de trabajo para estructurar el plan estratégico</v>
      </c>
      <c r="J165" s="110" t="s">
        <v>1779</v>
      </c>
      <c r="K165" s="110" t="s">
        <v>1205</v>
      </c>
    </row>
    <row r="166" spans="1:11" ht="16.5">
      <c r="A166" s="337"/>
      <c r="B166" s="333"/>
      <c r="C166" s="333"/>
      <c r="D166" s="710" t="s">
        <v>1123</v>
      </c>
      <c r="E166" s="711"/>
      <c r="F166" s="712"/>
      <c r="G166" s="714"/>
      <c r="H166" s="353" t="s">
        <v>1789</v>
      </c>
      <c r="I166" s="321" t="str">
        <f t="shared" si="2"/>
        <v>Circular solicitando la participación en la elaboración del plan estratégico</v>
      </c>
      <c r="J166" s="110" t="s">
        <v>1779</v>
      </c>
      <c r="K166" s="110" t="s">
        <v>1206</v>
      </c>
    </row>
    <row r="167" spans="1:11" ht="16.5">
      <c r="A167" s="337"/>
      <c r="B167" s="333"/>
      <c r="C167" s="333"/>
      <c r="D167" s="710" t="s">
        <v>1124</v>
      </c>
      <c r="E167" s="711"/>
      <c r="F167" s="712"/>
      <c r="G167" s="714"/>
      <c r="H167" s="353" t="s">
        <v>1789</v>
      </c>
      <c r="I167" s="321" t="str">
        <f t="shared" si="2"/>
        <v>Acta de reunión con la alta dirección</v>
      </c>
      <c r="J167" s="110" t="s">
        <v>1779</v>
      </c>
      <c r="K167" s="110" t="s">
        <v>1207</v>
      </c>
    </row>
    <row r="168" spans="1:11" ht="16.5">
      <c r="A168" s="337"/>
      <c r="B168" s="333"/>
      <c r="C168" s="333"/>
      <c r="D168" s="710" t="s">
        <v>1125</v>
      </c>
      <c r="E168" s="711"/>
      <c r="F168" s="712"/>
      <c r="G168" s="714"/>
      <c r="H168" s="353" t="s">
        <v>1789</v>
      </c>
      <c r="I168" s="321" t="str">
        <f t="shared" si="2"/>
        <v>Acta de reunión con el grupo de trabajo</v>
      </c>
      <c r="J168" s="110" t="s">
        <v>1779</v>
      </c>
      <c r="K168" s="110" t="s">
        <v>1208</v>
      </c>
    </row>
    <row r="169" spans="1:11" ht="16.5">
      <c r="A169" s="337"/>
      <c r="B169" s="333"/>
      <c r="C169" s="333"/>
      <c r="D169" s="710" t="s">
        <v>1126</v>
      </c>
      <c r="E169" s="711"/>
      <c r="F169" s="712"/>
      <c r="G169" s="714"/>
      <c r="H169" s="353" t="s">
        <v>1789</v>
      </c>
      <c r="I169" s="321" t="str">
        <f t="shared" si="2"/>
        <v>Ruta estratégica</v>
      </c>
      <c r="J169" s="110" t="s">
        <v>1779</v>
      </c>
      <c r="K169" s="110" t="s">
        <v>1209</v>
      </c>
    </row>
    <row r="170" spans="1:11" ht="16.5">
      <c r="A170" s="337"/>
      <c r="B170" s="333"/>
      <c r="C170" s="333"/>
      <c r="D170" s="710" t="s">
        <v>1127</v>
      </c>
      <c r="E170" s="711"/>
      <c r="F170" s="712"/>
      <c r="G170" s="714"/>
      <c r="H170" s="353" t="s">
        <v>1789</v>
      </c>
      <c r="I170" s="321" t="str">
        <f t="shared" si="2"/>
        <v>Plan estratégico</v>
      </c>
      <c r="J170" s="110" t="s">
        <v>1779</v>
      </c>
      <c r="K170" s="110" t="s">
        <v>1210</v>
      </c>
    </row>
    <row r="171" spans="1:11" ht="16.5">
      <c r="A171" s="337"/>
      <c r="B171" s="333"/>
      <c r="C171" s="333"/>
      <c r="D171" s="710" t="s">
        <v>1128</v>
      </c>
      <c r="E171" s="711"/>
      <c r="F171" s="712"/>
      <c r="G171" s="714"/>
      <c r="H171" s="353" t="s">
        <v>1789</v>
      </c>
      <c r="I171" s="321" t="str">
        <f t="shared" si="2"/>
        <v>Acto administrativo adoptando el plan estratégico</v>
      </c>
      <c r="J171" s="110" t="s">
        <v>1779</v>
      </c>
      <c r="K171" s="110" t="s">
        <v>1211</v>
      </c>
    </row>
    <row r="172" spans="1:11" ht="16.5">
      <c r="A172" s="337"/>
      <c r="B172" s="333"/>
      <c r="C172" s="333"/>
      <c r="D172" s="710" t="s">
        <v>1129</v>
      </c>
      <c r="E172" s="711"/>
      <c r="F172" s="712"/>
      <c r="G172" s="714"/>
      <c r="H172" s="353" t="s">
        <v>1789</v>
      </c>
      <c r="I172" s="321" t="str">
        <f t="shared" si="2"/>
        <v>Comunicación oficial divulgando el plan estratégico</v>
      </c>
      <c r="J172" s="110" t="s">
        <v>1779</v>
      </c>
      <c r="K172" s="110" t="s">
        <v>1212</v>
      </c>
    </row>
    <row r="173" spans="1:11" ht="17.25" thickBot="1">
      <c r="A173" s="337"/>
      <c r="B173" s="333"/>
      <c r="C173" s="333"/>
      <c r="D173" s="710" t="s">
        <v>1130</v>
      </c>
      <c r="E173" s="711"/>
      <c r="F173" s="712"/>
      <c r="G173" s="734"/>
      <c r="H173" s="353" t="s">
        <v>1789</v>
      </c>
      <c r="I173" s="321" t="str">
        <f t="shared" si="2"/>
        <v>Pieza comunicacional sobre el plan estratégico</v>
      </c>
      <c r="J173" s="110" t="s">
        <v>1779</v>
      </c>
      <c r="K173" s="110" t="s">
        <v>538</v>
      </c>
    </row>
    <row r="174" spans="1:11" ht="16.5">
      <c r="A174" s="325">
        <v>220</v>
      </c>
      <c r="B174" s="326">
        <v>54</v>
      </c>
      <c r="C174" s="326"/>
      <c r="D174" s="758" t="s">
        <v>410</v>
      </c>
      <c r="E174" s="759"/>
      <c r="F174" s="760"/>
      <c r="G174" s="761" t="s">
        <v>1110</v>
      </c>
      <c r="H174" s="353" t="s">
        <v>1789</v>
      </c>
      <c r="J174" s="110" t="s">
        <v>1779</v>
      </c>
      <c r="K174" s="110" t="s">
        <v>1213</v>
      </c>
    </row>
    <row r="175" spans="1:11" ht="16.5">
      <c r="A175" s="329">
        <v>220</v>
      </c>
      <c r="B175" s="330">
        <v>54</v>
      </c>
      <c r="C175" s="330">
        <v>2</v>
      </c>
      <c r="D175" s="743" t="s">
        <v>411</v>
      </c>
      <c r="E175" s="744"/>
      <c r="F175" s="745"/>
      <c r="G175" s="714"/>
      <c r="H175" s="353" t="s">
        <v>1789</v>
      </c>
      <c r="J175" s="110" t="s">
        <v>1779</v>
      </c>
      <c r="K175" s="110" t="s">
        <v>1214</v>
      </c>
    </row>
    <row r="176" spans="1:11" ht="16.5">
      <c r="A176" s="337"/>
      <c r="B176" s="333"/>
      <c r="C176" s="333"/>
      <c r="D176" s="710" t="s">
        <v>1131</v>
      </c>
      <c r="E176" s="711"/>
      <c r="F176" s="712"/>
      <c r="G176" s="714"/>
      <c r="H176" s="353" t="s">
        <v>1789</v>
      </c>
      <c r="I176" s="321" t="str">
        <f t="shared" si="2"/>
        <v xml:space="preserve">Documento de identificación de las necesidades de inversión </v>
      </c>
      <c r="J176" s="110" t="s">
        <v>1779</v>
      </c>
      <c r="K176" s="110" t="s">
        <v>1215</v>
      </c>
    </row>
    <row r="177" spans="1:11" ht="16.5">
      <c r="A177" s="337"/>
      <c r="B177" s="333"/>
      <c r="C177" s="333"/>
      <c r="D177" s="762" t="s">
        <v>1132</v>
      </c>
      <c r="E177" s="763"/>
      <c r="F177" s="764"/>
      <c r="G177" s="714"/>
      <c r="H177" s="353" t="s">
        <v>1789</v>
      </c>
      <c r="I177" s="321" t="str">
        <f t="shared" si="2"/>
        <v>Acta de reunión tema Proyecto</v>
      </c>
      <c r="J177" s="110" t="s">
        <v>1779</v>
      </c>
      <c r="K177" s="110" t="s">
        <v>1159</v>
      </c>
    </row>
    <row r="178" spans="1:11" ht="16.5">
      <c r="A178" s="337"/>
      <c r="B178" s="333"/>
      <c r="C178" s="333"/>
      <c r="D178" s="710" t="s">
        <v>1133</v>
      </c>
      <c r="E178" s="711"/>
      <c r="F178" s="712"/>
      <c r="G178" s="714"/>
      <c r="H178" s="353" t="s">
        <v>1789</v>
      </c>
      <c r="I178" s="321" t="str">
        <f t="shared" si="2"/>
        <v xml:space="preserve">Comunicación interna designando gerente de proyecto </v>
      </c>
      <c r="J178" s="110" t="s">
        <v>1779</v>
      </c>
      <c r="K178" s="110" t="s">
        <v>1217</v>
      </c>
    </row>
    <row r="179" spans="1:11" ht="16.5">
      <c r="A179" s="337"/>
      <c r="B179" s="333"/>
      <c r="C179" s="333"/>
      <c r="D179" s="710" t="s">
        <v>1134</v>
      </c>
      <c r="E179" s="711"/>
      <c r="F179" s="712"/>
      <c r="G179" s="714"/>
      <c r="H179" s="353" t="s">
        <v>1789</v>
      </c>
      <c r="I179" s="321" t="str">
        <f t="shared" si="2"/>
        <v>Formulación del proyecto de inversión</v>
      </c>
      <c r="J179" s="110" t="s">
        <v>1779</v>
      </c>
      <c r="K179" s="110" t="s">
        <v>1219</v>
      </c>
    </row>
    <row r="180" spans="1:11" ht="16.5">
      <c r="A180" s="337"/>
      <c r="B180" s="333"/>
      <c r="C180" s="333"/>
      <c r="D180" s="710" t="s">
        <v>1135</v>
      </c>
      <c r="E180" s="711"/>
      <c r="F180" s="712"/>
      <c r="G180" s="714"/>
      <c r="H180" s="353" t="s">
        <v>1789</v>
      </c>
      <c r="I180" s="321" t="str">
        <f t="shared" si="2"/>
        <v>Comunicación interna enviando el proyecto de inversión</v>
      </c>
      <c r="J180" s="110" t="s">
        <v>1779</v>
      </c>
      <c r="K180" s="110" t="s">
        <v>1220</v>
      </c>
    </row>
    <row r="181" spans="1:11" ht="16.5">
      <c r="A181" s="337"/>
      <c r="B181" s="333"/>
      <c r="C181" s="333"/>
      <c r="D181" s="762" t="s">
        <v>1136</v>
      </c>
      <c r="E181" s="763"/>
      <c r="F181" s="764"/>
      <c r="G181" s="714"/>
      <c r="H181" s="353" t="s">
        <v>1789</v>
      </c>
      <c r="I181" s="321" t="str">
        <f t="shared" si="2"/>
        <v>Lista de chequeo del proyecto</v>
      </c>
      <c r="J181" s="110" t="s">
        <v>1779</v>
      </c>
      <c r="K181" s="110" t="s">
        <v>1221</v>
      </c>
    </row>
    <row r="182" spans="1:11" ht="16.5">
      <c r="A182" s="337"/>
      <c r="B182" s="333"/>
      <c r="C182" s="333"/>
      <c r="D182" s="710" t="s">
        <v>1137</v>
      </c>
      <c r="E182" s="711"/>
      <c r="F182" s="712"/>
      <c r="G182" s="714"/>
      <c r="H182" s="353" t="s">
        <v>1789</v>
      </c>
      <c r="I182" s="321" t="str">
        <f t="shared" si="2"/>
        <v>Comunicación externa enviando el proyecto de inversión a la Secretaria Distrital de Salud</v>
      </c>
      <c r="J182" s="110" t="s">
        <v>1779</v>
      </c>
      <c r="K182" s="110" t="s">
        <v>1222</v>
      </c>
    </row>
    <row r="183" spans="1:11" ht="16.5">
      <c r="A183" s="337"/>
      <c r="B183" s="333"/>
      <c r="C183" s="333"/>
      <c r="D183" s="710" t="s">
        <v>1138</v>
      </c>
      <c r="E183" s="711"/>
      <c r="F183" s="712"/>
      <c r="G183" s="714"/>
      <c r="H183" s="353" t="s">
        <v>1789</v>
      </c>
      <c r="I183" s="321" t="str">
        <f t="shared" si="2"/>
        <v>Acta de reunión con la Secretaria Distrital de Salud</v>
      </c>
      <c r="J183" s="110" t="s">
        <v>1779</v>
      </c>
      <c r="K183" s="110" t="s">
        <v>1223</v>
      </c>
    </row>
    <row r="184" spans="1:11" ht="16.5">
      <c r="A184" s="337"/>
      <c r="B184" s="333"/>
      <c r="C184" s="333"/>
      <c r="D184" s="710" t="s">
        <v>1139</v>
      </c>
      <c r="E184" s="711"/>
      <c r="F184" s="712"/>
      <c r="G184" s="714"/>
      <c r="H184" s="353" t="s">
        <v>1789</v>
      </c>
      <c r="I184" s="321" t="str">
        <f t="shared" si="2"/>
        <v>Comunicación oficial interna solicitando ajustes a los proyectos de inversión</v>
      </c>
      <c r="J184" s="110" t="s">
        <v>1779</v>
      </c>
      <c r="K184" s="110" t="s">
        <v>1224</v>
      </c>
    </row>
    <row r="185" spans="1:11" ht="16.5">
      <c r="A185" s="337"/>
      <c r="B185" s="333"/>
      <c r="C185" s="333"/>
      <c r="D185" s="710" t="s">
        <v>1140</v>
      </c>
      <c r="E185" s="711"/>
      <c r="F185" s="712"/>
      <c r="G185" s="714"/>
      <c r="H185" s="353" t="s">
        <v>1789</v>
      </c>
      <c r="I185" s="321" t="str">
        <f t="shared" si="2"/>
        <v>Comunicación oficial externa solicitando ajustes a los proyectos de inversión</v>
      </c>
      <c r="J185" s="110" t="s">
        <v>1779</v>
      </c>
      <c r="K185" s="110" t="s">
        <v>1225</v>
      </c>
    </row>
    <row r="186" spans="1:11" ht="16.5">
      <c r="A186" s="337"/>
      <c r="B186" s="333"/>
      <c r="C186" s="333"/>
      <c r="D186" s="710" t="s">
        <v>1141</v>
      </c>
      <c r="E186" s="711"/>
      <c r="F186" s="712"/>
      <c r="G186" s="714"/>
      <c r="H186" s="353" t="s">
        <v>1789</v>
      </c>
      <c r="I186" s="321" t="str">
        <f t="shared" si="2"/>
        <v xml:space="preserve">Concepto de viabilidad </v>
      </c>
      <c r="J186" s="110" t="s">
        <v>1779</v>
      </c>
      <c r="K186" s="110" t="s">
        <v>1226</v>
      </c>
    </row>
    <row r="187" spans="1:11" ht="16.5">
      <c r="A187" s="337"/>
      <c r="B187" s="333"/>
      <c r="C187" s="333"/>
      <c r="D187" s="740" t="s">
        <v>1142</v>
      </c>
      <c r="E187" s="741"/>
      <c r="F187" s="742"/>
      <c r="G187" s="714"/>
      <c r="H187" s="353" t="s">
        <v>1789</v>
      </c>
      <c r="I187" s="321" t="str">
        <f t="shared" si="2"/>
        <v>Comunicación interna solicitando modificaciones al proyecto de inversión</v>
      </c>
      <c r="J187" s="110" t="s">
        <v>1779</v>
      </c>
      <c r="K187" s="110" t="s">
        <v>1227</v>
      </c>
    </row>
    <row r="188" spans="1:11" ht="16.5">
      <c r="A188" s="337"/>
      <c r="B188" s="333"/>
      <c r="C188" s="333"/>
      <c r="D188" s="710" t="s">
        <v>1143</v>
      </c>
      <c r="E188" s="711"/>
      <c r="F188" s="712"/>
      <c r="G188" s="714"/>
      <c r="H188" s="353" t="s">
        <v>1789</v>
      </c>
      <c r="I188" s="321" t="str">
        <f t="shared" si="2"/>
        <v>Documento de modificaciones del proyecto de inversión</v>
      </c>
      <c r="J188" s="110" t="s">
        <v>1779</v>
      </c>
      <c r="K188" s="110" t="s">
        <v>1228</v>
      </c>
    </row>
    <row r="189" spans="1:11" ht="16.5">
      <c r="A189" s="337"/>
      <c r="B189" s="333"/>
      <c r="C189" s="333"/>
      <c r="D189" s="710" t="s">
        <v>1144</v>
      </c>
      <c r="E189" s="711"/>
      <c r="F189" s="712"/>
      <c r="G189" s="714"/>
      <c r="H189" s="353" t="s">
        <v>1789</v>
      </c>
      <c r="I189" s="321" t="str">
        <f t="shared" si="2"/>
        <v>Proyecto de Inversión reformulado o modificado</v>
      </c>
      <c r="J189" s="110" t="s">
        <v>1779</v>
      </c>
      <c r="K189" s="110" t="s">
        <v>1229</v>
      </c>
    </row>
    <row r="190" spans="1:11" ht="17.25" thickBot="1">
      <c r="A190" s="346"/>
      <c r="B190" s="347"/>
      <c r="C190" s="347"/>
      <c r="D190" s="888" t="s">
        <v>1145</v>
      </c>
      <c r="E190" s="889"/>
      <c r="F190" s="890"/>
      <c r="G190" s="734"/>
      <c r="H190" s="353" t="s">
        <v>1789</v>
      </c>
      <c r="I190" s="321" t="str">
        <f t="shared" si="2"/>
        <v>Comunicación externa informando la inscripción en el banco de programas y proyectos</v>
      </c>
      <c r="J190" s="110" t="s">
        <v>1779</v>
      </c>
      <c r="K190" s="110" t="s">
        <v>1230</v>
      </c>
    </row>
    <row r="191" spans="1:11" ht="16.5">
      <c r="A191" s="331">
        <v>230</v>
      </c>
      <c r="B191" s="332">
        <v>45</v>
      </c>
      <c r="C191" s="332"/>
      <c r="D191" s="757" t="s">
        <v>414</v>
      </c>
      <c r="E191" s="757"/>
      <c r="F191" s="757"/>
      <c r="G191" s="761" t="s">
        <v>1146</v>
      </c>
      <c r="H191" s="353" t="s">
        <v>1790</v>
      </c>
      <c r="J191" s="110" t="s">
        <v>1779</v>
      </c>
      <c r="K191" s="110" t="s">
        <v>1231</v>
      </c>
    </row>
    <row r="192" spans="1:11" ht="16.5">
      <c r="A192" s="354"/>
      <c r="B192" s="355"/>
      <c r="C192" s="355"/>
      <c r="D192" s="709" t="s">
        <v>1147</v>
      </c>
      <c r="E192" s="709"/>
      <c r="F192" s="709"/>
      <c r="G192" s="714"/>
      <c r="H192" s="353" t="s">
        <v>1790</v>
      </c>
      <c r="I192" s="321" t="str">
        <f t="shared" si="2"/>
        <v>Solicitud de elaboración pieza comunicativa</v>
      </c>
      <c r="J192" s="110" t="s">
        <v>1779</v>
      </c>
      <c r="K192" s="110" t="s">
        <v>1232</v>
      </c>
    </row>
    <row r="193" spans="1:11" ht="16.5">
      <c r="A193" s="354"/>
      <c r="B193" s="355"/>
      <c r="C193" s="355"/>
      <c r="D193" s="709" t="s">
        <v>1148</v>
      </c>
      <c r="E193" s="709"/>
      <c r="F193" s="709"/>
      <c r="G193" s="714"/>
      <c r="H193" s="353" t="s">
        <v>1790</v>
      </c>
      <c r="I193" s="321" t="str">
        <f t="shared" si="2"/>
        <v>Comunicación oficial de aprobación pieza comunicativa</v>
      </c>
      <c r="J193" s="297" t="s">
        <v>1797</v>
      </c>
      <c r="K193" s="297" t="s">
        <v>1118</v>
      </c>
    </row>
    <row r="194" spans="1:11" ht="17.25" thickBot="1">
      <c r="A194" s="354"/>
      <c r="B194" s="355"/>
      <c r="C194" s="355"/>
      <c r="D194" s="709" t="s">
        <v>1149</v>
      </c>
      <c r="E194" s="709"/>
      <c r="F194" s="709"/>
      <c r="G194" s="714"/>
      <c r="H194" s="353" t="s">
        <v>1790</v>
      </c>
      <c r="I194" s="321" t="str">
        <f t="shared" si="2"/>
        <v>Pieza comunicativa</v>
      </c>
      <c r="J194" s="297" t="s">
        <v>1797</v>
      </c>
      <c r="K194" s="297" t="s">
        <v>1213</v>
      </c>
    </row>
    <row r="195" spans="1:11" ht="16.5">
      <c r="A195" s="325">
        <v>230</v>
      </c>
      <c r="B195" s="326">
        <v>46</v>
      </c>
      <c r="C195" s="326"/>
      <c r="D195" s="757" t="s">
        <v>404</v>
      </c>
      <c r="E195" s="757"/>
      <c r="F195" s="757"/>
      <c r="G195" s="765" t="s">
        <v>1150</v>
      </c>
      <c r="H195" s="353" t="s">
        <v>1790</v>
      </c>
      <c r="J195" s="297" t="s">
        <v>1797</v>
      </c>
      <c r="K195" s="297" t="s">
        <v>1234</v>
      </c>
    </row>
    <row r="196" spans="1:11" ht="16.5">
      <c r="A196" s="329">
        <v>230</v>
      </c>
      <c r="B196" s="330">
        <v>46</v>
      </c>
      <c r="C196" s="330">
        <v>4</v>
      </c>
      <c r="D196" s="705" t="s">
        <v>585</v>
      </c>
      <c r="E196" s="705"/>
      <c r="F196" s="705"/>
      <c r="G196" s="706"/>
      <c r="H196" s="353" t="s">
        <v>1790</v>
      </c>
      <c r="J196" s="297" t="s">
        <v>1797</v>
      </c>
      <c r="K196" s="297" t="s">
        <v>540</v>
      </c>
    </row>
    <row r="197" spans="1:11" ht="16.5">
      <c r="A197" s="337"/>
      <c r="B197" s="333"/>
      <c r="C197" s="333"/>
      <c r="D197" s="709" t="s">
        <v>1151</v>
      </c>
      <c r="E197" s="709"/>
      <c r="F197" s="709"/>
      <c r="G197" s="706"/>
      <c r="H197" s="353" t="s">
        <v>1790</v>
      </c>
      <c r="I197" s="321" t="str">
        <f t="shared" ref="I197:I259" si="3">+D197</f>
        <v>Plan</v>
      </c>
      <c r="J197" s="297" t="s">
        <v>1797</v>
      </c>
      <c r="K197" s="297" t="s">
        <v>1235</v>
      </c>
    </row>
    <row r="198" spans="1:11" ht="16.5">
      <c r="A198" s="337"/>
      <c r="B198" s="333"/>
      <c r="C198" s="333"/>
      <c r="D198" s="709" t="s">
        <v>1152</v>
      </c>
      <c r="E198" s="709"/>
      <c r="F198" s="709"/>
      <c r="G198" s="706"/>
      <c r="H198" s="353" t="s">
        <v>1790</v>
      </c>
      <c r="I198" s="321" t="str">
        <f t="shared" si="3"/>
        <v>Política de comunicaciones</v>
      </c>
      <c r="J198" s="297" t="s">
        <v>1797</v>
      </c>
      <c r="K198" s="297" t="s">
        <v>1236</v>
      </c>
    </row>
    <row r="199" spans="1:11" ht="16.5">
      <c r="A199" s="337"/>
      <c r="B199" s="333"/>
      <c r="C199" s="333"/>
      <c r="D199" s="910" t="s">
        <v>1153</v>
      </c>
      <c r="E199" s="910"/>
      <c r="F199" s="910"/>
      <c r="G199" s="706"/>
      <c r="H199" s="353" t="s">
        <v>1790</v>
      </c>
      <c r="I199" s="321" t="str">
        <f t="shared" si="3"/>
        <v>Informe del plan de comunicaciones</v>
      </c>
      <c r="J199" s="297" t="s">
        <v>1797</v>
      </c>
      <c r="K199" s="297" t="s">
        <v>1237</v>
      </c>
    </row>
    <row r="200" spans="1:11" ht="16.5">
      <c r="A200" s="337">
        <v>230</v>
      </c>
      <c r="B200" s="333">
        <v>55</v>
      </c>
      <c r="C200" s="333"/>
      <c r="D200" s="866" t="s">
        <v>586</v>
      </c>
      <c r="E200" s="866"/>
      <c r="F200" s="866"/>
      <c r="G200" s="737" t="s">
        <v>1150</v>
      </c>
      <c r="H200" s="353" t="s">
        <v>1790</v>
      </c>
      <c r="J200" s="297" t="s">
        <v>1797</v>
      </c>
      <c r="K200" s="297" t="s">
        <v>1238</v>
      </c>
    </row>
    <row r="201" spans="1:11" ht="17.25" thickBot="1">
      <c r="A201" s="337"/>
      <c r="B201" s="333"/>
      <c r="C201" s="333"/>
      <c r="D201" s="709" t="s">
        <v>1154</v>
      </c>
      <c r="E201" s="709"/>
      <c r="F201" s="709"/>
      <c r="G201" s="713"/>
      <c r="H201" s="353" t="s">
        <v>1790</v>
      </c>
      <c r="I201" s="321" t="str">
        <f t="shared" si="3"/>
        <v>Publicación institucional</v>
      </c>
      <c r="J201" s="297" t="s">
        <v>1797</v>
      </c>
      <c r="K201" s="297" t="s">
        <v>1239</v>
      </c>
    </row>
    <row r="202" spans="1:11" ht="16.5">
      <c r="A202" s="325">
        <v>240</v>
      </c>
      <c r="B202" s="356">
        <v>2</v>
      </c>
      <c r="C202" s="327"/>
      <c r="D202" s="755" t="s">
        <v>400</v>
      </c>
      <c r="E202" s="755"/>
      <c r="F202" s="755"/>
      <c r="G202" s="328"/>
      <c r="H202" s="353" t="s">
        <v>1778</v>
      </c>
      <c r="J202" s="297" t="s">
        <v>1797</v>
      </c>
      <c r="K202" s="297" t="s">
        <v>1240</v>
      </c>
    </row>
    <row r="203" spans="1:11" ht="16.5">
      <c r="A203" s="329">
        <v>240</v>
      </c>
      <c r="B203" s="357">
        <v>2</v>
      </c>
      <c r="C203" s="330">
        <v>4</v>
      </c>
      <c r="D203" s="756" t="s">
        <v>587</v>
      </c>
      <c r="E203" s="756"/>
      <c r="F203" s="756"/>
      <c r="G203" s="713" t="s">
        <v>1155</v>
      </c>
      <c r="H203" s="353" t="s">
        <v>1778</v>
      </c>
      <c r="J203" s="297" t="s">
        <v>1797</v>
      </c>
      <c r="K203" s="297" t="s">
        <v>1241</v>
      </c>
    </row>
    <row r="204" spans="1:11" ht="16.5">
      <c r="A204" s="337"/>
      <c r="B204" s="333"/>
      <c r="C204" s="333"/>
      <c r="D204" s="709" t="s">
        <v>1156</v>
      </c>
      <c r="E204" s="723"/>
      <c r="F204" s="723"/>
      <c r="G204" s="714"/>
      <c r="H204" s="353" t="s">
        <v>1778</v>
      </c>
      <c r="I204" s="321" t="str">
        <f t="shared" si="3"/>
        <v>Comunicación de invitación al comité</v>
      </c>
      <c r="J204" s="297" t="s">
        <v>1797</v>
      </c>
      <c r="K204" s="297" t="s">
        <v>1242</v>
      </c>
    </row>
    <row r="205" spans="1:11" ht="16.5">
      <c r="A205" s="337"/>
      <c r="B205" s="333"/>
      <c r="C205" s="333"/>
      <c r="D205" s="709" t="s">
        <v>1157</v>
      </c>
      <c r="E205" s="723"/>
      <c r="F205" s="723"/>
      <c r="G205" s="714"/>
      <c r="H205" s="353" t="s">
        <v>1778</v>
      </c>
      <c r="I205" s="321" t="str">
        <f t="shared" si="3"/>
        <v>Acta comité de control interno</v>
      </c>
      <c r="J205" s="297" t="s">
        <v>1797</v>
      </c>
      <c r="K205" s="297" t="s">
        <v>1243</v>
      </c>
    </row>
    <row r="206" spans="1:11" ht="16.5">
      <c r="A206" s="337"/>
      <c r="B206" s="333"/>
      <c r="C206" s="333"/>
      <c r="D206" s="709" t="s">
        <v>1158</v>
      </c>
      <c r="E206" s="723"/>
      <c r="F206" s="723"/>
      <c r="G206" s="714"/>
      <c r="H206" s="353" t="s">
        <v>1778</v>
      </c>
      <c r="I206" s="321" t="str">
        <f t="shared" si="3"/>
        <v>Informes de control interno</v>
      </c>
      <c r="J206" s="297" t="s">
        <v>1797</v>
      </c>
      <c r="K206" s="297" t="s">
        <v>1244</v>
      </c>
    </row>
    <row r="207" spans="1:11" ht="17.25" thickBot="1">
      <c r="A207" s="337"/>
      <c r="B207" s="333"/>
      <c r="C207" s="333"/>
      <c r="D207" s="709" t="s">
        <v>1159</v>
      </c>
      <c r="E207" s="723"/>
      <c r="F207" s="723"/>
      <c r="G207" s="714"/>
      <c r="H207" s="353" t="s">
        <v>1778</v>
      </c>
      <c r="I207" s="321" t="str">
        <f t="shared" si="3"/>
        <v>Listado de Asistencia</v>
      </c>
      <c r="J207" s="297" t="s">
        <v>1797</v>
      </c>
      <c r="K207" s="297" t="s">
        <v>1245</v>
      </c>
    </row>
    <row r="208" spans="1:11" ht="16.5">
      <c r="A208" s="325">
        <v>240</v>
      </c>
      <c r="B208" s="326">
        <v>28</v>
      </c>
      <c r="C208" s="326"/>
      <c r="D208" s="757" t="s">
        <v>402</v>
      </c>
      <c r="E208" s="757"/>
      <c r="F208" s="757"/>
      <c r="G208" s="328"/>
      <c r="H208" s="353" t="s">
        <v>1778</v>
      </c>
      <c r="J208" s="297" t="s">
        <v>1797</v>
      </c>
      <c r="K208" s="297" t="s">
        <v>1246</v>
      </c>
    </row>
    <row r="209" spans="1:11" ht="16.5">
      <c r="A209" s="329">
        <v>240</v>
      </c>
      <c r="B209" s="330">
        <v>28</v>
      </c>
      <c r="C209" s="341">
        <v>1</v>
      </c>
      <c r="D209" s="705" t="s">
        <v>583</v>
      </c>
      <c r="E209" s="705"/>
      <c r="F209" s="705"/>
      <c r="G209" s="713" t="s">
        <v>1155</v>
      </c>
      <c r="H209" s="353" t="s">
        <v>1778</v>
      </c>
      <c r="J209" s="297" t="s">
        <v>1797</v>
      </c>
      <c r="K209" s="297" t="s">
        <v>1247</v>
      </c>
    </row>
    <row r="210" spans="1:11" ht="16.5">
      <c r="A210" s="337"/>
      <c r="B210" s="333"/>
      <c r="C210" s="350"/>
      <c r="D210" s="709" t="s">
        <v>538</v>
      </c>
      <c r="E210" s="709"/>
      <c r="F210" s="709"/>
      <c r="G210" s="714"/>
      <c r="H210" s="353" t="s">
        <v>1778</v>
      </c>
      <c r="I210" s="321" t="str">
        <f t="shared" si="3"/>
        <v>Requerimiento del Informe</v>
      </c>
      <c r="J210" s="297" t="s">
        <v>1797</v>
      </c>
      <c r="K210" s="297" t="s">
        <v>1248</v>
      </c>
    </row>
    <row r="211" spans="1:11" ht="16.5">
      <c r="A211" s="337"/>
      <c r="B211" s="333"/>
      <c r="C211" s="350"/>
      <c r="D211" s="709" t="s">
        <v>1160</v>
      </c>
      <c r="E211" s="709"/>
      <c r="F211" s="709"/>
      <c r="G211" s="714"/>
      <c r="H211" s="353" t="s">
        <v>1778</v>
      </c>
      <c r="I211" s="321" t="str">
        <f t="shared" si="3"/>
        <v>Informe de control interno</v>
      </c>
      <c r="J211" s="297" t="s">
        <v>1797</v>
      </c>
      <c r="K211" s="297" t="s">
        <v>1249</v>
      </c>
    </row>
    <row r="212" spans="1:11" ht="16.5">
      <c r="A212" s="337"/>
      <c r="B212" s="333"/>
      <c r="C212" s="350"/>
      <c r="D212" s="709" t="s">
        <v>1161</v>
      </c>
      <c r="E212" s="709"/>
      <c r="F212" s="709"/>
      <c r="G212" s="714"/>
      <c r="H212" s="353" t="s">
        <v>1778</v>
      </c>
      <c r="I212" s="321" t="str">
        <f t="shared" si="3"/>
        <v>Acta de control interno</v>
      </c>
      <c r="J212" s="297" t="s">
        <v>1797</v>
      </c>
      <c r="K212" s="297" t="s">
        <v>1250</v>
      </c>
    </row>
    <row r="213" spans="1:11" ht="16.5">
      <c r="A213" s="337"/>
      <c r="B213" s="333"/>
      <c r="C213" s="350"/>
      <c r="D213" s="709" t="s">
        <v>540</v>
      </c>
      <c r="E213" s="709"/>
      <c r="F213" s="709"/>
      <c r="G213" s="714"/>
      <c r="H213" s="353" t="s">
        <v>1778</v>
      </c>
      <c r="I213" s="321" t="str">
        <f t="shared" si="3"/>
        <v>Oficios de remisión de informe</v>
      </c>
      <c r="J213" s="297" t="s">
        <v>1797</v>
      </c>
      <c r="K213" s="297" t="s">
        <v>1251</v>
      </c>
    </row>
    <row r="214" spans="1:11" ht="16.5">
      <c r="A214" s="329">
        <v>240</v>
      </c>
      <c r="B214" s="330">
        <v>28</v>
      </c>
      <c r="C214" s="341">
        <v>2</v>
      </c>
      <c r="D214" s="705" t="s">
        <v>1162</v>
      </c>
      <c r="E214" s="705"/>
      <c r="F214" s="705"/>
      <c r="G214" s="713" t="s">
        <v>1155</v>
      </c>
      <c r="H214" s="353" t="s">
        <v>1778</v>
      </c>
      <c r="J214" s="297" t="s">
        <v>1797</v>
      </c>
      <c r="K214" s="297" t="s">
        <v>1252</v>
      </c>
    </row>
    <row r="215" spans="1:11" ht="16.5">
      <c r="A215" s="354"/>
      <c r="B215" s="355"/>
      <c r="C215" s="355"/>
      <c r="D215" s="767" t="s">
        <v>538</v>
      </c>
      <c r="E215" s="767"/>
      <c r="F215" s="767"/>
      <c r="G215" s="714"/>
      <c r="H215" s="353" t="s">
        <v>1778</v>
      </c>
      <c r="I215" s="321" t="str">
        <f t="shared" si="3"/>
        <v>Requerimiento del Informe</v>
      </c>
      <c r="J215" s="297" t="s">
        <v>1797</v>
      </c>
      <c r="K215" s="297" t="s">
        <v>1253</v>
      </c>
    </row>
    <row r="216" spans="1:11" ht="16.5">
      <c r="A216" s="354"/>
      <c r="B216" s="355"/>
      <c r="C216" s="355"/>
      <c r="D216" s="709" t="s">
        <v>1160</v>
      </c>
      <c r="E216" s="709"/>
      <c r="F216" s="709"/>
      <c r="G216" s="714"/>
      <c r="H216" s="353" t="s">
        <v>1778</v>
      </c>
      <c r="I216" s="321" t="str">
        <f t="shared" si="3"/>
        <v>Informe de control interno</v>
      </c>
      <c r="J216" s="297" t="s">
        <v>1797</v>
      </c>
      <c r="K216" s="297" t="s">
        <v>1254</v>
      </c>
    </row>
    <row r="217" spans="1:11" ht="16.5">
      <c r="A217" s="337"/>
      <c r="B217" s="333"/>
      <c r="C217" s="333"/>
      <c r="D217" s="709" t="s">
        <v>1161</v>
      </c>
      <c r="E217" s="709"/>
      <c r="F217" s="709"/>
      <c r="G217" s="714"/>
      <c r="H217" s="353" t="s">
        <v>1778</v>
      </c>
      <c r="I217" s="321" t="str">
        <f t="shared" si="3"/>
        <v>Acta de control interno</v>
      </c>
      <c r="J217" s="297" t="s">
        <v>1797</v>
      </c>
      <c r="K217" s="297" t="s">
        <v>1250</v>
      </c>
    </row>
    <row r="218" spans="1:11" ht="16.5">
      <c r="A218" s="337"/>
      <c r="B218" s="333"/>
      <c r="C218" s="333"/>
      <c r="D218" s="710" t="s">
        <v>540</v>
      </c>
      <c r="E218" s="711"/>
      <c r="F218" s="712"/>
      <c r="G218" s="714"/>
      <c r="H218" s="353" t="s">
        <v>1778</v>
      </c>
      <c r="I218" s="321" t="str">
        <f t="shared" si="3"/>
        <v>Oficios de remisión de informe</v>
      </c>
      <c r="J218" s="297" t="s">
        <v>1797</v>
      </c>
      <c r="K218" s="297" t="s">
        <v>1255</v>
      </c>
    </row>
    <row r="219" spans="1:11" ht="16.5">
      <c r="A219" s="329">
        <v>240</v>
      </c>
      <c r="B219" s="330">
        <v>28</v>
      </c>
      <c r="C219" s="341">
        <v>3</v>
      </c>
      <c r="D219" s="705" t="s">
        <v>1163</v>
      </c>
      <c r="E219" s="705"/>
      <c r="F219" s="705"/>
      <c r="G219" s="713" t="s">
        <v>1155</v>
      </c>
      <c r="H219" s="353" t="s">
        <v>1778</v>
      </c>
      <c r="J219" s="297" t="s">
        <v>1797</v>
      </c>
      <c r="K219" s="297" t="s">
        <v>1256</v>
      </c>
    </row>
    <row r="220" spans="1:11" ht="16.5">
      <c r="A220" s="337"/>
      <c r="B220" s="333"/>
      <c r="C220" s="333"/>
      <c r="D220" s="709" t="s">
        <v>538</v>
      </c>
      <c r="E220" s="709"/>
      <c r="F220" s="709"/>
      <c r="G220" s="714"/>
      <c r="H220" s="353" t="s">
        <v>1778</v>
      </c>
      <c r="I220" s="321" t="str">
        <f t="shared" si="3"/>
        <v>Requerimiento del Informe</v>
      </c>
      <c r="J220" s="297" t="s">
        <v>1797</v>
      </c>
      <c r="K220" s="297" t="s">
        <v>1257</v>
      </c>
    </row>
    <row r="221" spans="1:11" ht="16.5">
      <c r="A221" s="337"/>
      <c r="B221" s="333"/>
      <c r="C221" s="333"/>
      <c r="D221" s="709" t="s">
        <v>1160</v>
      </c>
      <c r="E221" s="709"/>
      <c r="F221" s="709"/>
      <c r="G221" s="714"/>
      <c r="H221" s="353" t="s">
        <v>1778</v>
      </c>
      <c r="I221" s="321" t="str">
        <f t="shared" si="3"/>
        <v>Informe de control interno</v>
      </c>
      <c r="J221" s="297" t="s">
        <v>1797</v>
      </c>
      <c r="K221" s="297" t="s">
        <v>1258</v>
      </c>
    </row>
    <row r="222" spans="1:11" ht="16.5">
      <c r="A222" s="337"/>
      <c r="B222" s="333"/>
      <c r="C222" s="333"/>
      <c r="D222" s="709" t="s">
        <v>1161</v>
      </c>
      <c r="E222" s="709"/>
      <c r="F222" s="709"/>
      <c r="G222" s="714"/>
      <c r="H222" s="353" t="s">
        <v>1778</v>
      </c>
      <c r="I222" s="321" t="str">
        <f t="shared" si="3"/>
        <v>Acta de control interno</v>
      </c>
      <c r="J222" s="297" t="s">
        <v>1797</v>
      </c>
      <c r="K222" s="297" t="s">
        <v>1259</v>
      </c>
    </row>
    <row r="223" spans="1:11" ht="16.5">
      <c r="A223" s="337"/>
      <c r="B223" s="333"/>
      <c r="C223" s="333"/>
      <c r="D223" s="709" t="s">
        <v>540</v>
      </c>
      <c r="E223" s="709"/>
      <c r="F223" s="709"/>
      <c r="G223" s="714"/>
      <c r="H223" s="353" t="s">
        <v>1778</v>
      </c>
      <c r="I223" s="321" t="str">
        <f t="shared" si="3"/>
        <v>Oficios de remisión de informe</v>
      </c>
      <c r="J223" s="297" t="s">
        <v>1797</v>
      </c>
      <c r="K223" s="297" t="s">
        <v>1260</v>
      </c>
    </row>
    <row r="224" spans="1:11" ht="16.5">
      <c r="A224" s="329">
        <v>240</v>
      </c>
      <c r="B224" s="330">
        <v>28</v>
      </c>
      <c r="C224" s="341">
        <v>4</v>
      </c>
      <c r="D224" s="705" t="s">
        <v>542</v>
      </c>
      <c r="E224" s="705"/>
      <c r="F224" s="705"/>
      <c r="G224" s="713" t="s">
        <v>1155</v>
      </c>
      <c r="H224" s="353" t="s">
        <v>1778</v>
      </c>
      <c r="J224" s="297" t="s">
        <v>1797</v>
      </c>
      <c r="K224" s="297" t="s">
        <v>1261</v>
      </c>
    </row>
    <row r="225" spans="1:11" ht="16.5">
      <c r="A225" s="337"/>
      <c r="B225" s="333"/>
      <c r="C225" s="333"/>
      <c r="D225" s="709" t="s">
        <v>538</v>
      </c>
      <c r="E225" s="709"/>
      <c r="F225" s="709"/>
      <c r="G225" s="714"/>
      <c r="H225" s="353" t="s">
        <v>1778</v>
      </c>
      <c r="I225" s="321" t="str">
        <f t="shared" si="3"/>
        <v>Requerimiento del Informe</v>
      </c>
      <c r="J225" s="297" t="s">
        <v>1797</v>
      </c>
      <c r="K225" s="297" t="s">
        <v>1262</v>
      </c>
    </row>
    <row r="226" spans="1:11" ht="16.5">
      <c r="A226" s="354"/>
      <c r="B226" s="355"/>
      <c r="C226" s="355"/>
      <c r="D226" s="709" t="s">
        <v>1160</v>
      </c>
      <c r="E226" s="709"/>
      <c r="F226" s="709"/>
      <c r="G226" s="714"/>
      <c r="H226" s="353" t="s">
        <v>1778</v>
      </c>
      <c r="I226" s="321" t="str">
        <f t="shared" si="3"/>
        <v>Informe de control interno</v>
      </c>
      <c r="J226" s="297" t="s">
        <v>1797</v>
      </c>
      <c r="K226" s="297" t="s">
        <v>1263</v>
      </c>
    </row>
    <row r="227" spans="1:11" ht="16.5">
      <c r="A227" s="354"/>
      <c r="B227" s="355"/>
      <c r="C227" s="355"/>
      <c r="D227" s="709" t="s">
        <v>1161</v>
      </c>
      <c r="E227" s="709"/>
      <c r="F227" s="709"/>
      <c r="G227" s="714"/>
      <c r="H227" s="353" t="s">
        <v>1778</v>
      </c>
      <c r="I227" s="321" t="str">
        <f t="shared" si="3"/>
        <v>Acta de control interno</v>
      </c>
      <c r="J227" s="297" t="s">
        <v>1797</v>
      </c>
      <c r="K227" s="297" t="s">
        <v>1264</v>
      </c>
    </row>
    <row r="228" spans="1:11" ht="17.25" thickBot="1">
      <c r="A228" s="354"/>
      <c r="B228" s="355"/>
      <c r="C228" s="355"/>
      <c r="D228" s="709" t="s">
        <v>540</v>
      </c>
      <c r="E228" s="709"/>
      <c r="F228" s="709"/>
      <c r="G228" s="714"/>
      <c r="H228" s="353" t="s">
        <v>1778</v>
      </c>
      <c r="I228" s="321" t="str">
        <f t="shared" si="3"/>
        <v>Oficios de remisión de informe</v>
      </c>
      <c r="J228" s="297" t="s">
        <v>1797</v>
      </c>
      <c r="K228" s="297" t="s">
        <v>1265</v>
      </c>
    </row>
    <row r="229" spans="1:11" ht="16.5">
      <c r="A229" s="325">
        <v>240</v>
      </c>
      <c r="B229" s="326">
        <v>46</v>
      </c>
      <c r="C229" s="326"/>
      <c r="D229" s="757" t="s">
        <v>404</v>
      </c>
      <c r="E229" s="757"/>
      <c r="F229" s="757"/>
      <c r="G229" s="358"/>
      <c r="H229" s="353" t="s">
        <v>1778</v>
      </c>
      <c r="J229" s="297" t="s">
        <v>1797</v>
      </c>
      <c r="K229" s="297" t="s">
        <v>1266</v>
      </c>
    </row>
    <row r="230" spans="1:11" ht="33">
      <c r="A230" s="329">
        <v>240</v>
      </c>
      <c r="B230" s="330">
        <v>46</v>
      </c>
      <c r="C230" s="330">
        <v>2</v>
      </c>
      <c r="D230" s="705" t="s">
        <v>589</v>
      </c>
      <c r="E230" s="705"/>
      <c r="F230" s="705"/>
      <c r="G230" s="706" t="s">
        <v>1155</v>
      </c>
      <c r="H230" s="353" t="s">
        <v>1778</v>
      </c>
      <c r="J230" s="297" t="s">
        <v>1797</v>
      </c>
      <c r="K230" s="297" t="s">
        <v>1267</v>
      </c>
    </row>
    <row r="231" spans="1:11" ht="16.5">
      <c r="A231" s="354"/>
      <c r="B231" s="355"/>
      <c r="C231" s="355"/>
      <c r="D231" s="709" t="s">
        <v>1164</v>
      </c>
      <c r="E231" s="709"/>
      <c r="F231" s="709"/>
      <c r="G231" s="706"/>
      <c r="H231" s="353" t="s">
        <v>1778</v>
      </c>
      <c r="I231" s="321" t="str">
        <f t="shared" si="3"/>
        <v>Plan Anual de Auditoría</v>
      </c>
      <c r="J231" s="297" t="s">
        <v>1797</v>
      </c>
      <c r="K231" s="297" t="s">
        <v>1268</v>
      </c>
    </row>
    <row r="232" spans="1:11" ht="16.5">
      <c r="A232" s="354"/>
      <c r="B232" s="355"/>
      <c r="C232" s="355"/>
      <c r="D232" s="709" t="s">
        <v>1165</v>
      </c>
      <c r="E232" s="709"/>
      <c r="F232" s="709"/>
      <c r="G232" s="706"/>
      <c r="H232" s="353" t="s">
        <v>1778</v>
      </c>
      <c r="I232" s="321" t="str">
        <f t="shared" si="3"/>
        <v>Plan de Auditoría</v>
      </c>
      <c r="J232" s="297" t="s">
        <v>1797</v>
      </c>
      <c r="K232" s="297" t="s">
        <v>1269</v>
      </c>
    </row>
    <row r="233" spans="1:11" ht="16.5">
      <c r="A233" s="354"/>
      <c r="B233" s="355"/>
      <c r="C233" s="355"/>
      <c r="D233" s="723" t="s">
        <v>1166</v>
      </c>
      <c r="E233" s="709"/>
      <c r="F233" s="709"/>
      <c r="G233" s="706"/>
      <c r="H233" s="353" t="s">
        <v>1778</v>
      </c>
      <c r="I233" s="321" t="str">
        <f t="shared" si="3"/>
        <v>Comunicación Remisoria</v>
      </c>
      <c r="J233" s="297" t="s">
        <v>1797</v>
      </c>
      <c r="K233" s="297" t="s">
        <v>1270</v>
      </c>
    </row>
    <row r="234" spans="1:11" ht="16.5">
      <c r="A234" s="354"/>
      <c r="B234" s="355"/>
      <c r="C234" s="355"/>
      <c r="D234" s="709" t="s">
        <v>1167</v>
      </c>
      <c r="E234" s="709"/>
      <c r="F234" s="709"/>
      <c r="G234" s="706"/>
      <c r="H234" s="353" t="s">
        <v>1778</v>
      </c>
      <c r="I234" s="321" t="str">
        <f t="shared" si="3"/>
        <v>Acta de Apertura de auditoría</v>
      </c>
      <c r="J234" s="297" t="s">
        <v>1797</v>
      </c>
      <c r="K234" s="297" t="s">
        <v>1271</v>
      </c>
    </row>
    <row r="235" spans="1:11" ht="16.5">
      <c r="A235" s="354"/>
      <c r="B235" s="355"/>
      <c r="C235" s="355"/>
      <c r="D235" s="709" t="s">
        <v>1168</v>
      </c>
      <c r="E235" s="709"/>
      <c r="F235" s="709"/>
      <c r="G235" s="706"/>
      <c r="H235" s="353" t="s">
        <v>1778</v>
      </c>
      <c r="I235" s="321" t="str">
        <f t="shared" si="3"/>
        <v>Informe Final de Auditoría</v>
      </c>
      <c r="J235" s="297" t="s">
        <v>1797</v>
      </c>
      <c r="K235" s="297" t="s">
        <v>234</v>
      </c>
    </row>
    <row r="236" spans="1:11" ht="33">
      <c r="A236" s="354"/>
      <c r="B236" s="355"/>
      <c r="C236" s="355"/>
      <c r="D236" s="709" t="s">
        <v>1169</v>
      </c>
      <c r="E236" s="709"/>
      <c r="F236" s="709"/>
      <c r="G236" s="706"/>
      <c r="H236" s="353" t="s">
        <v>1778</v>
      </c>
      <c r="I236" s="321" t="str">
        <f t="shared" si="3"/>
        <v>Informes del plan anual de auditoría</v>
      </c>
      <c r="J236" s="297" t="s">
        <v>1797</v>
      </c>
      <c r="K236" s="297" t="s">
        <v>1272</v>
      </c>
    </row>
    <row r="237" spans="1:11" ht="16.5">
      <c r="A237" s="359"/>
      <c r="B237" s="360"/>
      <c r="C237" s="360"/>
      <c r="D237" s="709" t="s">
        <v>1170</v>
      </c>
      <c r="E237" s="709"/>
      <c r="F237" s="709"/>
      <c r="G237" s="706"/>
      <c r="H237" s="353" t="s">
        <v>1778</v>
      </c>
      <c r="I237" s="321" t="str">
        <f t="shared" si="3"/>
        <v>Comunicaciones del plan anual de auditoría</v>
      </c>
      <c r="J237" s="297" t="s">
        <v>1797</v>
      </c>
      <c r="K237" s="297" t="s">
        <v>1273</v>
      </c>
    </row>
    <row r="238" spans="1:11" ht="16.5">
      <c r="A238" s="329">
        <v>240</v>
      </c>
      <c r="B238" s="330">
        <v>46</v>
      </c>
      <c r="C238" s="330">
        <v>11</v>
      </c>
      <c r="D238" s="705" t="s">
        <v>590</v>
      </c>
      <c r="E238" s="705"/>
      <c r="F238" s="705"/>
      <c r="G238" s="706" t="s">
        <v>1155</v>
      </c>
      <c r="H238" s="353" t="s">
        <v>1778</v>
      </c>
      <c r="J238" s="297" t="s">
        <v>1797</v>
      </c>
      <c r="K238" s="297" t="s">
        <v>1274</v>
      </c>
    </row>
    <row r="239" spans="1:11" ht="16.5">
      <c r="A239" s="354"/>
      <c r="B239" s="355"/>
      <c r="C239" s="355"/>
      <c r="D239" s="709" t="s">
        <v>1171</v>
      </c>
      <c r="E239" s="709"/>
      <c r="F239" s="709"/>
      <c r="G239" s="706"/>
      <c r="H239" s="353" t="s">
        <v>1778</v>
      </c>
      <c r="I239" s="321" t="str">
        <f t="shared" si="3"/>
        <v>Cronograma de formulación y seguimiento del plan de manejo del riesgo</v>
      </c>
      <c r="J239" s="297" t="s">
        <v>1797</v>
      </c>
      <c r="K239" s="297" t="s">
        <v>1275</v>
      </c>
    </row>
    <row r="240" spans="1:11" ht="16.5">
      <c r="A240" s="354"/>
      <c r="B240" s="355"/>
      <c r="C240" s="355"/>
      <c r="D240" s="709" t="s">
        <v>1172</v>
      </c>
      <c r="E240" s="709"/>
      <c r="F240" s="709"/>
      <c r="G240" s="706"/>
      <c r="H240" s="353" t="s">
        <v>1778</v>
      </c>
      <c r="I240" s="321" t="str">
        <f t="shared" si="3"/>
        <v>Comunicación interna de lineamientos sobre el plan de manejo del riesgo</v>
      </c>
      <c r="J240" s="297" t="s">
        <v>1797</v>
      </c>
      <c r="K240" s="297" t="s">
        <v>1276</v>
      </c>
    </row>
    <row r="241" spans="1:11" ht="33">
      <c r="A241" s="354"/>
      <c r="B241" s="355"/>
      <c r="C241" s="355"/>
      <c r="D241" s="709" t="s">
        <v>1173</v>
      </c>
      <c r="E241" s="709"/>
      <c r="F241" s="709"/>
      <c r="G241" s="706"/>
      <c r="H241" s="353" t="s">
        <v>1778</v>
      </c>
      <c r="I241" s="321" t="str">
        <f t="shared" si="3"/>
        <v>Comunicación interna solicitando los planes de manejo del riesgo</v>
      </c>
      <c r="J241" s="297" t="s">
        <v>1797</v>
      </c>
      <c r="K241" s="297" t="s">
        <v>1277</v>
      </c>
    </row>
    <row r="242" spans="1:11" ht="16.5">
      <c r="A242" s="354"/>
      <c r="B242" s="355"/>
      <c r="C242" s="355"/>
      <c r="D242" s="709" t="s">
        <v>1174</v>
      </c>
      <c r="E242" s="709"/>
      <c r="F242" s="709"/>
      <c r="G242" s="706"/>
      <c r="H242" s="353" t="s">
        <v>1778</v>
      </c>
      <c r="I242" s="321" t="str">
        <f t="shared" si="3"/>
        <v>Comunicación interna enviando el plan de manejo del riesgo</v>
      </c>
      <c r="J242" s="297" t="s">
        <v>1797</v>
      </c>
      <c r="K242" s="297" t="s">
        <v>1278</v>
      </c>
    </row>
    <row r="243" spans="1:11" ht="16.5">
      <c r="A243" s="354"/>
      <c r="B243" s="355"/>
      <c r="C243" s="355"/>
      <c r="D243" s="771" t="s">
        <v>1175</v>
      </c>
      <c r="E243" s="771"/>
      <c r="F243" s="771"/>
      <c r="G243" s="706"/>
      <c r="H243" s="353" t="s">
        <v>1778</v>
      </c>
      <c r="I243" s="321" t="str">
        <f t="shared" si="3"/>
        <v>Plan de manejo del riesgo</v>
      </c>
      <c r="J243" s="297" t="s">
        <v>1797</v>
      </c>
      <c r="K243" s="297" t="s">
        <v>1279</v>
      </c>
    </row>
    <row r="244" spans="1:11" ht="16.5">
      <c r="A244" s="354"/>
      <c r="B244" s="355"/>
      <c r="C244" s="355"/>
      <c r="D244" s="771" t="s">
        <v>1176</v>
      </c>
      <c r="E244" s="771"/>
      <c r="F244" s="771"/>
      <c r="G244" s="706"/>
      <c r="H244" s="353" t="s">
        <v>1778</v>
      </c>
      <c r="I244" s="321" t="str">
        <f t="shared" si="3"/>
        <v>Comunicación interna solicitando ajustes a los planes de manejo del riesgo</v>
      </c>
      <c r="J244" s="297" t="s">
        <v>1797</v>
      </c>
      <c r="K244" s="297" t="s">
        <v>1280</v>
      </c>
    </row>
    <row r="245" spans="1:11" ht="16.5">
      <c r="A245" s="354"/>
      <c r="B245" s="355"/>
      <c r="C245" s="355"/>
      <c r="D245" s="771" t="s">
        <v>1177</v>
      </c>
      <c r="E245" s="771"/>
      <c r="F245" s="771"/>
      <c r="G245" s="706"/>
      <c r="H245" s="353" t="s">
        <v>1778</v>
      </c>
      <c r="I245" s="321" t="str">
        <f t="shared" si="3"/>
        <v>Plan de manejo del riesgo ajustado</v>
      </c>
      <c r="J245" s="297" t="s">
        <v>1797</v>
      </c>
      <c r="K245" s="297" t="s">
        <v>546</v>
      </c>
    </row>
    <row r="246" spans="1:11" ht="16.5">
      <c r="A246" s="354"/>
      <c r="B246" s="355"/>
      <c r="C246" s="355"/>
      <c r="D246" s="709" t="s">
        <v>1178</v>
      </c>
      <c r="E246" s="709"/>
      <c r="F246" s="709"/>
      <c r="G246" s="706"/>
      <c r="H246" s="353" t="s">
        <v>1778</v>
      </c>
      <c r="I246" s="321" t="str">
        <f t="shared" si="3"/>
        <v>Comunicación interna solicitando informes de seguimiento al plan de manejo del riesgo</v>
      </c>
      <c r="J246" s="297" t="s">
        <v>1797</v>
      </c>
      <c r="K246" s="297" t="s">
        <v>1281</v>
      </c>
    </row>
    <row r="247" spans="1:11" ht="16.5">
      <c r="A247" s="354"/>
      <c r="B247" s="355"/>
      <c r="C247" s="355"/>
      <c r="D247" s="709" t="s">
        <v>1179</v>
      </c>
      <c r="E247" s="709"/>
      <c r="F247" s="709"/>
      <c r="G247" s="706"/>
      <c r="H247" s="353" t="s">
        <v>1778</v>
      </c>
      <c r="I247" s="321" t="str">
        <f t="shared" si="3"/>
        <v>Comunicación interna enviando el informe de seguimiento del plan de manejo del riesgo</v>
      </c>
      <c r="J247" s="297" t="s">
        <v>1797</v>
      </c>
      <c r="K247" s="297" t="s">
        <v>1282</v>
      </c>
    </row>
    <row r="248" spans="1:11" ht="16.5">
      <c r="A248" s="354"/>
      <c r="B248" s="355"/>
      <c r="C248" s="355"/>
      <c r="D248" s="709" t="s">
        <v>1180</v>
      </c>
      <c r="E248" s="709"/>
      <c r="F248" s="709"/>
      <c r="G248" s="706"/>
      <c r="H248" s="353" t="s">
        <v>1778</v>
      </c>
      <c r="I248" s="321" t="str">
        <f t="shared" si="3"/>
        <v>Informe de seguimiento a la programación y ejecución del plan de manejo del riesgo</v>
      </c>
      <c r="J248" s="297" t="s">
        <v>1797</v>
      </c>
      <c r="K248" s="297" t="s">
        <v>1283</v>
      </c>
    </row>
    <row r="249" spans="1:11" ht="16.5">
      <c r="A249" s="354"/>
      <c r="B249" s="355"/>
      <c r="C249" s="355"/>
      <c r="D249" s="709" t="s">
        <v>1181</v>
      </c>
      <c r="E249" s="709"/>
      <c r="F249" s="709"/>
      <c r="G249" s="706"/>
      <c r="H249" s="353" t="s">
        <v>1778</v>
      </c>
      <c r="I249" s="321" t="str">
        <f t="shared" si="3"/>
        <v>Comunicación interna solicitando ajustes al informe de seguimiento del plan de manejo del riesgo</v>
      </c>
      <c r="J249" s="297" t="s">
        <v>1797</v>
      </c>
      <c r="K249" s="297" t="s">
        <v>1284</v>
      </c>
    </row>
    <row r="250" spans="1:11" ht="16.5">
      <c r="A250" s="354"/>
      <c r="B250" s="355"/>
      <c r="C250" s="355"/>
      <c r="D250" s="709" t="s">
        <v>1182</v>
      </c>
      <c r="E250" s="709"/>
      <c r="F250" s="709"/>
      <c r="G250" s="706"/>
      <c r="H250" s="353" t="s">
        <v>1778</v>
      </c>
      <c r="I250" s="321" t="str">
        <f t="shared" si="3"/>
        <v>Informe consolidado de programación y ejecución al plan de manejo del riesgo</v>
      </c>
      <c r="J250" s="297" t="s">
        <v>1797</v>
      </c>
      <c r="K250" s="297" t="s">
        <v>1285</v>
      </c>
    </row>
    <row r="251" spans="1:11" ht="16.5">
      <c r="A251" s="354"/>
      <c r="B251" s="355"/>
      <c r="C251" s="355"/>
      <c r="D251" s="709" t="s">
        <v>1183</v>
      </c>
      <c r="E251" s="709"/>
      <c r="F251" s="709"/>
      <c r="G251" s="706"/>
      <c r="H251" s="353" t="s">
        <v>1778</v>
      </c>
      <c r="I251" s="321" t="str">
        <f t="shared" si="3"/>
        <v>Comunicación interna solicitando la formulación o actualización de indicadores</v>
      </c>
      <c r="J251" s="297" t="s">
        <v>1797</v>
      </c>
      <c r="K251" s="297" t="s">
        <v>1286</v>
      </c>
    </row>
    <row r="252" spans="1:11" ht="16.5">
      <c r="A252" s="354"/>
      <c r="B252" s="355"/>
      <c r="C252" s="355"/>
      <c r="D252" s="709" t="s">
        <v>1184</v>
      </c>
      <c r="E252" s="709"/>
      <c r="F252" s="709"/>
      <c r="G252" s="706"/>
      <c r="H252" s="353" t="s">
        <v>1778</v>
      </c>
      <c r="I252" s="321" t="str">
        <f t="shared" si="3"/>
        <v>Hoja de vida de indicador</v>
      </c>
      <c r="J252" s="297" t="s">
        <v>1797</v>
      </c>
      <c r="K252" s="297" t="s">
        <v>1287</v>
      </c>
    </row>
    <row r="253" spans="1:11" ht="16.5">
      <c r="A253" s="354"/>
      <c r="B253" s="355"/>
      <c r="C253" s="355"/>
      <c r="D253" s="709" t="s">
        <v>1185</v>
      </c>
      <c r="E253" s="709"/>
      <c r="F253" s="709"/>
      <c r="G253" s="706"/>
      <c r="H253" s="353" t="s">
        <v>1778</v>
      </c>
      <c r="I253" s="321" t="str">
        <f t="shared" si="3"/>
        <v>Comunicación interna enviando los indicadores</v>
      </c>
      <c r="J253" s="297" t="s">
        <v>1797</v>
      </c>
      <c r="K253" s="297" t="s">
        <v>1288</v>
      </c>
    </row>
    <row r="254" spans="1:11" ht="16.5">
      <c r="A254" s="354"/>
      <c r="B254" s="355"/>
      <c r="C254" s="355"/>
      <c r="D254" s="709" t="s">
        <v>1186</v>
      </c>
      <c r="E254" s="709"/>
      <c r="F254" s="709"/>
      <c r="G254" s="706"/>
      <c r="H254" s="353" t="s">
        <v>1778</v>
      </c>
      <c r="I254" s="321" t="str">
        <f t="shared" si="3"/>
        <v>Comunicación interna solicitando ajustes a los indicadores</v>
      </c>
      <c r="J254" s="297" t="s">
        <v>1797</v>
      </c>
      <c r="K254" s="297" t="s">
        <v>1289</v>
      </c>
    </row>
    <row r="255" spans="1:11" ht="17.25" thickBot="1">
      <c r="A255" s="346"/>
      <c r="B255" s="347"/>
      <c r="C255" s="347"/>
      <c r="D255" s="738" t="s">
        <v>1187</v>
      </c>
      <c r="E255" s="738"/>
      <c r="F255" s="738"/>
      <c r="G255" s="766"/>
      <c r="H255" s="353" t="s">
        <v>1778</v>
      </c>
      <c r="I255" s="321" t="str">
        <f t="shared" si="3"/>
        <v>Documento consolidado de indicadores</v>
      </c>
      <c r="J255" s="297" t="s">
        <v>1797</v>
      </c>
      <c r="K255" s="297" t="s">
        <v>1290</v>
      </c>
    </row>
    <row r="256" spans="1:11" ht="16.5">
      <c r="A256" s="325">
        <v>250</v>
      </c>
      <c r="B256" s="326">
        <v>2</v>
      </c>
      <c r="C256" s="339"/>
      <c r="D256" s="755" t="s">
        <v>400</v>
      </c>
      <c r="E256" s="755"/>
      <c r="F256" s="755"/>
      <c r="G256" s="328"/>
      <c r="H256" s="353" t="s">
        <v>1791</v>
      </c>
      <c r="J256" s="297" t="s">
        <v>1797</v>
      </c>
      <c r="K256" s="297" t="s">
        <v>1291</v>
      </c>
    </row>
    <row r="257" spans="1:11" ht="16.5">
      <c r="A257" s="329">
        <v>250</v>
      </c>
      <c r="B257" s="330">
        <v>2</v>
      </c>
      <c r="C257" s="330">
        <v>14</v>
      </c>
      <c r="D257" s="756" t="s">
        <v>592</v>
      </c>
      <c r="E257" s="756"/>
      <c r="F257" s="756"/>
      <c r="G257" s="713" t="s">
        <v>1188</v>
      </c>
      <c r="H257" s="353" t="s">
        <v>1791</v>
      </c>
      <c r="J257" s="297" t="s">
        <v>1797</v>
      </c>
      <c r="K257" s="297" t="s">
        <v>1292</v>
      </c>
    </row>
    <row r="258" spans="1:11" ht="16.5">
      <c r="A258" s="337"/>
      <c r="B258" s="333"/>
      <c r="C258" s="333"/>
      <c r="D258" s="709" t="s">
        <v>535</v>
      </c>
      <c r="E258" s="709"/>
      <c r="F258" s="709"/>
      <c r="G258" s="714"/>
      <c r="H258" s="353" t="s">
        <v>1791</v>
      </c>
      <c r="I258" s="321" t="str">
        <f t="shared" si="3"/>
        <v>Acta de comité</v>
      </c>
      <c r="J258" s="297" t="s">
        <v>1797</v>
      </c>
      <c r="K258" s="297" t="s">
        <v>1293</v>
      </c>
    </row>
    <row r="259" spans="1:11" ht="16.5">
      <c r="A259" s="337"/>
      <c r="B259" s="333"/>
      <c r="C259" s="333"/>
      <c r="D259" s="709" t="s">
        <v>536</v>
      </c>
      <c r="E259" s="709"/>
      <c r="F259" s="709"/>
      <c r="G259" s="714"/>
      <c r="H259" s="353" t="s">
        <v>1791</v>
      </c>
      <c r="I259" s="321" t="str">
        <f t="shared" si="3"/>
        <v>Oficio de invitación al comité</v>
      </c>
      <c r="J259" s="297" t="s">
        <v>1797</v>
      </c>
      <c r="K259" s="297" t="s">
        <v>1294</v>
      </c>
    </row>
    <row r="260" spans="1:11" ht="16.5">
      <c r="A260" s="337"/>
      <c r="B260" s="333"/>
      <c r="C260" s="333"/>
      <c r="D260" s="709" t="s">
        <v>537</v>
      </c>
      <c r="E260" s="709"/>
      <c r="F260" s="709"/>
      <c r="G260" s="714"/>
      <c r="H260" s="353" t="s">
        <v>1791</v>
      </c>
      <c r="I260" s="321" t="str">
        <f t="shared" ref="I260:I311" si="4">+D260</f>
        <v>Listado de asistencia al comité</v>
      </c>
      <c r="J260" s="297" t="s">
        <v>1797</v>
      </c>
      <c r="K260" s="297" t="s">
        <v>1295</v>
      </c>
    </row>
    <row r="261" spans="1:11" ht="16.5">
      <c r="A261" s="329">
        <v>250</v>
      </c>
      <c r="B261" s="330">
        <v>2</v>
      </c>
      <c r="C261" s="330">
        <v>30</v>
      </c>
      <c r="D261" s="756" t="s">
        <v>593</v>
      </c>
      <c r="E261" s="756"/>
      <c r="F261" s="756"/>
      <c r="G261" s="713" t="s">
        <v>1188</v>
      </c>
      <c r="H261" s="353" t="s">
        <v>1791</v>
      </c>
      <c r="J261" s="297" t="s">
        <v>1797</v>
      </c>
      <c r="K261" s="297" t="s">
        <v>1296</v>
      </c>
    </row>
    <row r="262" spans="1:11" ht="16.5">
      <c r="A262" s="337"/>
      <c r="B262" s="333"/>
      <c r="C262" s="333"/>
      <c r="D262" s="709" t="s">
        <v>1189</v>
      </c>
      <c r="E262" s="709"/>
      <c r="F262" s="709"/>
      <c r="G262" s="714"/>
      <c r="H262" s="353" t="s">
        <v>1791</v>
      </c>
      <c r="I262" s="321" t="str">
        <f t="shared" si="4"/>
        <v>Acta de la junta</v>
      </c>
      <c r="J262" s="297" t="s">
        <v>1797</v>
      </c>
      <c r="K262" s="297" t="s">
        <v>1297</v>
      </c>
    </row>
    <row r="263" spans="1:11" ht="16.5">
      <c r="A263" s="337"/>
      <c r="B263" s="333"/>
      <c r="C263" s="333"/>
      <c r="D263" s="710" t="s">
        <v>1190</v>
      </c>
      <c r="E263" s="711"/>
      <c r="F263" s="712"/>
      <c r="G263" s="714"/>
      <c r="H263" s="353" t="s">
        <v>1791</v>
      </c>
      <c r="I263" s="321" t="str">
        <f t="shared" si="4"/>
        <v>Oficio de invitación a la junta</v>
      </c>
      <c r="J263" s="297" t="s">
        <v>1797</v>
      </c>
      <c r="K263" s="297" t="s">
        <v>1298</v>
      </c>
    </row>
    <row r="264" spans="1:11" ht="17.25" thickBot="1">
      <c r="A264" s="337"/>
      <c r="B264" s="333"/>
      <c r="C264" s="333"/>
      <c r="D264" s="710" t="s">
        <v>1191</v>
      </c>
      <c r="E264" s="711"/>
      <c r="F264" s="712"/>
      <c r="G264" s="714"/>
      <c r="H264" s="353" t="s">
        <v>1791</v>
      </c>
      <c r="I264" s="321" t="str">
        <f t="shared" si="4"/>
        <v>Listado de asistencia a la junta</v>
      </c>
      <c r="J264" s="297" t="s">
        <v>1797</v>
      </c>
      <c r="K264" s="297" t="s">
        <v>526</v>
      </c>
    </row>
    <row r="265" spans="1:11" ht="16.5">
      <c r="A265" s="325">
        <v>250</v>
      </c>
      <c r="B265" s="326">
        <v>28</v>
      </c>
      <c r="C265" s="326"/>
      <c r="D265" s="757" t="s">
        <v>402</v>
      </c>
      <c r="E265" s="746"/>
      <c r="F265" s="746"/>
      <c r="G265" s="328"/>
      <c r="H265" s="353" t="s">
        <v>1791</v>
      </c>
      <c r="J265" s="297" t="s">
        <v>1797</v>
      </c>
      <c r="K265" s="297" t="s">
        <v>1299</v>
      </c>
    </row>
    <row r="266" spans="1:11" ht="16.5">
      <c r="A266" s="329">
        <v>250</v>
      </c>
      <c r="B266" s="330">
        <v>28</v>
      </c>
      <c r="C266" s="330">
        <v>1</v>
      </c>
      <c r="D266" s="705" t="s">
        <v>577</v>
      </c>
      <c r="E266" s="705"/>
      <c r="F266" s="705"/>
      <c r="G266" s="706" t="s">
        <v>1188</v>
      </c>
      <c r="H266" s="353" t="s">
        <v>1791</v>
      </c>
      <c r="J266" s="297" t="s">
        <v>1797</v>
      </c>
      <c r="K266" s="297" t="s">
        <v>1298</v>
      </c>
    </row>
    <row r="267" spans="1:11" ht="16.5">
      <c r="A267" s="337"/>
      <c r="B267" s="333"/>
      <c r="C267" s="333"/>
      <c r="D267" s="709" t="s">
        <v>538</v>
      </c>
      <c r="E267" s="709"/>
      <c r="F267" s="709"/>
      <c r="G267" s="706"/>
      <c r="H267" s="353" t="s">
        <v>1791</v>
      </c>
      <c r="I267" s="321" t="str">
        <f t="shared" si="4"/>
        <v>Requerimiento del Informe</v>
      </c>
      <c r="J267" s="297" t="s">
        <v>1797</v>
      </c>
      <c r="K267" s="297" t="s">
        <v>1300</v>
      </c>
    </row>
    <row r="268" spans="1:11" ht="16.5">
      <c r="A268" s="337"/>
      <c r="B268" s="333"/>
      <c r="C268" s="333"/>
      <c r="D268" s="710" t="s">
        <v>1192</v>
      </c>
      <c r="E268" s="711"/>
      <c r="F268" s="712"/>
      <c r="G268" s="706"/>
      <c r="H268" s="353" t="s">
        <v>1791</v>
      </c>
      <c r="I268" s="321" t="str">
        <f t="shared" si="4"/>
        <v>Informe al organismo de control</v>
      </c>
      <c r="J268" s="120" t="s">
        <v>1781</v>
      </c>
      <c r="K268" s="120" t="s">
        <v>1302</v>
      </c>
    </row>
    <row r="269" spans="1:11" ht="16.5">
      <c r="A269" s="337"/>
      <c r="B269" s="333"/>
      <c r="C269" s="333"/>
      <c r="D269" s="709" t="s">
        <v>1119</v>
      </c>
      <c r="E269" s="709"/>
      <c r="F269" s="709"/>
      <c r="G269" s="706"/>
      <c r="H269" s="353" t="s">
        <v>1791</v>
      </c>
      <c r="I269" s="321" t="str">
        <f t="shared" si="4"/>
        <v>Oficio de remisión de informe</v>
      </c>
      <c r="J269" s="120" t="s">
        <v>1781</v>
      </c>
      <c r="K269" s="120" t="s">
        <v>1199</v>
      </c>
    </row>
    <row r="270" spans="1:11" ht="16.5">
      <c r="A270" s="329">
        <v>250</v>
      </c>
      <c r="B270" s="330">
        <v>28</v>
      </c>
      <c r="C270" s="330">
        <v>2</v>
      </c>
      <c r="D270" s="705" t="s">
        <v>1117</v>
      </c>
      <c r="E270" s="705"/>
      <c r="F270" s="705"/>
      <c r="G270" s="706" t="s">
        <v>1188</v>
      </c>
      <c r="H270" s="353" t="s">
        <v>1791</v>
      </c>
      <c r="J270" s="120" t="s">
        <v>1781</v>
      </c>
      <c r="K270" s="120" t="s">
        <v>1303</v>
      </c>
    </row>
    <row r="271" spans="1:11" ht="16.5">
      <c r="A271" s="337"/>
      <c r="B271" s="333"/>
      <c r="C271" s="333"/>
      <c r="D271" s="709" t="s">
        <v>538</v>
      </c>
      <c r="E271" s="709"/>
      <c r="F271" s="709"/>
      <c r="G271" s="706"/>
      <c r="H271" s="353" t="s">
        <v>1791</v>
      </c>
      <c r="J271" s="120" t="s">
        <v>1781</v>
      </c>
      <c r="K271" s="120" t="s">
        <v>537</v>
      </c>
    </row>
    <row r="272" spans="1:11" ht="16.5">
      <c r="A272" s="337"/>
      <c r="B272" s="333"/>
      <c r="C272" s="333"/>
      <c r="D272" s="710" t="s">
        <v>539</v>
      </c>
      <c r="E272" s="711"/>
      <c r="F272" s="712"/>
      <c r="G272" s="706"/>
      <c r="H272" s="353" t="s">
        <v>1791</v>
      </c>
      <c r="I272" s="321" t="str">
        <f t="shared" si="4"/>
        <v>Informe a la entidad</v>
      </c>
      <c r="J272" s="120" t="s">
        <v>1781</v>
      </c>
      <c r="K272" s="120" t="s">
        <v>1302</v>
      </c>
    </row>
    <row r="273" spans="1:11" ht="16.5">
      <c r="A273" s="337"/>
      <c r="B273" s="333"/>
      <c r="C273" s="333"/>
      <c r="D273" s="709" t="s">
        <v>1119</v>
      </c>
      <c r="E273" s="709"/>
      <c r="F273" s="709"/>
      <c r="G273" s="706"/>
      <c r="H273" s="353" t="s">
        <v>1791</v>
      </c>
      <c r="J273" s="120" t="s">
        <v>1781</v>
      </c>
      <c r="K273" s="120" t="s">
        <v>1199</v>
      </c>
    </row>
    <row r="274" spans="1:11" ht="16.5">
      <c r="A274" s="329">
        <v>250</v>
      </c>
      <c r="B274" s="330">
        <v>28</v>
      </c>
      <c r="C274" s="333">
        <v>4</v>
      </c>
      <c r="D274" s="866" t="s">
        <v>542</v>
      </c>
      <c r="E274" s="866"/>
      <c r="F274" s="866"/>
      <c r="G274" s="706" t="s">
        <v>1188</v>
      </c>
      <c r="H274" s="353" t="s">
        <v>1791</v>
      </c>
      <c r="J274" s="120" t="s">
        <v>1781</v>
      </c>
      <c r="K274" s="120" t="s">
        <v>1303</v>
      </c>
    </row>
    <row r="275" spans="1:11" ht="16.5">
      <c r="A275" s="354"/>
      <c r="B275" s="355"/>
      <c r="C275" s="355"/>
      <c r="D275" s="709" t="s">
        <v>538</v>
      </c>
      <c r="E275" s="709"/>
      <c r="F275" s="709"/>
      <c r="G275" s="706"/>
      <c r="H275" s="353" t="s">
        <v>1791</v>
      </c>
      <c r="J275" s="120" t="s">
        <v>1781</v>
      </c>
      <c r="K275" s="120" t="s">
        <v>537</v>
      </c>
    </row>
    <row r="276" spans="1:11" ht="16.5">
      <c r="A276" s="354"/>
      <c r="B276" s="355"/>
      <c r="C276" s="355"/>
      <c r="D276" s="710" t="s">
        <v>543</v>
      </c>
      <c r="E276" s="711"/>
      <c r="F276" s="712"/>
      <c r="G276" s="706"/>
      <c r="H276" s="353" t="s">
        <v>1791</v>
      </c>
      <c r="I276" s="321" t="str">
        <f t="shared" si="4"/>
        <v>Informe de gestión</v>
      </c>
      <c r="J276" s="120" t="s">
        <v>1781</v>
      </c>
      <c r="K276" s="120" t="s">
        <v>1304</v>
      </c>
    </row>
    <row r="277" spans="1:11" ht="33.75" thickBot="1">
      <c r="A277" s="354"/>
      <c r="B277" s="355"/>
      <c r="C277" s="355"/>
      <c r="D277" s="771" t="s">
        <v>1119</v>
      </c>
      <c r="E277" s="771"/>
      <c r="F277" s="771"/>
      <c r="G277" s="706"/>
      <c r="H277" s="353" t="s">
        <v>1791</v>
      </c>
      <c r="J277" s="120" t="s">
        <v>1781</v>
      </c>
      <c r="K277" s="120" t="s">
        <v>1305</v>
      </c>
    </row>
    <row r="278" spans="1:11" ht="16.5">
      <c r="A278" s="331">
        <v>250</v>
      </c>
      <c r="B278" s="332">
        <v>47</v>
      </c>
      <c r="C278" s="332"/>
      <c r="D278" s="757" t="s">
        <v>1193</v>
      </c>
      <c r="E278" s="757"/>
      <c r="F278" s="757"/>
      <c r="G278" s="761" t="s">
        <v>1188</v>
      </c>
      <c r="H278" s="353" t="s">
        <v>1791</v>
      </c>
      <c r="J278" s="120" t="s">
        <v>1781</v>
      </c>
      <c r="K278" s="120" t="s">
        <v>1306</v>
      </c>
    </row>
    <row r="279" spans="1:11" ht="16.5">
      <c r="A279" s="337"/>
      <c r="B279" s="333"/>
      <c r="C279" s="333"/>
      <c r="D279" s="723" t="s">
        <v>1194</v>
      </c>
      <c r="E279" s="709"/>
      <c r="F279" s="709"/>
      <c r="G279" s="714"/>
      <c r="H279" s="353" t="s">
        <v>1791</v>
      </c>
      <c r="I279" s="321" t="str">
        <f t="shared" si="4"/>
        <v>Requerimiento (petición, queja, reclamo, soluciones, solicitudes de información, sugerencias)</v>
      </c>
      <c r="J279" s="120" t="s">
        <v>1781</v>
      </c>
      <c r="K279" s="120" t="s">
        <v>1235</v>
      </c>
    </row>
    <row r="280" spans="1:11" ht="17.25" thickBot="1">
      <c r="A280" s="354"/>
      <c r="B280" s="355"/>
      <c r="C280" s="355"/>
      <c r="D280" s="709" t="s">
        <v>1195</v>
      </c>
      <c r="E280" s="709"/>
      <c r="F280" s="709"/>
      <c r="G280" s="714"/>
      <c r="H280" s="353" t="s">
        <v>1791</v>
      </c>
      <c r="I280" s="321" t="str">
        <f t="shared" si="4"/>
        <v>Comunicación oficial de respuesta</v>
      </c>
      <c r="J280" s="120" t="s">
        <v>1781</v>
      </c>
      <c r="K280" s="120" t="s">
        <v>1307</v>
      </c>
    </row>
    <row r="281" spans="1:11" ht="16.5">
      <c r="A281" s="361">
        <v>260</v>
      </c>
      <c r="B281" s="362">
        <v>2</v>
      </c>
      <c r="C281" s="363"/>
      <c r="D281" s="768" t="s">
        <v>400</v>
      </c>
      <c r="E281" s="768"/>
      <c r="F281" s="768"/>
      <c r="G281" s="364"/>
      <c r="H281" s="353" t="s">
        <v>1779</v>
      </c>
      <c r="J281" s="120" t="s">
        <v>1781</v>
      </c>
      <c r="K281" s="120" t="s">
        <v>1308</v>
      </c>
    </row>
    <row r="282" spans="1:11" ht="16.5">
      <c r="A282" s="329">
        <v>260</v>
      </c>
      <c r="B282" s="330">
        <v>2</v>
      </c>
      <c r="C282" s="341">
        <v>3</v>
      </c>
      <c r="D282" s="756" t="s">
        <v>596</v>
      </c>
      <c r="E282" s="756"/>
      <c r="F282" s="756"/>
      <c r="G282" s="706" t="s">
        <v>1196</v>
      </c>
      <c r="H282" s="353" t="s">
        <v>1779</v>
      </c>
      <c r="J282" s="120" t="s">
        <v>1781</v>
      </c>
      <c r="K282" s="120" t="s">
        <v>1309</v>
      </c>
    </row>
    <row r="283" spans="1:11" ht="16.5">
      <c r="A283" s="337"/>
      <c r="B283" s="333"/>
      <c r="C283" s="350"/>
      <c r="D283" s="781" t="s">
        <v>1197</v>
      </c>
      <c r="E283" s="781"/>
      <c r="F283" s="781"/>
      <c r="G283" s="706"/>
      <c r="H283" s="353" t="s">
        <v>1779</v>
      </c>
      <c r="I283" s="321" t="str">
        <f t="shared" si="4"/>
        <v>Comunicación invitación al Comité</v>
      </c>
      <c r="J283" s="120" t="s">
        <v>1781</v>
      </c>
      <c r="K283" s="120" t="s">
        <v>1311</v>
      </c>
    </row>
    <row r="284" spans="1:11" ht="16.5">
      <c r="A284" s="337"/>
      <c r="B284" s="333"/>
      <c r="C284" s="350"/>
      <c r="D284" s="771" t="s">
        <v>1198</v>
      </c>
      <c r="E284" s="781"/>
      <c r="F284" s="781"/>
      <c r="G284" s="706"/>
      <c r="H284" s="353" t="s">
        <v>1779</v>
      </c>
      <c r="I284" s="321" t="str">
        <f t="shared" si="4"/>
        <v>Acta de Comité</v>
      </c>
      <c r="J284" s="120" t="s">
        <v>1781</v>
      </c>
      <c r="K284" s="120" t="s">
        <v>1312</v>
      </c>
    </row>
    <row r="285" spans="1:11" ht="16.5">
      <c r="A285" s="337"/>
      <c r="B285" s="333"/>
      <c r="C285" s="350"/>
      <c r="D285" s="771" t="s">
        <v>1199</v>
      </c>
      <c r="E285" s="781"/>
      <c r="F285" s="781"/>
      <c r="G285" s="706"/>
      <c r="H285" s="353" t="s">
        <v>1779</v>
      </c>
      <c r="I285" s="321" t="str">
        <f t="shared" si="4"/>
        <v>Informes</v>
      </c>
      <c r="J285" s="120" t="s">
        <v>1781</v>
      </c>
      <c r="K285" s="120" t="s">
        <v>1313</v>
      </c>
    </row>
    <row r="286" spans="1:11" ht="16.5">
      <c r="A286" s="342"/>
      <c r="B286" s="343"/>
      <c r="C286" s="345"/>
      <c r="D286" s="771" t="s">
        <v>1159</v>
      </c>
      <c r="E286" s="781"/>
      <c r="F286" s="781"/>
      <c r="G286" s="706"/>
      <c r="H286" s="353" t="s">
        <v>1779</v>
      </c>
      <c r="I286" s="321" t="str">
        <f t="shared" si="4"/>
        <v>Listado de Asistencia</v>
      </c>
      <c r="J286" s="120" t="s">
        <v>1781</v>
      </c>
      <c r="K286" s="120" t="s">
        <v>1314</v>
      </c>
    </row>
    <row r="287" spans="1:11" ht="16.5">
      <c r="A287" s="329">
        <v>260</v>
      </c>
      <c r="B287" s="330">
        <v>2</v>
      </c>
      <c r="C287" s="341">
        <v>5</v>
      </c>
      <c r="D287" s="756" t="s">
        <v>418</v>
      </c>
      <c r="E287" s="756"/>
      <c r="F287" s="756"/>
      <c r="G287" s="706" t="s">
        <v>1196</v>
      </c>
      <c r="H287" s="353" t="s">
        <v>1779</v>
      </c>
      <c r="J287" s="120" t="s">
        <v>1781</v>
      </c>
      <c r="K287" s="120" t="s">
        <v>1315</v>
      </c>
    </row>
    <row r="288" spans="1:11" ht="16.5">
      <c r="A288" s="337"/>
      <c r="B288" s="333"/>
      <c r="C288" s="333"/>
      <c r="D288" s="781" t="s">
        <v>1197</v>
      </c>
      <c r="E288" s="781"/>
      <c r="F288" s="781"/>
      <c r="G288" s="706"/>
      <c r="H288" s="353" t="s">
        <v>1779</v>
      </c>
      <c r="J288" s="120" t="s">
        <v>1781</v>
      </c>
      <c r="K288" s="120" t="s">
        <v>1316</v>
      </c>
    </row>
    <row r="289" spans="1:11" ht="16.5">
      <c r="A289" s="337"/>
      <c r="B289" s="333"/>
      <c r="C289" s="333"/>
      <c r="D289" s="771" t="s">
        <v>1198</v>
      </c>
      <c r="E289" s="781"/>
      <c r="F289" s="781"/>
      <c r="G289" s="706"/>
      <c r="H289" s="353" t="s">
        <v>1779</v>
      </c>
      <c r="J289" s="120" t="s">
        <v>1781</v>
      </c>
      <c r="K289" s="120" t="s">
        <v>1317</v>
      </c>
    </row>
    <row r="290" spans="1:11" ht="16.5">
      <c r="A290" s="337"/>
      <c r="B290" s="333"/>
      <c r="C290" s="333"/>
      <c r="D290" s="771" t="s">
        <v>1199</v>
      </c>
      <c r="E290" s="781"/>
      <c r="F290" s="781"/>
      <c r="G290" s="706"/>
      <c r="H290" s="353" t="s">
        <v>1779</v>
      </c>
      <c r="J290" s="120" t="s">
        <v>1781</v>
      </c>
      <c r="K290" s="120" t="s">
        <v>1318</v>
      </c>
    </row>
    <row r="291" spans="1:11" ht="17.25" thickBot="1">
      <c r="A291" s="342"/>
      <c r="B291" s="343"/>
      <c r="C291" s="343"/>
      <c r="D291" s="771" t="s">
        <v>1159</v>
      </c>
      <c r="E291" s="781"/>
      <c r="F291" s="781"/>
      <c r="G291" s="706"/>
      <c r="H291" s="353" t="s">
        <v>1779</v>
      </c>
      <c r="J291" s="120" t="s">
        <v>1781</v>
      </c>
      <c r="K291" s="120" t="s">
        <v>1321</v>
      </c>
    </row>
    <row r="292" spans="1:11" ht="16.5">
      <c r="A292" s="331">
        <v>260</v>
      </c>
      <c r="B292" s="332">
        <v>18</v>
      </c>
      <c r="C292" s="332"/>
      <c r="D292" s="757" t="s">
        <v>1200</v>
      </c>
      <c r="E292" s="757"/>
      <c r="F292" s="757"/>
      <c r="G292" s="328"/>
      <c r="H292" s="353" t="s">
        <v>1779</v>
      </c>
      <c r="J292" s="120" t="s">
        <v>1781</v>
      </c>
      <c r="K292" s="120" t="s">
        <v>1322</v>
      </c>
    </row>
    <row r="293" spans="1:11" ht="16.5">
      <c r="A293" s="337"/>
      <c r="B293" s="333"/>
      <c r="C293" s="333"/>
      <c r="D293" s="709" t="s">
        <v>1201</v>
      </c>
      <c r="E293" s="709"/>
      <c r="F293" s="709"/>
      <c r="G293" s="706" t="s">
        <v>1196</v>
      </c>
      <c r="H293" s="353" t="s">
        <v>1779</v>
      </c>
      <c r="I293" s="321" t="str">
        <f t="shared" si="4"/>
        <v>Minuta del convenio de la relación Docencia servicio</v>
      </c>
      <c r="J293" s="120" t="s">
        <v>1781</v>
      </c>
      <c r="K293" s="120" t="s">
        <v>1323</v>
      </c>
    </row>
    <row r="294" spans="1:11" ht="16.5">
      <c r="A294" s="365"/>
      <c r="B294" s="366"/>
      <c r="C294" s="366"/>
      <c r="D294" s="709" t="s">
        <v>1202</v>
      </c>
      <c r="E294" s="709"/>
      <c r="F294" s="709"/>
      <c r="G294" s="706"/>
      <c r="H294" s="353" t="s">
        <v>1779</v>
      </c>
      <c r="I294" s="321" t="str">
        <f t="shared" si="4"/>
        <v>Registros calificados</v>
      </c>
      <c r="J294" s="120" t="s">
        <v>1781</v>
      </c>
      <c r="K294" s="120" t="s">
        <v>1324</v>
      </c>
    </row>
    <row r="295" spans="1:11" ht="16.5">
      <c r="A295" s="365"/>
      <c r="B295" s="366"/>
      <c r="C295" s="366"/>
      <c r="D295" s="709" t="s">
        <v>1203</v>
      </c>
      <c r="E295" s="709"/>
      <c r="F295" s="709"/>
      <c r="G295" s="706"/>
      <c r="H295" s="353" t="s">
        <v>1779</v>
      </c>
      <c r="I295" s="321" t="str">
        <f t="shared" si="4"/>
        <v>Acuerdos</v>
      </c>
      <c r="J295" s="120" t="s">
        <v>1781</v>
      </c>
      <c r="K295" s="120" t="s">
        <v>1325</v>
      </c>
    </row>
    <row r="296" spans="1:11" ht="33">
      <c r="A296" s="365"/>
      <c r="B296" s="366"/>
      <c r="C296" s="366"/>
      <c r="D296" s="709" t="s">
        <v>1204</v>
      </c>
      <c r="E296" s="709"/>
      <c r="F296" s="709"/>
      <c r="G296" s="706"/>
      <c r="H296" s="353" t="s">
        <v>1779</v>
      </c>
      <c r="I296" s="321" t="str">
        <f t="shared" si="4"/>
        <v>Listado de Estudiantes</v>
      </c>
      <c r="J296" s="120" t="s">
        <v>1781</v>
      </c>
      <c r="K296" s="120" t="s">
        <v>1326</v>
      </c>
    </row>
    <row r="297" spans="1:11" ht="16.5">
      <c r="A297" s="365"/>
      <c r="B297" s="366"/>
      <c r="C297" s="366"/>
      <c r="D297" s="709" t="s">
        <v>1205</v>
      </c>
      <c r="E297" s="709"/>
      <c r="F297" s="709"/>
      <c r="G297" s="706"/>
      <c r="H297" s="353" t="s">
        <v>1779</v>
      </c>
      <c r="I297" s="321" t="str">
        <f t="shared" si="4"/>
        <v>Pólizas</v>
      </c>
      <c r="J297" s="120" t="s">
        <v>1781</v>
      </c>
      <c r="K297" s="120" t="s">
        <v>1327</v>
      </c>
    </row>
    <row r="298" spans="1:11" ht="16.5">
      <c r="A298" s="365"/>
      <c r="B298" s="366"/>
      <c r="C298" s="366"/>
      <c r="D298" s="709" t="s">
        <v>1206</v>
      </c>
      <c r="E298" s="709"/>
      <c r="F298" s="709"/>
      <c r="G298" s="706"/>
      <c r="H298" s="353" t="s">
        <v>1779</v>
      </c>
      <c r="I298" s="321" t="str">
        <f t="shared" si="4"/>
        <v>Documentos de Seguridad Social</v>
      </c>
      <c r="J298" s="120" t="s">
        <v>1781</v>
      </c>
      <c r="K298" s="120" t="s">
        <v>1328</v>
      </c>
    </row>
    <row r="299" spans="1:11" ht="16.5">
      <c r="A299" s="365"/>
      <c r="B299" s="366"/>
      <c r="C299" s="366"/>
      <c r="D299" s="709" t="s">
        <v>1207</v>
      </c>
      <c r="E299" s="709"/>
      <c r="F299" s="709"/>
      <c r="G299" s="706"/>
      <c r="H299" s="353" t="s">
        <v>1779</v>
      </c>
      <c r="I299" s="321" t="str">
        <f t="shared" si="4"/>
        <v>Acta de Liquidación</v>
      </c>
      <c r="J299" s="120" t="s">
        <v>1781</v>
      </c>
      <c r="K299" s="120" t="s">
        <v>1329</v>
      </c>
    </row>
    <row r="300" spans="1:11" ht="16.5">
      <c r="A300" s="337"/>
      <c r="B300" s="333"/>
      <c r="C300" s="333"/>
      <c r="D300" s="709" t="s">
        <v>1208</v>
      </c>
      <c r="E300" s="723"/>
      <c r="F300" s="723"/>
      <c r="G300" s="706"/>
      <c r="H300" s="353" t="s">
        <v>1779</v>
      </c>
      <c r="I300" s="321" t="str">
        <f t="shared" si="4"/>
        <v>Soporte del pago de la contraprestación</v>
      </c>
      <c r="J300" s="120" t="s">
        <v>1781</v>
      </c>
      <c r="K300" s="120" t="s">
        <v>1330</v>
      </c>
    </row>
    <row r="301" spans="1:11" ht="16.5">
      <c r="A301" s="337"/>
      <c r="B301" s="333"/>
      <c r="C301" s="333"/>
      <c r="D301" s="723" t="s">
        <v>1209</v>
      </c>
      <c r="E301" s="723"/>
      <c r="F301" s="723"/>
      <c r="G301" s="706"/>
      <c r="H301" s="353" t="s">
        <v>1779</v>
      </c>
      <c r="I301" s="321" t="str">
        <f t="shared" si="4"/>
        <v>Plan de prácticas formativas</v>
      </c>
      <c r="J301" s="120" t="s">
        <v>1781</v>
      </c>
      <c r="K301" s="120" t="s">
        <v>1331</v>
      </c>
    </row>
    <row r="302" spans="1:11" ht="16.5">
      <c r="A302" s="354"/>
      <c r="B302" s="355"/>
      <c r="C302" s="355"/>
      <c r="D302" s="723" t="s">
        <v>1210</v>
      </c>
      <c r="E302" s="723"/>
      <c r="F302" s="723"/>
      <c r="G302" s="706"/>
      <c r="H302" s="353" t="s">
        <v>1779</v>
      </c>
      <c r="I302" s="321" t="str">
        <f t="shared" si="4"/>
        <v>Hoja de Vida del docente</v>
      </c>
      <c r="J302" s="120" t="s">
        <v>1781</v>
      </c>
      <c r="K302" s="120" t="s">
        <v>1332</v>
      </c>
    </row>
    <row r="303" spans="1:11" ht="16.5">
      <c r="A303" s="354"/>
      <c r="B303" s="355"/>
      <c r="C303" s="355"/>
      <c r="D303" s="709" t="s">
        <v>1211</v>
      </c>
      <c r="E303" s="723"/>
      <c r="F303" s="723"/>
      <c r="G303" s="706"/>
      <c r="H303" s="353" t="s">
        <v>1779</v>
      </c>
      <c r="I303" s="321" t="str">
        <f t="shared" si="4"/>
        <v>Copia de documentos de identificación</v>
      </c>
      <c r="J303" s="120" t="s">
        <v>1781</v>
      </c>
      <c r="K303" s="120" t="s">
        <v>1333</v>
      </c>
    </row>
    <row r="304" spans="1:11" ht="17.25" thickBot="1">
      <c r="A304" s="367"/>
      <c r="B304" s="368"/>
      <c r="C304" s="368"/>
      <c r="D304" s="738" t="s">
        <v>1212</v>
      </c>
      <c r="E304" s="739"/>
      <c r="F304" s="739"/>
      <c r="G304" s="766"/>
      <c r="H304" s="353" t="s">
        <v>1779</v>
      </c>
      <c r="I304" s="321" t="str">
        <f t="shared" si="4"/>
        <v>Calificaciones</v>
      </c>
      <c r="J304" s="120" t="s">
        <v>1781</v>
      </c>
      <c r="K304" s="120" t="s">
        <v>1334</v>
      </c>
    </row>
    <row r="305" spans="1:11" ht="16.5">
      <c r="A305" s="325">
        <v>260</v>
      </c>
      <c r="B305" s="326">
        <v>28</v>
      </c>
      <c r="C305" s="369"/>
      <c r="D305" s="757" t="s">
        <v>402</v>
      </c>
      <c r="E305" s="746"/>
      <c r="F305" s="746"/>
      <c r="G305" s="358"/>
      <c r="H305" s="353" t="s">
        <v>1779</v>
      </c>
      <c r="J305" s="120" t="s">
        <v>1781</v>
      </c>
      <c r="K305" s="120" t="s">
        <v>1335</v>
      </c>
    </row>
    <row r="306" spans="1:11" ht="16.5">
      <c r="A306" s="329">
        <v>260</v>
      </c>
      <c r="B306" s="330">
        <v>28</v>
      </c>
      <c r="C306" s="341">
        <v>1</v>
      </c>
      <c r="D306" s="705" t="s">
        <v>577</v>
      </c>
      <c r="E306" s="705"/>
      <c r="F306" s="705"/>
      <c r="G306" s="706" t="s">
        <v>1196</v>
      </c>
      <c r="H306" s="353" t="s">
        <v>1779</v>
      </c>
      <c r="J306" s="120" t="s">
        <v>1781</v>
      </c>
      <c r="K306" s="120" t="s">
        <v>1336</v>
      </c>
    </row>
    <row r="307" spans="1:11" ht="16.5">
      <c r="A307" s="354"/>
      <c r="B307" s="355"/>
      <c r="C307" s="350"/>
      <c r="D307" s="709" t="s">
        <v>538</v>
      </c>
      <c r="E307" s="709"/>
      <c r="F307" s="709"/>
      <c r="G307" s="706"/>
      <c r="H307" s="353" t="s">
        <v>1779</v>
      </c>
      <c r="I307" s="321" t="str">
        <f t="shared" si="4"/>
        <v>Requerimiento del Informe</v>
      </c>
      <c r="J307" s="120" t="s">
        <v>1781</v>
      </c>
      <c r="K307" s="120" t="s">
        <v>1337</v>
      </c>
    </row>
    <row r="308" spans="1:11" ht="33">
      <c r="A308" s="354"/>
      <c r="B308" s="355"/>
      <c r="C308" s="350"/>
      <c r="D308" s="709" t="s">
        <v>1213</v>
      </c>
      <c r="E308" s="709"/>
      <c r="F308" s="709"/>
      <c r="G308" s="706"/>
      <c r="H308" s="353" t="s">
        <v>1779</v>
      </c>
      <c r="I308" s="321" t="str">
        <f t="shared" si="4"/>
        <v>Informe</v>
      </c>
      <c r="J308" s="120" t="s">
        <v>1781</v>
      </c>
      <c r="K308" s="120" t="s">
        <v>1338</v>
      </c>
    </row>
    <row r="309" spans="1:11" ht="33">
      <c r="A309" s="337"/>
      <c r="B309" s="333"/>
      <c r="C309" s="350"/>
      <c r="D309" s="709" t="s">
        <v>1214</v>
      </c>
      <c r="E309" s="709"/>
      <c r="F309" s="709"/>
      <c r="G309" s="706"/>
      <c r="H309" s="353" t="s">
        <v>1779</v>
      </c>
      <c r="I309" s="321" t="str">
        <f t="shared" si="4"/>
        <v>Acta  del Informe</v>
      </c>
      <c r="J309" s="120" t="s">
        <v>1781</v>
      </c>
      <c r="K309" s="120" t="s">
        <v>1339</v>
      </c>
    </row>
    <row r="310" spans="1:11" ht="33">
      <c r="A310" s="337"/>
      <c r="B310" s="333"/>
      <c r="C310" s="350"/>
      <c r="D310" s="709" t="s">
        <v>1215</v>
      </c>
      <c r="E310" s="709"/>
      <c r="F310" s="709"/>
      <c r="G310" s="706"/>
      <c r="H310" s="353" t="s">
        <v>1779</v>
      </c>
      <c r="I310" s="321" t="str">
        <f t="shared" si="4"/>
        <v>Oficios de Remisión del Informe</v>
      </c>
      <c r="J310" s="120" t="s">
        <v>1781</v>
      </c>
      <c r="K310" s="120" t="s">
        <v>1340</v>
      </c>
    </row>
    <row r="311" spans="1:11" ht="16.5">
      <c r="A311" s="342"/>
      <c r="B311" s="343"/>
      <c r="C311" s="345"/>
      <c r="D311" s="709" t="s">
        <v>1159</v>
      </c>
      <c r="E311" s="709"/>
      <c r="F311" s="709"/>
      <c r="G311" s="706"/>
      <c r="H311" s="353" t="s">
        <v>1779</v>
      </c>
      <c r="I311" s="321" t="str">
        <f t="shared" si="4"/>
        <v>Listado de Asistencia</v>
      </c>
      <c r="J311" s="120" t="s">
        <v>1781</v>
      </c>
      <c r="K311" s="120" t="s">
        <v>1341</v>
      </c>
    </row>
    <row r="312" spans="1:11" ht="33">
      <c r="A312" s="329">
        <v>260</v>
      </c>
      <c r="B312" s="330">
        <v>28</v>
      </c>
      <c r="C312" s="341">
        <v>2</v>
      </c>
      <c r="D312" s="705" t="s">
        <v>1216</v>
      </c>
      <c r="E312" s="705"/>
      <c r="F312" s="705"/>
      <c r="G312" s="706" t="s">
        <v>1196</v>
      </c>
      <c r="H312" s="353" t="s">
        <v>1779</v>
      </c>
      <c r="J312" s="120" t="s">
        <v>1781</v>
      </c>
      <c r="K312" s="120" t="s">
        <v>1342</v>
      </c>
    </row>
    <row r="313" spans="1:11" ht="33">
      <c r="A313" s="337"/>
      <c r="B313" s="333"/>
      <c r="C313" s="350"/>
      <c r="D313" s="709" t="s">
        <v>538</v>
      </c>
      <c r="E313" s="709"/>
      <c r="F313" s="709"/>
      <c r="G313" s="706"/>
      <c r="H313" s="353" t="s">
        <v>1779</v>
      </c>
      <c r="J313" s="120" t="s">
        <v>1781</v>
      </c>
      <c r="K313" s="120" t="s">
        <v>1343</v>
      </c>
    </row>
    <row r="314" spans="1:11" ht="16.5">
      <c r="A314" s="337"/>
      <c r="B314" s="333"/>
      <c r="C314" s="350"/>
      <c r="D314" s="709" t="s">
        <v>1213</v>
      </c>
      <c r="E314" s="709"/>
      <c r="F314" s="709"/>
      <c r="G314" s="706"/>
      <c r="H314" s="353" t="s">
        <v>1779</v>
      </c>
      <c r="J314" s="120" t="s">
        <v>1781</v>
      </c>
      <c r="K314" s="120" t="s">
        <v>1344</v>
      </c>
    </row>
    <row r="315" spans="1:11" ht="16.5">
      <c r="A315" s="337"/>
      <c r="B315" s="333"/>
      <c r="C315" s="350"/>
      <c r="D315" s="709" t="s">
        <v>1214</v>
      </c>
      <c r="E315" s="709"/>
      <c r="F315" s="709"/>
      <c r="G315" s="706"/>
      <c r="H315" s="353" t="s">
        <v>1779</v>
      </c>
      <c r="J315" s="120" t="s">
        <v>1781</v>
      </c>
      <c r="K315" s="120" t="s">
        <v>1345</v>
      </c>
    </row>
    <row r="316" spans="1:11" ht="16.5">
      <c r="A316" s="337"/>
      <c r="B316" s="333"/>
      <c r="C316" s="350"/>
      <c r="D316" s="709" t="s">
        <v>1215</v>
      </c>
      <c r="E316" s="709"/>
      <c r="F316" s="709"/>
      <c r="G316" s="706"/>
      <c r="H316" s="353" t="s">
        <v>1779</v>
      </c>
      <c r="J316" s="120" t="s">
        <v>1781</v>
      </c>
      <c r="K316" s="120" t="s">
        <v>1346</v>
      </c>
    </row>
    <row r="317" spans="1:11" ht="16.5">
      <c r="A317" s="342"/>
      <c r="B317" s="343"/>
      <c r="C317" s="345"/>
      <c r="D317" s="709" t="s">
        <v>1159</v>
      </c>
      <c r="E317" s="709"/>
      <c r="F317" s="709"/>
      <c r="G317" s="706"/>
      <c r="H317" s="353" t="s">
        <v>1779</v>
      </c>
      <c r="J317" s="120" t="s">
        <v>1781</v>
      </c>
      <c r="K317" s="120" t="s">
        <v>1347</v>
      </c>
    </row>
    <row r="318" spans="1:11" ht="16.5">
      <c r="A318" s="329">
        <v>260</v>
      </c>
      <c r="B318" s="330">
        <v>28</v>
      </c>
      <c r="C318" s="341">
        <v>4</v>
      </c>
      <c r="D318" s="705" t="s">
        <v>542</v>
      </c>
      <c r="E318" s="705"/>
      <c r="F318" s="705"/>
      <c r="G318" s="706" t="s">
        <v>1196</v>
      </c>
      <c r="H318" s="353" t="s">
        <v>1779</v>
      </c>
      <c r="J318" s="120" t="s">
        <v>1781</v>
      </c>
      <c r="K318" s="120" t="s">
        <v>1348</v>
      </c>
    </row>
    <row r="319" spans="1:11" ht="16.5">
      <c r="A319" s="337"/>
      <c r="B319" s="333"/>
      <c r="C319" s="350"/>
      <c r="D319" s="709" t="s">
        <v>538</v>
      </c>
      <c r="E319" s="709"/>
      <c r="F319" s="709"/>
      <c r="G319" s="706"/>
      <c r="H319" s="353" t="s">
        <v>1779</v>
      </c>
      <c r="J319" s="120" t="s">
        <v>1781</v>
      </c>
      <c r="K319" s="120" t="s">
        <v>1349</v>
      </c>
    </row>
    <row r="320" spans="1:11" ht="16.5">
      <c r="A320" s="337"/>
      <c r="B320" s="333"/>
      <c r="C320" s="350"/>
      <c r="D320" s="709" t="s">
        <v>1213</v>
      </c>
      <c r="E320" s="709"/>
      <c r="F320" s="709"/>
      <c r="G320" s="706"/>
      <c r="H320" s="353" t="s">
        <v>1779</v>
      </c>
      <c r="J320" s="123" t="s">
        <v>1782</v>
      </c>
      <c r="K320" s="123" t="s">
        <v>538</v>
      </c>
    </row>
    <row r="321" spans="1:11" ht="16.5">
      <c r="A321" s="337"/>
      <c r="B321" s="333"/>
      <c r="C321" s="350"/>
      <c r="D321" s="709" t="s">
        <v>1214</v>
      </c>
      <c r="E321" s="709"/>
      <c r="F321" s="709"/>
      <c r="G321" s="706"/>
      <c r="H321" s="353" t="s">
        <v>1779</v>
      </c>
      <c r="J321" s="123" t="s">
        <v>1782</v>
      </c>
      <c r="K321" s="123" t="s">
        <v>1213</v>
      </c>
    </row>
    <row r="322" spans="1:11" ht="16.5">
      <c r="A322" s="337"/>
      <c r="B322" s="333"/>
      <c r="C322" s="350"/>
      <c r="D322" s="709" t="s">
        <v>1215</v>
      </c>
      <c r="E322" s="709"/>
      <c r="F322" s="709"/>
      <c r="G322" s="706"/>
      <c r="H322" s="353" t="s">
        <v>1779</v>
      </c>
      <c r="J322" s="123" t="s">
        <v>1782</v>
      </c>
      <c r="K322" s="123" t="s">
        <v>1351</v>
      </c>
    </row>
    <row r="323" spans="1:11" ht="17.25" thickBot="1">
      <c r="A323" s="346"/>
      <c r="B323" s="347"/>
      <c r="C323" s="351"/>
      <c r="D323" s="738" t="s">
        <v>1159</v>
      </c>
      <c r="E323" s="738"/>
      <c r="F323" s="738"/>
      <c r="G323" s="766"/>
      <c r="H323" s="353" t="s">
        <v>1779</v>
      </c>
      <c r="J323" s="123" t="s">
        <v>1782</v>
      </c>
      <c r="K323" s="123" t="s">
        <v>540</v>
      </c>
    </row>
    <row r="324" spans="1:11" ht="16.5">
      <c r="A324" s="325">
        <v>260</v>
      </c>
      <c r="B324" s="326">
        <v>32</v>
      </c>
      <c r="C324" s="369"/>
      <c r="D324" s="757" t="s">
        <v>432</v>
      </c>
      <c r="E324" s="757"/>
      <c r="F324" s="757"/>
      <c r="G324" s="765" t="s">
        <v>1196</v>
      </c>
      <c r="H324" s="353" t="s">
        <v>1779</v>
      </c>
      <c r="J324" s="123" t="s">
        <v>1782</v>
      </c>
      <c r="K324" s="123" t="s">
        <v>538</v>
      </c>
    </row>
    <row r="325" spans="1:11" ht="16.5">
      <c r="A325" s="329">
        <v>260</v>
      </c>
      <c r="B325" s="330">
        <v>32</v>
      </c>
      <c r="C325" s="330">
        <v>3</v>
      </c>
      <c r="D325" s="705" t="s">
        <v>598</v>
      </c>
      <c r="E325" s="705"/>
      <c r="F325" s="705"/>
      <c r="G325" s="706"/>
      <c r="H325" s="353" t="s">
        <v>1779</v>
      </c>
      <c r="J325" s="123" t="s">
        <v>1782</v>
      </c>
      <c r="K325" s="123" t="s">
        <v>1352</v>
      </c>
    </row>
    <row r="326" spans="1:11" ht="17.25" thickBot="1">
      <c r="A326" s="337"/>
      <c r="B326" s="333"/>
      <c r="C326" s="333"/>
      <c r="D326" s="710" t="s">
        <v>1217</v>
      </c>
      <c r="E326" s="711"/>
      <c r="F326" s="712"/>
      <c r="G326" s="713"/>
      <c r="H326" s="353" t="s">
        <v>1779</v>
      </c>
      <c r="I326" s="321" t="str">
        <f t="shared" ref="I326:I387" si="5">+D326</f>
        <v>Inventario</v>
      </c>
      <c r="J326" s="123" t="s">
        <v>1782</v>
      </c>
      <c r="K326" s="123" t="s">
        <v>1353</v>
      </c>
    </row>
    <row r="327" spans="1:11" ht="16.5">
      <c r="A327" s="325">
        <v>260</v>
      </c>
      <c r="B327" s="370">
        <v>52</v>
      </c>
      <c r="C327" s="371"/>
      <c r="D327" s="908" t="s">
        <v>416</v>
      </c>
      <c r="E327" s="908"/>
      <c r="F327" s="908"/>
      <c r="G327" s="371"/>
      <c r="H327" s="353" t="s">
        <v>1779</v>
      </c>
      <c r="J327" s="123" t="s">
        <v>1782</v>
      </c>
      <c r="K327" s="123" t="s">
        <v>1354</v>
      </c>
    </row>
    <row r="328" spans="1:11" ht="16.5">
      <c r="A328" s="329">
        <v>260</v>
      </c>
      <c r="B328" s="372">
        <v>52</v>
      </c>
      <c r="C328" s="330">
        <v>6</v>
      </c>
      <c r="D328" s="909" t="s">
        <v>1218</v>
      </c>
      <c r="E328" s="909"/>
      <c r="F328" s="909"/>
      <c r="G328" s="706" t="s">
        <v>1196</v>
      </c>
      <c r="H328" s="353" t="s">
        <v>1779</v>
      </c>
      <c r="J328" s="123" t="s">
        <v>1782</v>
      </c>
      <c r="K328" s="123" t="s">
        <v>1355</v>
      </c>
    </row>
    <row r="329" spans="1:11" ht="16.5">
      <c r="A329" s="373"/>
      <c r="B329" s="374"/>
      <c r="C329" s="374"/>
      <c r="D329" s="905" t="s">
        <v>1219</v>
      </c>
      <c r="E329" s="906"/>
      <c r="F329" s="907"/>
      <c r="G329" s="706"/>
      <c r="H329" s="353" t="s">
        <v>1779</v>
      </c>
      <c r="I329" s="321" t="str">
        <f t="shared" si="5"/>
        <v>Programa</v>
      </c>
      <c r="J329" s="123" t="s">
        <v>1782</v>
      </c>
      <c r="K329" s="123" t="s">
        <v>1151</v>
      </c>
    </row>
    <row r="330" spans="1:11" ht="16.5">
      <c r="A330" s="373"/>
      <c r="B330" s="374"/>
      <c r="C330" s="374"/>
      <c r="D330" s="905" t="s">
        <v>1220</v>
      </c>
      <c r="E330" s="906"/>
      <c r="F330" s="907"/>
      <c r="G330" s="706"/>
      <c r="H330" s="353" t="s">
        <v>1779</v>
      </c>
      <c r="I330" s="321" t="str">
        <f t="shared" si="5"/>
        <v>Diagnósticos programa</v>
      </c>
      <c r="J330" s="123" t="s">
        <v>1782</v>
      </c>
      <c r="K330" s="123" t="s">
        <v>1356</v>
      </c>
    </row>
    <row r="331" spans="1:11" ht="16.5">
      <c r="A331" s="373"/>
      <c r="B331" s="374"/>
      <c r="C331" s="374"/>
      <c r="D331" s="905" t="s">
        <v>1221</v>
      </c>
      <c r="E331" s="906"/>
      <c r="F331" s="907"/>
      <c r="G331" s="706"/>
      <c r="H331" s="353" t="s">
        <v>1779</v>
      </c>
      <c r="I331" s="321" t="str">
        <f t="shared" si="5"/>
        <v>Informes programa</v>
      </c>
      <c r="J331" s="123" t="s">
        <v>1782</v>
      </c>
      <c r="K331" s="123" t="s">
        <v>1357</v>
      </c>
    </row>
    <row r="332" spans="1:11" ht="17.25" thickBot="1">
      <c r="A332" s="375"/>
      <c r="B332" s="376"/>
      <c r="C332" s="376"/>
      <c r="D332" s="905" t="s">
        <v>1222</v>
      </c>
      <c r="E332" s="906"/>
      <c r="F332" s="907"/>
      <c r="G332" s="706"/>
      <c r="H332" s="353" t="s">
        <v>1779</v>
      </c>
      <c r="I332" s="321" t="str">
        <f t="shared" si="5"/>
        <v>Cronograma programa</v>
      </c>
      <c r="J332" s="123" t="s">
        <v>1782</v>
      </c>
      <c r="K332" s="123" t="s">
        <v>1358</v>
      </c>
    </row>
    <row r="333" spans="1:11" ht="16.5">
      <c r="A333" s="325">
        <v>260</v>
      </c>
      <c r="B333" s="326">
        <v>54</v>
      </c>
      <c r="C333" s="326"/>
      <c r="D333" s="757" t="s">
        <v>410</v>
      </c>
      <c r="E333" s="757"/>
      <c r="F333" s="757"/>
      <c r="G333" s="328"/>
      <c r="H333" s="353" t="s">
        <v>1779</v>
      </c>
      <c r="J333" s="123" t="s">
        <v>1782</v>
      </c>
      <c r="K333" s="123" t="s">
        <v>1359</v>
      </c>
    </row>
    <row r="334" spans="1:11" ht="16.5">
      <c r="A334" s="329">
        <v>260</v>
      </c>
      <c r="B334" s="330">
        <v>54</v>
      </c>
      <c r="C334" s="330">
        <v>3</v>
      </c>
      <c r="D334" s="705" t="s">
        <v>599</v>
      </c>
      <c r="E334" s="705"/>
      <c r="F334" s="705"/>
      <c r="G334" s="706" t="s">
        <v>1196</v>
      </c>
      <c r="H334" s="353" t="s">
        <v>1779</v>
      </c>
      <c r="J334" s="123" t="s">
        <v>1782</v>
      </c>
      <c r="K334" s="123" t="s">
        <v>1360</v>
      </c>
    </row>
    <row r="335" spans="1:11" ht="16.5">
      <c r="A335" s="354"/>
      <c r="B335" s="355"/>
      <c r="C335" s="355"/>
      <c r="D335" s="710" t="s">
        <v>1223</v>
      </c>
      <c r="E335" s="711"/>
      <c r="F335" s="712"/>
      <c r="G335" s="706"/>
      <c r="H335" s="353" t="s">
        <v>1779</v>
      </c>
      <c r="I335" s="321" t="str">
        <f t="shared" si="5"/>
        <v>Proyecto</v>
      </c>
      <c r="J335" s="123" t="s">
        <v>1782</v>
      </c>
      <c r="K335" s="123" t="s">
        <v>1361</v>
      </c>
    </row>
    <row r="336" spans="1:11" ht="16.5">
      <c r="A336" s="354"/>
      <c r="B336" s="355"/>
      <c r="C336" s="355"/>
      <c r="D336" s="710" t="s">
        <v>1224</v>
      </c>
      <c r="E336" s="711"/>
      <c r="F336" s="712"/>
      <c r="G336" s="706"/>
      <c r="H336" s="353" t="s">
        <v>1779</v>
      </c>
      <c r="I336" s="321" t="str">
        <f t="shared" si="5"/>
        <v>Seguimiento al proyecto</v>
      </c>
      <c r="J336" s="123" t="s">
        <v>1782</v>
      </c>
      <c r="K336" s="123" t="s">
        <v>1362</v>
      </c>
    </row>
    <row r="337" spans="1:11" ht="16.5">
      <c r="A337" s="354"/>
      <c r="B337" s="355"/>
      <c r="C337" s="355"/>
      <c r="D337" s="710" t="s">
        <v>1225</v>
      </c>
      <c r="E337" s="711"/>
      <c r="F337" s="712"/>
      <c r="G337" s="706"/>
      <c r="H337" s="353" t="s">
        <v>1779</v>
      </c>
      <c r="I337" s="321" t="str">
        <f t="shared" si="5"/>
        <v>Informes proyecto</v>
      </c>
      <c r="J337" s="123" t="s">
        <v>1782</v>
      </c>
      <c r="K337" s="123" t="s">
        <v>1363</v>
      </c>
    </row>
    <row r="338" spans="1:11" ht="16.5">
      <c r="A338" s="354"/>
      <c r="B338" s="355"/>
      <c r="C338" s="355"/>
      <c r="D338" s="710" t="s">
        <v>1226</v>
      </c>
      <c r="E338" s="711"/>
      <c r="F338" s="712"/>
      <c r="G338" s="706"/>
      <c r="H338" s="353" t="s">
        <v>1779</v>
      </c>
      <c r="I338" s="321" t="str">
        <f t="shared" si="5"/>
        <v>Cotizaciones para proyecto</v>
      </c>
      <c r="J338" s="123" t="s">
        <v>1782</v>
      </c>
      <c r="K338" s="123" t="s">
        <v>1364</v>
      </c>
    </row>
    <row r="339" spans="1:11" ht="16.5">
      <c r="A339" s="359"/>
      <c r="B339" s="360"/>
      <c r="C339" s="360"/>
      <c r="D339" s="710" t="s">
        <v>1227</v>
      </c>
      <c r="E339" s="711"/>
      <c r="F339" s="712"/>
      <c r="G339" s="706"/>
      <c r="H339" s="353" t="s">
        <v>1779</v>
      </c>
      <c r="I339" s="321" t="str">
        <f t="shared" si="5"/>
        <v>Justificaciones proyecto</v>
      </c>
      <c r="J339" s="123" t="s">
        <v>1782</v>
      </c>
      <c r="K339" s="123" t="s">
        <v>1365</v>
      </c>
    </row>
    <row r="340" spans="1:11" ht="16.5">
      <c r="A340" s="329">
        <v>260</v>
      </c>
      <c r="B340" s="330">
        <v>54</v>
      </c>
      <c r="C340" s="330">
        <v>4</v>
      </c>
      <c r="D340" s="705" t="s">
        <v>600</v>
      </c>
      <c r="E340" s="705"/>
      <c r="F340" s="705"/>
      <c r="G340" s="706" t="s">
        <v>1196</v>
      </c>
      <c r="H340" s="353" t="s">
        <v>1779</v>
      </c>
      <c r="J340" s="287" t="s">
        <v>1792</v>
      </c>
      <c r="K340" s="287" t="s">
        <v>1367</v>
      </c>
    </row>
    <row r="341" spans="1:11" ht="16.5">
      <c r="A341" s="354"/>
      <c r="B341" s="355"/>
      <c r="C341" s="355"/>
      <c r="D341" s="710" t="s">
        <v>1228</v>
      </c>
      <c r="E341" s="711"/>
      <c r="F341" s="712"/>
      <c r="G341" s="706"/>
      <c r="H341" s="353" t="s">
        <v>1779</v>
      </c>
      <c r="I341" s="321" t="str">
        <f t="shared" si="5"/>
        <v>Proyecto de investigación</v>
      </c>
      <c r="J341" s="287" t="s">
        <v>1792</v>
      </c>
      <c r="K341" s="287" t="s">
        <v>1369</v>
      </c>
    </row>
    <row r="342" spans="1:11" ht="16.5">
      <c r="A342" s="354"/>
      <c r="B342" s="355"/>
      <c r="C342" s="355"/>
      <c r="D342" s="710" t="s">
        <v>1229</v>
      </c>
      <c r="E342" s="711"/>
      <c r="F342" s="712"/>
      <c r="G342" s="706"/>
      <c r="H342" s="353" t="s">
        <v>1779</v>
      </c>
      <c r="I342" s="321" t="str">
        <f t="shared" si="5"/>
        <v>Seguimiento al proyecto  de investigación</v>
      </c>
      <c r="J342" s="287" t="s">
        <v>1792</v>
      </c>
      <c r="K342" s="287" t="s">
        <v>1370</v>
      </c>
    </row>
    <row r="343" spans="1:11" ht="16.5">
      <c r="A343" s="354"/>
      <c r="B343" s="355"/>
      <c r="C343" s="355"/>
      <c r="D343" s="710" t="s">
        <v>1230</v>
      </c>
      <c r="E343" s="711"/>
      <c r="F343" s="712"/>
      <c r="G343" s="706"/>
      <c r="H343" s="353" t="s">
        <v>1779</v>
      </c>
      <c r="I343" s="321" t="str">
        <f t="shared" si="5"/>
        <v>Informes proyecto  de investigación</v>
      </c>
      <c r="J343" s="287" t="s">
        <v>1792</v>
      </c>
      <c r="K343" s="287" t="s">
        <v>1371</v>
      </c>
    </row>
    <row r="344" spans="1:11" ht="16.5">
      <c r="A344" s="354"/>
      <c r="B344" s="355"/>
      <c r="C344" s="355"/>
      <c r="D344" s="710" t="s">
        <v>1231</v>
      </c>
      <c r="E344" s="711"/>
      <c r="F344" s="712"/>
      <c r="G344" s="706"/>
      <c r="H344" s="353" t="s">
        <v>1779</v>
      </c>
      <c r="I344" s="321" t="str">
        <f t="shared" si="5"/>
        <v>Cotizaciones para  proyecto</v>
      </c>
      <c r="J344" s="287" t="s">
        <v>1792</v>
      </c>
      <c r="K344" s="287" t="s">
        <v>1372</v>
      </c>
    </row>
    <row r="345" spans="1:11" ht="33.75" thickBot="1">
      <c r="A345" s="367"/>
      <c r="B345" s="368"/>
      <c r="C345" s="368"/>
      <c r="D345" s="710" t="s">
        <v>1232</v>
      </c>
      <c r="E345" s="711"/>
      <c r="F345" s="712"/>
      <c r="G345" s="766"/>
      <c r="H345" s="353" t="s">
        <v>1779</v>
      </c>
      <c r="I345" s="321" t="str">
        <f t="shared" si="5"/>
        <v>Justificaciones proyecto  de investigación</v>
      </c>
      <c r="J345" s="287" t="s">
        <v>1792</v>
      </c>
      <c r="K345" s="287" t="s">
        <v>1373</v>
      </c>
    </row>
    <row r="346" spans="1:11" ht="16.5">
      <c r="A346" s="325">
        <v>270</v>
      </c>
      <c r="B346" s="326">
        <v>28</v>
      </c>
      <c r="C346" s="339"/>
      <c r="D346" s="757" t="s">
        <v>402</v>
      </c>
      <c r="E346" s="757"/>
      <c r="F346" s="757"/>
      <c r="G346" s="328"/>
      <c r="H346" s="353" t="s">
        <v>1780</v>
      </c>
      <c r="J346" s="287" t="s">
        <v>1792</v>
      </c>
      <c r="K346" s="287" t="s">
        <v>1374</v>
      </c>
    </row>
    <row r="347" spans="1:11" ht="16.5">
      <c r="A347" s="329">
        <v>270</v>
      </c>
      <c r="B347" s="330">
        <v>28</v>
      </c>
      <c r="C347" s="341">
        <v>1</v>
      </c>
      <c r="D347" s="705" t="s">
        <v>577</v>
      </c>
      <c r="E347" s="705"/>
      <c r="F347" s="705"/>
      <c r="G347" s="706" t="s">
        <v>1233</v>
      </c>
      <c r="H347" s="353" t="s">
        <v>1780</v>
      </c>
      <c r="J347" s="287" t="s">
        <v>1792</v>
      </c>
      <c r="K347" s="287" t="s">
        <v>1375</v>
      </c>
    </row>
    <row r="348" spans="1:11" ht="16.5">
      <c r="A348" s="354"/>
      <c r="B348" s="355"/>
      <c r="C348" s="350"/>
      <c r="D348" s="710" t="s">
        <v>1118</v>
      </c>
      <c r="E348" s="711"/>
      <c r="F348" s="712"/>
      <c r="G348" s="706"/>
      <c r="H348" s="353" t="s">
        <v>1780</v>
      </c>
      <c r="I348" s="321" t="str">
        <f t="shared" si="5"/>
        <v>Requerimiento del informe</v>
      </c>
      <c r="J348" s="287" t="s">
        <v>1792</v>
      </c>
      <c r="K348" s="287" t="s">
        <v>1376</v>
      </c>
    </row>
    <row r="349" spans="1:11" ht="16.5">
      <c r="A349" s="354"/>
      <c r="B349" s="355"/>
      <c r="C349" s="350"/>
      <c r="D349" s="710" t="s">
        <v>1213</v>
      </c>
      <c r="E349" s="711"/>
      <c r="F349" s="712"/>
      <c r="G349" s="706"/>
      <c r="H349" s="353" t="s">
        <v>1780</v>
      </c>
      <c r="I349" s="321" t="str">
        <f t="shared" si="5"/>
        <v>Informe</v>
      </c>
      <c r="J349" s="287" t="s">
        <v>1792</v>
      </c>
      <c r="K349" s="287" t="s">
        <v>1377</v>
      </c>
    </row>
    <row r="350" spans="1:11" ht="16.5">
      <c r="A350" s="337"/>
      <c r="B350" s="333"/>
      <c r="C350" s="350"/>
      <c r="D350" s="710" t="s">
        <v>1234</v>
      </c>
      <c r="E350" s="711"/>
      <c r="F350" s="712"/>
      <c r="G350" s="706"/>
      <c r="H350" s="353" t="s">
        <v>1780</v>
      </c>
      <c r="I350" s="321" t="str">
        <f t="shared" si="5"/>
        <v>Acta del informe</v>
      </c>
      <c r="J350" s="287" t="s">
        <v>1792</v>
      </c>
      <c r="K350" s="287" t="s">
        <v>1378</v>
      </c>
    </row>
    <row r="351" spans="1:11" ht="16.5">
      <c r="A351" s="354"/>
      <c r="B351" s="355"/>
      <c r="C351" s="350"/>
      <c r="D351" s="710" t="s">
        <v>540</v>
      </c>
      <c r="E351" s="711"/>
      <c r="F351" s="712"/>
      <c r="G351" s="706"/>
      <c r="H351" s="353" t="s">
        <v>1780</v>
      </c>
      <c r="I351" s="321" t="str">
        <f t="shared" si="5"/>
        <v>Oficios de remisión de informe</v>
      </c>
      <c r="J351" s="287" t="s">
        <v>1792</v>
      </c>
      <c r="K351" s="287" t="s">
        <v>1379</v>
      </c>
    </row>
    <row r="352" spans="1:11" ht="16.5">
      <c r="A352" s="359"/>
      <c r="B352" s="360"/>
      <c r="C352" s="345"/>
      <c r="D352" s="710" t="s">
        <v>1235</v>
      </c>
      <c r="E352" s="711"/>
      <c r="F352" s="712"/>
      <c r="G352" s="706"/>
      <c r="H352" s="353" t="s">
        <v>1780</v>
      </c>
      <c r="I352" s="321" t="str">
        <f t="shared" si="5"/>
        <v>Listado de asistencia</v>
      </c>
      <c r="J352" s="287" t="s">
        <v>1792</v>
      </c>
      <c r="K352" s="287" t="s">
        <v>1380</v>
      </c>
    </row>
    <row r="353" spans="1:11" ht="16.5">
      <c r="A353" s="329">
        <v>270</v>
      </c>
      <c r="B353" s="330">
        <v>28</v>
      </c>
      <c r="C353" s="341">
        <v>2</v>
      </c>
      <c r="D353" s="705" t="s">
        <v>1117</v>
      </c>
      <c r="E353" s="705"/>
      <c r="F353" s="705"/>
      <c r="G353" s="706" t="s">
        <v>1233</v>
      </c>
      <c r="H353" s="353" t="s">
        <v>1780</v>
      </c>
      <c r="J353" s="287" t="s">
        <v>1792</v>
      </c>
      <c r="K353" s="287" t="s">
        <v>1381</v>
      </c>
    </row>
    <row r="354" spans="1:11" ht="16.5">
      <c r="A354" s="354"/>
      <c r="B354" s="355"/>
      <c r="C354" s="350"/>
      <c r="D354" s="710" t="s">
        <v>1118</v>
      </c>
      <c r="E354" s="711"/>
      <c r="F354" s="712"/>
      <c r="G354" s="706"/>
      <c r="H354" s="353" t="s">
        <v>1780</v>
      </c>
      <c r="J354" s="287" t="s">
        <v>1792</v>
      </c>
      <c r="K354" s="287" t="s">
        <v>1382</v>
      </c>
    </row>
    <row r="355" spans="1:11" ht="16.5">
      <c r="A355" s="354"/>
      <c r="B355" s="355"/>
      <c r="C355" s="350"/>
      <c r="D355" s="710" t="s">
        <v>1213</v>
      </c>
      <c r="E355" s="711"/>
      <c r="F355" s="712"/>
      <c r="G355" s="706"/>
      <c r="H355" s="353" t="s">
        <v>1780</v>
      </c>
      <c r="J355" s="287" t="s">
        <v>1792</v>
      </c>
      <c r="K355" s="287" t="s">
        <v>1383</v>
      </c>
    </row>
    <row r="356" spans="1:11" ht="16.5">
      <c r="A356" s="337"/>
      <c r="B356" s="333"/>
      <c r="C356" s="350"/>
      <c r="D356" s="710" t="s">
        <v>1234</v>
      </c>
      <c r="E356" s="711"/>
      <c r="F356" s="712"/>
      <c r="G356" s="706"/>
      <c r="H356" s="353" t="s">
        <v>1780</v>
      </c>
      <c r="J356" s="287" t="s">
        <v>1792</v>
      </c>
      <c r="K356" s="287" t="s">
        <v>1384</v>
      </c>
    </row>
    <row r="357" spans="1:11" ht="16.5">
      <c r="A357" s="354"/>
      <c r="B357" s="355"/>
      <c r="C357" s="350"/>
      <c r="D357" s="710" t="s">
        <v>540</v>
      </c>
      <c r="E357" s="711"/>
      <c r="F357" s="712"/>
      <c r="G357" s="706"/>
      <c r="H357" s="353" t="s">
        <v>1780</v>
      </c>
      <c r="J357" s="287" t="s">
        <v>1792</v>
      </c>
      <c r="K357" s="287" t="s">
        <v>1385</v>
      </c>
    </row>
    <row r="358" spans="1:11" ht="33">
      <c r="A358" s="354"/>
      <c r="B358" s="355"/>
      <c r="C358" s="350"/>
      <c r="D358" s="710" t="s">
        <v>1235</v>
      </c>
      <c r="E358" s="711"/>
      <c r="F358" s="712"/>
      <c r="G358" s="706"/>
      <c r="H358" s="353" t="s">
        <v>1780</v>
      </c>
      <c r="J358" s="287" t="s">
        <v>1792</v>
      </c>
      <c r="K358" s="287" t="s">
        <v>1386</v>
      </c>
    </row>
    <row r="359" spans="1:11" ht="16.5">
      <c r="A359" s="329">
        <v>270</v>
      </c>
      <c r="B359" s="330">
        <v>28</v>
      </c>
      <c r="C359" s="341">
        <v>4</v>
      </c>
      <c r="D359" s="705" t="s">
        <v>542</v>
      </c>
      <c r="E359" s="705"/>
      <c r="F359" s="705"/>
      <c r="G359" s="706" t="s">
        <v>1233</v>
      </c>
      <c r="H359" s="353" t="s">
        <v>1780</v>
      </c>
      <c r="J359" s="287" t="s">
        <v>1792</v>
      </c>
      <c r="K359" s="287" t="s">
        <v>1387</v>
      </c>
    </row>
    <row r="360" spans="1:11" ht="16.5">
      <c r="A360" s="354"/>
      <c r="B360" s="355"/>
      <c r="C360" s="350"/>
      <c r="D360" s="710" t="s">
        <v>1118</v>
      </c>
      <c r="E360" s="711"/>
      <c r="F360" s="712"/>
      <c r="G360" s="706"/>
      <c r="H360" s="353" t="s">
        <v>1780</v>
      </c>
      <c r="J360" s="287" t="s">
        <v>1792</v>
      </c>
      <c r="K360" s="287" t="s">
        <v>1388</v>
      </c>
    </row>
    <row r="361" spans="1:11" ht="16.5">
      <c r="A361" s="354"/>
      <c r="B361" s="355"/>
      <c r="C361" s="350"/>
      <c r="D361" s="710" t="s">
        <v>1213</v>
      </c>
      <c r="E361" s="711"/>
      <c r="F361" s="712"/>
      <c r="G361" s="706"/>
      <c r="H361" s="353" t="s">
        <v>1780</v>
      </c>
      <c r="J361" s="287" t="s">
        <v>1792</v>
      </c>
      <c r="K361" s="287" t="s">
        <v>1389</v>
      </c>
    </row>
    <row r="362" spans="1:11" ht="16.5">
      <c r="A362" s="354"/>
      <c r="B362" s="355"/>
      <c r="C362" s="350"/>
      <c r="D362" s="710" t="s">
        <v>1234</v>
      </c>
      <c r="E362" s="711"/>
      <c r="F362" s="712"/>
      <c r="G362" s="706"/>
      <c r="H362" s="353" t="s">
        <v>1780</v>
      </c>
      <c r="J362" s="287" t="s">
        <v>1792</v>
      </c>
      <c r="K362" s="287" t="s">
        <v>1390</v>
      </c>
    </row>
    <row r="363" spans="1:11" ht="16.5">
      <c r="A363" s="354"/>
      <c r="B363" s="355"/>
      <c r="C363" s="350"/>
      <c r="D363" s="710" t="s">
        <v>540</v>
      </c>
      <c r="E363" s="711"/>
      <c r="F363" s="712"/>
      <c r="G363" s="706"/>
      <c r="H363" s="353" t="s">
        <v>1780</v>
      </c>
      <c r="J363" s="287" t="s">
        <v>1792</v>
      </c>
      <c r="K363" s="287" t="s">
        <v>1391</v>
      </c>
    </row>
    <row r="364" spans="1:11" ht="17.25" thickBot="1">
      <c r="A364" s="354"/>
      <c r="B364" s="355"/>
      <c r="C364" s="350"/>
      <c r="D364" s="710" t="s">
        <v>1235</v>
      </c>
      <c r="E364" s="711"/>
      <c r="F364" s="712"/>
      <c r="G364" s="706"/>
      <c r="H364" s="353" t="s">
        <v>1780</v>
      </c>
      <c r="J364" s="287" t="s">
        <v>1792</v>
      </c>
      <c r="K364" s="287" t="s">
        <v>1392</v>
      </c>
    </row>
    <row r="365" spans="1:11" ht="16.5">
      <c r="A365" s="331">
        <v>270</v>
      </c>
      <c r="B365" s="332">
        <v>48</v>
      </c>
      <c r="C365" s="349"/>
      <c r="D365" s="757" t="s">
        <v>420</v>
      </c>
      <c r="E365" s="757"/>
      <c r="F365" s="757"/>
      <c r="G365" s="904" t="s">
        <v>1233</v>
      </c>
      <c r="H365" s="353" t="s">
        <v>1780</v>
      </c>
      <c r="J365" s="287" t="s">
        <v>1792</v>
      </c>
      <c r="K365" s="287" t="s">
        <v>1393</v>
      </c>
    </row>
    <row r="366" spans="1:11" ht="16.5">
      <c r="A366" s="354"/>
      <c r="B366" s="355"/>
      <c r="C366" s="350"/>
      <c r="D366" s="710" t="s">
        <v>1236</v>
      </c>
      <c r="E366" s="711"/>
      <c r="F366" s="712"/>
      <c r="G366" s="903"/>
      <c r="H366" s="353" t="s">
        <v>1780</v>
      </c>
      <c r="I366" s="321" t="str">
        <f t="shared" si="5"/>
        <v>Queja o informe</v>
      </c>
      <c r="J366" s="287" t="s">
        <v>1792</v>
      </c>
      <c r="K366" s="287" t="s">
        <v>1394</v>
      </c>
    </row>
    <row r="367" spans="1:11" ht="16.5">
      <c r="A367" s="354"/>
      <c r="B367" s="355"/>
      <c r="C367" s="350"/>
      <c r="D367" s="710" t="s">
        <v>1237</v>
      </c>
      <c r="E367" s="711"/>
      <c r="F367" s="712"/>
      <c r="G367" s="903"/>
      <c r="H367" s="353" t="s">
        <v>1780</v>
      </c>
      <c r="I367" s="321" t="str">
        <f t="shared" si="5"/>
        <v>Pruebas</v>
      </c>
      <c r="J367" s="287" t="s">
        <v>1792</v>
      </c>
      <c r="K367" s="287" t="s">
        <v>1395</v>
      </c>
    </row>
    <row r="368" spans="1:11" ht="16.5">
      <c r="A368" s="354"/>
      <c r="B368" s="355"/>
      <c r="C368" s="350"/>
      <c r="D368" s="710" t="s">
        <v>1238</v>
      </c>
      <c r="E368" s="711"/>
      <c r="F368" s="712"/>
      <c r="G368" s="377"/>
      <c r="H368" s="353" t="s">
        <v>1780</v>
      </c>
      <c r="I368" s="321" t="str">
        <f t="shared" si="5"/>
        <v>Acta de reparto</v>
      </c>
      <c r="J368" s="287" t="s">
        <v>1792</v>
      </c>
      <c r="K368" s="287" t="s">
        <v>1396</v>
      </c>
    </row>
    <row r="369" spans="1:11" ht="16.5">
      <c r="A369" s="354"/>
      <c r="B369" s="355"/>
      <c r="C369" s="350"/>
      <c r="D369" s="710" t="s">
        <v>1239</v>
      </c>
      <c r="E369" s="711"/>
      <c r="F369" s="712"/>
      <c r="G369" s="377"/>
      <c r="H369" s="353" t="s">
        <v>1780</v>
      </c>
      <c r="I369" s="321" t="str">
        <f t="shared" si="5"/>
        <v>Auto inhibitorio</v>
      </c>
      <c r="J369" s="287" t="s">
        <v>1792</v>
      </c>
      <c r="K369" s="287" t="s">
        <v>1397</v>
      </c>
    </row>
    <row r="370" spans="1:11" ht="16.5">
      <c r="A370" s="354"/>
      <c r="B370" s="355"/>
      <c r="C370" s="350"/>
      <c r="D370" s="710" t="s">
        <v>1240</v>
      </c>
      <c r="E370" s="711"/>
      <c r="F370" s="712"/>
      <c r="G370" s="377"/>
      <c r="H370" s="353" t="s">
        <v>1780</v>
      </c>
      <c r="I370" s="321" t="str">
        <f t="shared" si="5"/>
        <v>Auto indagación preliminar implicado</v>
      </c>
      <c r="J370" s="287" t="s">
        <v>1792</v>
      </c>
      <c r="K370" s="287" t="s">
        <v>1398</v>
      </c>
    </row>
    <row r="371" spans="1:11" ht="16.5">
      <c r="A371" s="354"/>
      <c r="B371" s="355"/>
      <c r="C371" s="350"/>
      <c r="D371" s="710" t="s">
        <v>1241</v>
      </c>
      <c r="E371" s="711"/>
      <c r="F371" s="712"/>
      <c r="G371" s="377"/>
      <c r="H371" s="353" t="s">
        <v>1780</v>
      </c>
      <c r="I371" s="321" t="str">
        <f t="shared" si="5"/>
        <v>Notificación personal</v>
      </c>
      <c r="J371" s="287" t="s">
        <v>1792</v>
      </c>
      <c r="K371" s="287" t="s">
        <v>1399</v>
      </c>
    </row>
    <row r="372" spans="1:11" ht="16.5">
      <c r="A372" s="329">
        <v>270</v>
      </c>
      <c r="B372" s="330">
        <v>48</v>
      </c>
      <c r="C372" s="333"/>
      <c r="D372" s="710" t="s">
        <v>1242</v>
      </c>
      <c r="E372" s="711"/>
      <c r="F372" s="712"/>
      <c r="G372" s="902" t="s">
        <v>1233</v>
      </c>
      <c r="H372" s="353" t="s">
        <v>1780</v>
      </c>
      <c r="I372" s="321" t="str">
        <f t="shared" si="5"/>
        <v>Notificación por edicto</v>
      </c>
      <c r="J372" s="287" t="s">
        <v>1792</v>
      </c>
      <c r="K372" s="287" t="s">
        <v>1400</v>
      </c>
    </row>
    <row r="373" spans="1:11" ht="16.5">
      <c r="A373" s="337"/>
      <c r="B373" s="333"/>
      <c r="C373" s="333"/>
      <c r="D373" s="710" t="s">
        <v>1243</v>
      </c>
      <c r="E373" s="711"/>
      <c r="F373" s="712"/>
      <c r="G373" s="903"/>
      <c r="H373" s="353" t="s">
        <v>1780</v>
      </c>
      <c r="I373" s="321" t="str">
        <f t="shared" si="5"/>
        <v>Auto de apertura de investigación</v>
      </c>
      <c r="J373" s="287" t="s">
        <v>1792</v>
      </c>
      <c r="K373" s="287" t="s">
        <v>1401</v>
      </c>
    </row>
    <row r="374" spans="1:11" ht="16.5">
      <c r="A374" s="354"/>
      <c r="B374" s="355"/>
      <c r="C374" s="355"/>
      <c r="D374" s="710" t="s">
        <v>1244</v>
      </c>
      <c r="E374" s="711"/>
      <c r="F374" s="712"/>
      <c r="G374" s="903"/>
      <c r="H374" s="353" t="s">
        <v>1780</v>
      </c>
      <c r="I374" s="321" t="str">
        <f t="shared" si="5"/>
        <v>Auto de archivo</v>
      </c>
      <c r="J374" s="287" t="s">
        <v>1792</v>
      </c>
      <c r="K374" s="287" t="s">
        <v>1402</v>
      </c>
    </row>
    <row r="375" spans="1:11" ht="16.5">
      <c r="A375" s="354"/>
      <c r="B375" s="355"/>
      <c r="C375" s="355"/>
      <c r="D375" s="710" t="s">
        <v>1245</v>
      </c>
      <c r="E375" s="711"/>
      <c r="F375" s="712"/>
      <c r="G375" s="377"/>
      <c r="H375" s="353" t="s">
        <v>1780</v>
      </c>
      <c r="I375" s="321" t="str">
        <f t="shared" si="5"/>
        <v>Constancia de ejecutoría</v>
      </c>
      <c r="J375" s="287" t="s">
        <v>1792</v>
      </c>
      <c r="K375" s="287" t="s">
        <v>1403</v>
      </c>
    </row>
    <row r="376" spans="1:11" ht="16.5">
      <c r="A376" s="354"/>
      <c r="B376" s="355"/>
      <c r="C376" s="355"/>
      <c r="D376" s="710" t="s">
        <v>1246</v>
      </c>
      <c r="E376" s="711"/>
      <c r="F376" s="712"/>
      <c r="G376" s="377"/>
      <c r="H376" s="353" t="s">
        <v>1780</v>
      </c>
      <c r="I376" s="321" t="str">
        <f t="shared" si="5"/>
        <v>Recurso de apelación de la persona que impone la queja.</v>
      </c>
      <c r="J376" s="287" t="s">
        <v>1792</v>
      </c>
      <c r="K376" s="287" t="s">
        <v>1404</v>
      </c>
    </row>
    <row r="377" spans="1:11" ht="16.5">
      <c r="A377" s="354"/>
      <c r="B377" s="355"/>
      <c r="C377" s="355"/>
      <c r="D377" s="710" t="s">
        <v>1247</v>
      </c>
      <c r="E377" s="711"/>
      <c r="F377" s="712"/>
      <c r="G377" s="377"/>
      <c r="H377" s="353" t="s">
        <v>1780</v>
      </c>
      <c r="I377" s="321" t="str">
        <f t="shared" si="5"/>
        <v>Auto concediendo recurso de apelación</v>
      </c>
      <c r="J377" s="287" t="s">
        <v>1792</v>
      </c>
      <c r="K377" s="287" t="s">
        <v>1405</v>
      </c>
    </row>
    <row r="378" spans="1:11" ht="16.5">
      <c r="A378" s="354"/>
      <c r="B378" s="355"/>
      <c r="C378" s="355"/>
      <c r="D378" s="710" t="s">
        <v>1248</v>
      </c>
      <c r="E378" s="711"/>
      <c r="F378" s="712"/>
      <c r="G378" s="377"/>
      <c r="H378" s="353" t="s">
        <v>1780</v>
      </c>
      <c r="I378" s="321" t="str">
        <f t="shared" si="5"/>
        <v>Auto rechazando recurso de apelación improcedente</v>
      </c>
      <c r="J378" s="287" t="s">
        <v>1792</v>
      </c>
      <c r="K378" s="287" t="s">
        <v>1406</v>
      </c>
    </row>
    <row r="379" spans="1:11" ht="16.5">
      <c r="A379" s="354"/>
      <c r="B379" s="355"/>
      <c r="C379" s="355"/>
      <c r="D379" s="710" t="s">
        <v>1249</v>
      </c>
      <c r="E379" s="711"/>
      <c r="F379" s="712"/>
      <c r="G379" s="377"/>
      <c r="H379" s="353" t="s">
        <v>1780</v>
      </c>
      <c r="I379" s="321" t="str">
        <f t="shared" si="5"/>
        <v>Auto rechazando recurso de apelación extemporáneo</v>
      </c>
      <c r="J379" s="287" t="s">
        <v>1792</v>
      </c>
      <c r="K379" s="287" t="s">
        <v>1407</v>
      </c>
    </row>
    <row r="380" spans="1:11" ht="16.5">
      <c r="A380" s="354"/>
      <c r="B380" s="355"/>
      <c r="C380" s="355"/>
      <c r="D380" s="710" t="s">
        <v>1250</v>
      </c>
      <c r="E380" s="711"/>
      <c r="F380" s="712"/>
      <c r="G380" s="377"/>
      <c r="H380" s="353" t="s">
        <v>1780</v>
      </c>
      <c r="I380" s="321" t="str">
        <f t="shared" si="5"/>
        <v>Auto declarando desierto el recurso</v>
      </c>
      <c r="J380" s="287" t="s">
        <v>1792</v>
      </c>
      <c r="K380" s="287" t="s">
        <v>1408</v>
      </c>
    </row>
    <row r="381" spans="1:11" ht="16.5">
      <c r="A381" s="354"/>
      <c r="B381" s="355"/>
      <c r="C381" s="355"/>
      <c r="D381" s="710" t="s">
        <v>1251</v>
      </c>
      <c r="E381" s="711"/>
      <c r="F381" s="712"/>
      <c r="G381" s="377"/>
      <c r="H381" s="353" t="s">
        <v>1780</v>
      </c>
      <c r="I381" s="321" t="str">
        <f t="shared" si="5"/>
        <v>Comunicación, remisión expediente según instancia</v>
      </c>
      <c r="J381" s="287" t="s">
        <v>1792</v>
      </c>
      <c r="K381" s="287" t="s">
        <v>1409</v>
      </c>
    </row>
    <row r="382" spans="1:11" ht="16.5">
      <c r="A382" s="354"/>
      <c r="B382" s="355"/>
      <c r="C382" s="355"/>
      <c r="D382" s="710" t="s">
        <v>1252</v>
      </c>
      <c r="E382" s="711"/>
      <c r="F382" s="712"/>
      <c r="G382" s="377"/>
      <c r="H382" s="353" t="s">
        <v>1780</v>
      </c>
      <c r="I382" s="321" t="str">
        <f t="shared" si="5"/>
        <v>Comunicación auto niega recurso de apelación</v>
      </c>
      <c r="J382" s="287" t="s">
        <v>1792</v>
      </c>
      <c r="K382" s="287" t="s">
        <v>1410</v>
      </c>
    </row>
    <row r="383" spans="1:11" ht="16.5">
      <c r="A383" s="354"/>
      <c r="B383" s="355"/>
      <c r="C383" s="355"/>
      <c r="D383" s="710" t="s">
        <v>1253</v>
      </c>
      <c r="E383" s="711"/>
      <c r="F383" s="712"/>
      <c r="G383" s="377"/>
      <c r="H383" s="353" t="s">
        <v>1780</v>
      </c>
      <c r="I383" s="321" t="str">
        <f t="shared" si="5"/>
        <v>Recurso de la queja</v>
      </c>
      <c r="J383" s="287" t="s">
        <v>1792</v>
      </c>
      <c r="K383" s="287" t="s">
        <v>1411</v>
      </c>
    </row>
    <row r="384" spans="1:11" ht="16.5">
      <c r="A384" s="354"/>
      <c r="B384" s="355"/>
      <c r="C384" s="355"/>
      <c r="D384" s="710" t="s">
        <v>1254</v>
      </c>
      <c r="E384" s="711"/>
      <c r="F384" s="712"/>
      <c r="G384" s="377"/>
      <c r="H384" s="353" t="s">
        <v>1780</v>
      </c>
      <c r="I384" s="321" t="str">
        <f t="shared" si="5"/>
        <v>Auto rechazando el recurso de la queja extemporáneo</v>
      </c>
      <c r="J384" s="287" t="s">
        <v>1792</v>
      </c>
      <c r="K384" s="287" t="s">
        <v>1412</v>
      </c>
    </row>
    <row r="385" spans="1:11" ht="16.5">
      <c r="A385" s="354"/>
      <c r="B385" s="355"/>
      <c r="C385" s="355"/>
      <c r="D385" s="710" t="s">
        <v>1250</v>
      </c>
      <c r="E385" s="711"/>
      <c r="F385" s="712"/>
      <c r="G385" s="377"/>
      <c r="H385" s="353" t="s">
        <v>1780</v>
      </c>
      <c r="I385" s="321" t="str">
        <f t="shared" si="5"/>
        <v>Auto declarando desierto el recurso</v>
      </c>
      <c r="J385" s="287" t="s">
        <v>1792</v>
      </c>
      <c r="K385" s="287" t="s">
        <v>1413</v>
      </c>
    </row>
    <row r="386" spans="1:11" ht="16.5">
      <c r="A386" s="354"/>
      <c r="B386" s="355"/>
      <c r="C386" s="355"/>
      <c r="D386" s="710" t="s">
        <v>1255</v>
      </c>
      <c r="E386" s="711"/>
      <c r="F386" s="712"/>
      <c r="G386" s="377"/>
      <c r="H386" s="353" t="s">
        <v>1780</v>
      </c>
      <c r="I386" s="321" t="str">
        <f t="shared" si="5"/>
        <v>Comunicación remisión expediente</v>
      </c>
      <c r="J386" s="287" t="s">
        <v>1792</v>
      </c>
      <c r="K386" s="287" t="s">
        <v>1118</v>
      </c>
    </row>
    <row r="387" spans="1:11" ht="16.5">
      <c r="A387" s="354"/>
      <c r="B387" s="355"/>
      <c r="C387" s="355"/>
      <c r="D387" s="710" t="s">
        <v>1256</v>
      </c>
      <c r="E387" s="711"/>
      <c r="F387" s="712"/>
      <c r="G387" s="377"/>
      <c r="H387" s="353" t="s">
        <v>1780</v>
      </c>
      <c r="I387" s="321" t="str">
        <f t="shared" si="5"/>
        <v>Comunicación remisión expediente segunda instancia</v>
      </c>
      <c r="J387" s="287" t="s">
        <v>1792</v>
      </c>
      <c r="K387" s="287" t="s">
        <v>1192</v>
      </c>
    </row>
    <row r="388" spans="1:11" ht="16.5">
      <c r="A388" s="354"/>
      <c r="B388" s="355"/>
      <c r="C388" s="355"/>
      <c r="D388" s="710" t="s">
        <v>1252</v>
      </c>
      <c r="E388" s="711"/>
      <c r="F388" s="712"/>
      <c r="G388" s="377"/>
      <c r="H388" s="353" t="s">
        <v>1780</v>
      </c>
      <c r="J388" s="287" t="s">
        <v>1792</v>
      </c>
      <c r="K388" s="287" t="s">
        <v>1119</v>
      </c>
    </row>
    <row r="389" spans="1:11" ht="16.5">
      <c r="A389" s="354"/>
      <c r="B389" s="355"/>
      <c r="C389" s="355"/>
      <c r="D389" s="710" t="s">
        <v>1253</v>
      </c>
      <c r="E389" s="711"/>
      <c r="F389" s="712"/>
      <c r="G389" s="377"/>
      <c r="H389" s="353" t="s">
        <v>1780</v>
      </c>
      <c r="J389" s="287" t="s">
        <v>1792</v>
      </c>
      <c r="K389" s="287" t="s">
        <v>539</v>
      </c>
    </row>
    <row r="390" spans="1:11" ht="16.5">
      <c r="A390" s="354"/>
      <c r="B390" s="355"/>
      <c r="C390" s="355"/>
      <c r="D390" s="710" t="s">
        <v>1257</v>
      </c>
      <c r="E390" s="711"/>
      <c r="F390" s="712"/>
      <c r="G390" s="377"/>
      <c r="H390" s="353" t="s">
        <v>1780</v>
      </c>
      <c r="I390" s="321" t="str">
        <f t="shared" ref="I390:I451" si="6">+D390</f>
        <v>Auto declarando desierto el recurso de la queja</v>
      </c>
      <c r="J390" s="287" t="s">
        <v>1792</v>
      </c>
      <c r="K390" s="287" t="s">
        <v>1120</v>
      </c>
    </row>
    <row r="391" spans="1:11" ht="16.5">
      <c r="A391" s="354"/>
      <c r="B391" s="355"/>
      <c r="C391" s="355"/>
      <c r="D391" s="710" t="s">
        <v>1258</v>
      </c>
      <c r="E391" s="711"/>
      <c r="F391" s="712"/>
      <c r="G391" s="377"/>
      <c r="H391" s="353" t="s">
        <v>1780</v>
      </c>
      <c r="I391" s="321" t="str">
        <f t="shared" si="6"/>
        <v>Auto declarando precluido el recurso de queja</v>
      </c>
      <c r="J391" s="287" t="s">
        <v>1792</v>
      </c>
      <c r="K391" s="287" t="s">
        <v>1416</v>
      </c>
    </row>
    <row r="392" spans="1:11" ht="16.5">
      <c r="A392" s="354"/>
      <c r="B392" s="355"/>
      <c r="C392" s="355"/>
      <c r="D392" s="710" t="s">
        <v>1259</v>
      </c>
      <c r="E392" s="711"/>
      <c r="F392" s="712"/>
      <c r="G392" s="377"/>
      <c r="H392" s="353" t="s">
        <v>1780</v>
      </c>
      <c r="I392" s="321" t="str">
        <f t="shared" si="6"/>
        <v>Auto rechazando el recurso de queja extemporánea</v>
      </c>
      <c r="J392" s="132" t="s">
        <v>1793</v>
      </c>
      <c r="K392" s="132" t="s">
        <v>1418</v>
      </c>
    </row>
    <row r="393" spans="1:11" ht="16.5">
      <c r="A393" s="354"/>
      <c r="B393" s="355"/>
      <c r="C393" s="355"/>
      <c r="D393" s="710" t="s">
        <v>1260</v>
      </c>
      <c r="E393" s="711"/>
      <c r="F393" s="712"/>
      <c r="G393" s="377"/>
      <c r="H393" s="353" t="s">
        <v>1780</v>
      </c>
      <c r="I393" s="321" t="str">
        <f t="shared" si="6"/>
        <v>Auto concediendo recurso de queja</v>
      </c>
      <c r="J393" s="132" t="s">
        <v>1793</v>
      </c>
      <c r="K393" s="132" t="s">
        <v>1420</v>
      </c>
    </row>
    <row r="394" spans="1:11" ht="16.5">
      <c r="A394" s="354"/>
      <c r="B394" s="355"/>
      <c r="C394" s="355"/>
      <c r="D394" s="710" t="s">
        <v>1261</v>
      </c>
      <c r="E394" s="711"/>
      <c r="F394" s="712"/>
      <c r="G394" s="377"/>
      <c r="H394" s="353" t="s">
        <v>1780</v>
      </c>
      <c r="I394" s="321" t="str">
        <f t="shared" si="6"/>
        <v>Comunicación auto concede apelación</v>
      </c>
      <c r="J394" s="132" t="s">
        <v>1793</v>
      </c>
      <c r="K394" s="132" t="s">
        <v>1302</v>
      </c>
    </row>
    <row r="395" spans="1:11" ht="16.5">
      <c r="A395" s="354"/>
      <c r="B395" s="355"/>
      <c r="C395" s="355"/>
      <c r="D395" s="710" t="s">
        <v>1262</v>
      </c>
      <c r="E395" s="711"/>
      <c r="F395" s="712"/>
      <c r="G395" s="377"/>
      <c r="H395" s="353" t="s">
        <v>1780</v>
      </c>
      <c r="I395" s="321" t="str">
        <f t="shared" si="6"/>
        <v>Comunicación implicado no apelante</v>
      </c>
      <c r="J395" s="132" t="s">
        <v>1793</v>
      </c>
      <c r="K395" s="132" t="s">
        <v>1199</v>
      </c>
    </row>
    <row r="396" spans="1:11" ht="16.5">
      <c r="A396" s="354"/>
      <c r="B396" s="355"/>
      <c r="C396" s="355"/>
      <c r="D396" s="710" t="s">
        <v>1263</v>
      </c>
      <c r="E396" s="711"/>
      <c r="F396" s="712"/>
      <c r="G396" s="377"/>
      <c r="H396" s="353" t="s">
        <v>1780</v>
      </c>
      <c r="I396" s="321" t="str">
        <f t="shared" si="6"/>
        <v>Comunicación, remisión expediente segunda instancia</v>
      </c>
      <c r="J396" s="132" t="s">
        <v>1793</v>
      </c>
      <c r="K396" s="132" t="s">
        <v>1303</v>
      </c>
    </row>
    <row r="397" spans="1:11" ht="16.5">
      <c r="A397" s="354"/>
      <c r="B397" s="355"/>
      <c r="C397" s="355"/>
      <c r="D397" s="710" t="s">
        <v>1264</v>
      </c>
      <c r="E397" s="711"/>
      <c r="F397" s="712"/>
      <c r="G397" s="378"/>
      <c r="H397" s="353" t="s">
        <v>1780</v>
      </c>
      <c r="I397" s="321" t="str">
        <f t="shared" si="6"/>
        <v>Comunicación trámite recursos</v>
      </c>
      <c r="J397" s="132" t="s">
        <v>1793</v>
      </c>
      <c r="K397" s="132" t="s">
        <v>537</v>
      </c>
    </row>
    <row r="398" spans="1:11" ht="16.5">
      <c r="A398" s="354"/>
      <c r="B398" s="355"/>
      <c r="C398" s="355"/>
      <c r="D398" s="710" t="s">
        <v>1265</v>
      </c>
      <c r="E398" s="711"/>
      <c r="F398" s="712"/>
      <c r="G398" s="378"/>
      <c r="H398" s="353" t="s">
        <v>1780</v>
      </c>
      <c r="I398" s="321" t="str">
        <f t="shared" si="6"/>
        <v>Auto desacatando la apelación</v>
      </c>
      <c r="J398" s="132" t="s">
        <v>1793</v>
      </c>
      <c r="K398" s="132" t="s">
        <v>1423</v>
      </c>
    </row>
    <row r="399" spans="1:11" ht="16.5">
      <c r="A399" s="354"/>
      <c r="B399" s="355"/>
      <c r="C399" s="355"/>
      <c r="D399" s="710" t="s">
        <v>1266</v>
      </c>
      <c r="E399" s="711"/>
      <c r="F399" s="712"/>
      <c r="G399" s="378"/>
      <c r="H399" s="353" t="s">
        <v>1780</v>
      </c>
      <c r="I399" s="321" t="str">
        <f t="shared" si="6"/>
        <v>Comunicación implicado segunda instancia</v>
      </c>
      <c r="J399" s="132" t="s">
        <v>1793</v>
      </c>
      <c r="K399" s="132" t="s">
        <v>1424</v>
      </c>
    </row>
    <row r="400" spans="1:11" ht="33">
      <c r="A400" s="354"/>
      <c r="B400" s="355"/>
      <c r="C400" s="355"/>
      <c r="D400" s="710" t="s">
        <v>1267</v>
      </c>
      <c r="E400" s="711"/>
      <c r="F400" s="712"/>
      <c r="G400" s="378"/>
      <c r="H400" s="353" t="s">
        <v>1780</v>
      </c>
      <c r="I400" s="321" t="str">
        <f t="shared" si="6"/>
        <v>Comunicación auto segunda instancia de la persona que impone queja.</v>
      </c>
      <c r="J400" s="132" t="s">
        <v>1793</v>
      </c>
      <c r="K400" s="132" t="s">
        <v>1425</v>
      </c>
    </row>
    <row r="401" spans="1:11" ht="16.5">
      <c r="A401" s="354"/>
      <c r="B401" s="355"/>
      <c r="C401" s="355"/>
      <c r="D401" s="710" t="s">
        <v>1268</v>
      </c>
      <c r="E401" s="711"/>
      <c r="F401" s="712"/>
      <c r="G401" s="378"/>
      <c r="H401" s="353" t="s">
        <v>1780</v>
      </c>
      <c r="I401" s="321" t="str">
        <f t="shared" si="6"/>
        <v>Comunicación o apertura</v>
      </c>
      <c r="J401" s="132" t="s">
        <v>1793</v>
      </c>
      <c r="K401" s="132" t="s">
        <v>1426</v>
      </c>
    </row>
    <row r="402" spans="1:11" ht="16.5">
      <c r="A402" s="354"/>
      <c r="B402" s="355"/>
      <c r="C402" s="355"/>
      <c r="D402" s="710" t="s">
        <v>1269</v>
      </c>
      <c r="E402" s="711"/>
      <c r="F402" s="712"/>
      <c r="G402" s="378"/>
      <c r="H402" s="353" t="s">
        <v>1780</v>
      </c>
      <c r="I402" s="321" t="str">
        <f t="shared" si="6"/>
        <v>Investigación personería</v>
      </c>
      <c r="J402" s="132" t="s">
        <v>1793</v>
      </c>
      <c r="K402" s="132" t="s">
        <v>1427</v>
      </c>
    </row>
    <row r="403" spans="1:11" ht="16.5">
      <c r="A403" s="354"/>
      <c r="B403" s="355"/>
      <c r="C403" s="355"/>
      <c r="D403" s="710" t="s">
        <v>1270</v>
      </c>
      <c r="E403" s="711"/>
      <c r="F403" s="712"/>
      <c r="G403" s="378"/>
      <c r="H403" s="353" t="s">
        <v>1780</v>
      </c>
      <c r="I403" s="321" t="str">
        <f t="shared" si="6"/>
        <v>Comunicación de apertura de investigación procuraduría</v>
      </c>
      <c r="J403" s="132" t="s">
        <v>1793</v>
      </c>
      <c r="K403" s="132" t="s">
        <v>1428</v>
      </c>
    </row>
    <row r="404" spans="1:11" ht="16.5">
      <c r="A404" s="329">
        <v>270</v>
      </c>
      <c r="B404" s="330">
        <v>48</v>
      </c>
      <c r="C404" s="333"/>
      <c r="D404" s="710" t="s">
        <v>1271</v>
      </c>
      <c r="E404" s="711"/>
      <c r="F404" s="712"/>
      <c r="G404" s="900" t="s">
        <v>1233</v>
      </c>
      <c r="H404" s="353" t="s">
        <v>1780</v>
      </c>
      <c r="I404" s="321" t="str">
        <f t="shared" si="6"/>
        <v>Auto prorroga, término</v>
      </c>
      <c r="J404" s="132" t="s">
        <v>1793</v>
      </c>
      <c r="K404" s="132" t="s">
        <v>1429</v>
      </c>
    </row>
    <row r="405" spans="1:11" ht="16.5">
      <c r="A405" s="354"/>
      <c r="B405" s="355"/>
      <c r="C405" s="355"/>
      <c r="D405" s="710" t="s">
        <v>234</v>
      </c>
      <c r="E405" s="711"/>
      <c r="F405" s="712"/>
      <c r="G405" s="901"/>
      <c r="H405" s="353" t="s">
        <v>1780</v>
      </c>
      <c r="I405" s="321" t="str">
        <f t="shared" si="6"/>
        <v>Investigación</v>
      </c>
      <c r="J405" s="132" t="s">
        <v>1793</v>
      </c>
      <c r="K405" s="132" t="s">
        <v>1430</v>
      </c>
    </row>
    <row r="406" spans="1:11" ht="16.5">
      <c r="A406" s="354"/>
      <c r="B406" s="355"/>
      <c r="C406" s="355"/>
      <c r="D406" s="710" t="s">
        <v>1272</v>
      </c>
      <c r="E406" s="711"/>
      <c r="F406" s="712"/>
      <c r="G406" s="901"/>
      <c r="H406" s="353" t="s">
        <v>1780</v>
      </c>
      <c r="I406" s="321" t="str">
        <f t="shared" si="6"/>
        <v>Comunicación prórroga apertura de investigación implicado</v>
      </c>
      <c r="J406" s="132" t="s">
        <v>1793</v>
      </c>
      <c r="K406" s="132" t="s">
        <v>1431</v>
      </c>
    </row>
    <row r="407" spans="1:11" ht="16.5">
      <c r="A407" s="354"/>
      <c r="B407" s="355"/>
      <c r="C407" s="355"/>
      <c r="D407" s="710" t="s">
        <v>1273</v>
      </c>
      <c r="E407" s="711"/>
      <c r="F407" s="712"/>
      <c r="G407" s="377"/>
      <c r="H407" s="353" t="s">
        <v>1780</v>
      </c>
      <c r="I407" s="321" t="str">
        <f t="shared" si="6"/>
        <v>Cierre de investigación</v>
      </c>
      <c r="J407" s="132" t="s">
        <v>1793</v>
      </c>
      <c r="K407" s="132" t="s">
        <v>1432</v>
      </c>
    </row>
    <row r="408" spans="1:11" ht="16.5">
      <c r="A408" s="354"/>
      <c r="B408" s="355"/>
      <c r="C408" s="355"/>
      <c r="D408" s="710" t="s">
        <v>1274</v>
      </c>
      <c r="E408" s="711"/>
      <c r="F408" s="712"/>
      <c r="G408" s="377"/>
      <c r="H408" s="353" t="s">
        <v>1780</v>
      </c>
      <c r="I408" s="321" t="str">
        <f t="shared" si="6"/>
        <v>Notificación</v>
      </c>
      <c r="J408" s="132" t="s">
        <v>1793</v>
      </c>
      <c r="K408" s="132" t="s">
        <v>1433</v>
      </c>
    </row>
    <row r="409" spans="1:11" ht="16.5">
      <c r="A409" s="354"/>
      <c r="B409" s="355"/>
      <c r="C409" s="355"/>
      <c r="D409" s="710" t="s">
        <v>1275</v>
      </c>
      <c r="E409" s="711"/>
      <c r="F409" s="712"/>
      <c r="G409" s="377"/>
      <c r="H409" s="353" t="s">
        <v>1780</v>
      </c>
      <c r="I409" s="321" t="str">
        <f t="shared" si="6"/>
        <v>Testimonio</v>
      </c>
      <c r="J409" s="94" t="s">
        <v>1794</v>
      </c>
      <c r="K409" s="94" t="s">
        <v>1435</v>
      </c>
    </row>
    <row r="410" spans="1:11" ht="33">
      <c r="A410" s="354"/>
      <c r="B410" s="355"/>
      <c r="C410" s="355"/>
      <c r="D410" s="710" t="s">
        <v>1276</v>
      </c>
      <c r="E410" s="711"/>
      <c r="F410" s="712"/>
      <c r="G410" s="377"/>
      <c r="H410" s="353" t="s">
        <v>1780</v>
      </c>
      <c r="I410" s="321" t="str">
        <f t="shared" si="6"/>
        <v>Ratificación y ampliación de la queja</v>
      </c>
      <c r="J410" s="94" t="s">
        <v>1794</v>
      </c>
      <c r="K410" s="94" t="s">
        <v>1436</v>
      </c>
    </row>
    <row r="411" spans="1:11" ht="16.5">
      <c r="A411" s="354"/>
      <c r="B411" s="355"/>
      <c r="C411" s="355"/>
      <c r="D411" s="710" t="s">
        <v>1277</v>
      </c>
      <c r="E411" s="711"/>
      <c r="F411" s="712"/>
      <c r="G411" s="377"/>
      <c r="H411" s="353" t="s">
        <v>1780</v>
      </c>
      <c r="I411" s="321" t="str">
        <f t="shared" si="6"/>
        <v>Citación a la persona que impone queja, ratificación y ampliación</v>
      </c>
      <c r="J411" s="142" t="s">
        <v>1795</v>
      </c>
      <c r="K411" s="142" t="s">
        <v>535</v>
      </c>
    </row>
    <row r="412" spans="1:11" ht="16.5">
      <c r="A412" s="354"/>
      <c r="B412" s="355"/>
      <c r="C412" s="355"/>
      <c r="D412" s="710" t="s">
        <v>1278</v>
      </c>
      <c r="E412" s="711"/>
      <c r="F412" s="712"/>
      <c r="G412" s="378"/>
      <c r="H412" s="353" t="s">
        <v>1780</v>
      </c>
      <c r="I412" s="321" t="str">
        <f t="shared" si="6"/>
        <v>Acta de visita administrativa</v>
      </c>
      <c r="J412" s="142" t="s">
        <v>1795</v>
      </c>
      <c r="K412" s="142" t="s">
        <v>536</v>
      </c>
    </row>
    <row r="413" spans="1:11" ht="16.5">
      <c r="A413" s="354"/>
      <c r="B413" s="355"/>
      <c r="C413" s="355"/>
      <c r="D413" s="710" t="s">
        <v>1279</v>
      </c>
      <c r="E413" s="711"/>
      <c r="F413" s="712"/>
      <c r="G413" s="378"/>
      <c r="H413" s="353" t="s">
        <v>1780</v>
      </c>
      <c r="I413" s="321" t="str">
        <f t="shared" si="6"/>
        <v>Citación testigo</v>
      </c>
      <c r="J413" s="142" t="s">
        <v>1795</v>
      </c>
      <c r="K413" s="142" t="s">
        <v>537</v>
      </c>
    </row>
    <row r="414" spans="1:11" ht="16.5">
      <c r="A414" s="354"/>
      <c r="B414" s="355"/>
      <c r="C414" s="355"/>
      <c r="D414" s="710" t="s">
        <v>1280</v>
      </c>
      <c r="E414" s="711"/>
      <c r="F414" s="712"/>
      <c r="G414" s="378"/>
      <c r="H414" s="353" t="s">
        <v>1780</v>
      </c>
      <c r="I414" s="321" t="str">
        <f t="shared" si="6"/>
        <v xml:space="preserve">Solicitud de documentos </v>
      </c>
      <c r="J414" s="142" t="s">
        <v>1795</v>
      </c>
      <c r="K414" s="142" t="s">
        <v>538</v>
      </c>
    </row>
    <row r="415" spans="1:11" ht="16.5">
      <c r="A415" s="354"/>
      <c r="B415" s="355"/>
      <c r="C415" s="355"/>
      <c r="D415" s="710" t="s">
        <v>546</v>
      </c>
      <c r="E415" s="711"/>
      <c r="F415" s="712"/>
      <c r="G415" s="378"/>
      <c r="H415" s="353" t="s">
        <v>1780</v>
      </c>
      <c r="I415" s="321" t="str">
        <f t="shared" si="6"/>
        <v>Pliego de cargos</v>
      </c>
      <c r="J415" s="142" t="s">
        <v>1795</v>
      </c>
      <c r="K415" s="142" t="s">
        <v>1438</v>
      </c>
    </row>
    <row r="416" spans="1:11" ht="16.5">
      <c r="A416" s="354"/>
      <c r="B416" s="355"/>
      <c r="C416" s="355"/>
      <c r="D416" s="710" t="s">
        <v>1281</v>
      </c>
      <c r="E416" s="711"/>
      <c r="F416" s="712"/>
      <c r="G416" s="378"/>
      <c r="H416" s="353" t="s">
        <v>1780</v>
      </c>
      <c r="I416" s="321" t="str">
        <f t="shared" si="6"/>
        <v>Notificación de pliego de cargos</v>
      </c>
      <c r="J416" s="142" t="s">
        <v>1795</v>
      </c>
      <c r="K416" s="142" t="s">
        <v>1119</v>
      </c>
    </row>
    <row r="417" spans="1:11" ht="16.5">
      <c r="A417" s="354"/>
      <c r="B417" s="355"/>
      <c r="C417" s="355"/>
      <c r="D417" s="710" t="s">
        <v>1282</v>
      </c>
      <c r="E417" s="711"/>
      <c r="F417" s="712"/>
      <c r="G417" s="378"/>
      <c r="H417" s="353" t="s">
        <v>1780</v>
      </c>
      <c r="I417" s="321" t="str">
        <f t="shared" si="6"/>
        <v>Escrito de descargos</v>
      </c>
      <c r="J417" s="142" t="s">
        <v>1795</v>
      </c>
      <c r="K417" s="142" t="s">
        <v>539</v>
      </c>
    </row>
    <row r="418" spans="1:11" ht="16.5">
      <c r="A418" s="354"/>
      <c r="B418" s="355"/>
      <c r="C418" s="355"/>
      <c r="D418" s="710" t="s">
        <v>1283</v>
      </c>
      <c r="E418" s="711"/>
      <c r="F418" s="712"/>
      <c r="G418" s="378"/>
      <c r="H418" s="353" t="s">
        <v>1780</v>
      </c>
      <c r="I418" s="321" t="str">
        <f t="shared" si="6"/>
        <v>Versión libre</v>
      </c>
      <c r="J418" s="142" t="s">
        <v>1795</v>
      </c>
      <c r="K418" s="142" t="s">
        <v>543</v>
      </c>
    </row>
    <row r="419" spans="1:11" ht="16.5">
      <c r="A419" s="354"/>
      <c r="B419" s="355"/>
      <c r="C419" s="355"/>
      <c r="D419" s="710" t="s">
        <v>1284</v>
      </c>
      <c r="E419" s="711"/>
      <c r="F419" s="712"/>
      <c r="G419" s="378"/>
      <c r="H419" s="353" t="s">
        <v>1780</v>
      </c>
      <c r="I419" s="321" t="str">
        <f t="shared" si="6"/>
        <v>Comunicación decreto oficioso de pruebas</v>
      </c>
      <c r="J419" s="142" t="s">
        <v>1795</v>
      </c>
      <c r="K419" s="142" t="s">
        <v>1439</v>
      </c>
    </row>
    <row r="420" spans="1:11" ht="16.5">
      <c r="A420" s="354"/>
      <c r="B420" s="355"/>
      <c r="C420" s="355"/>
      <c r="D420" s="710" t="s">
        <v>1285</v>
      </c>
      <c r="E420" s="711"/>
      <c r="F420" s="712"/>
      <c r="G420" s="378"/>
      <c r="H420" s="353" t="s">
        <v>1780</v>
      </c>
      <c r="I420" s="321" t="str">
        <f t="shared" si="6"/>
        <v>Auto declaratoria, ausencia</v>
      </c>
      <c r="J420" s="142" t="s">
        <v>1795</v>
      </c>
      <c r="K420" s="142" t="s">
        <v>1441</v>
      </c>
    </row>
    <row r="421" spans="1:11" ht="16.5">
      <c r="A421" s="354"/>
      <c r="B421" s="355"/>
      <c r="C421" s="355"/>
      <c r="D421" s="710" t="s">
        <v>1286</v>
      </c>
      <c r="E421" s="711"/>
      <c r="F421" s="712"/>
      <c r="G421" s="378"/>
      <c r="H421" s="353" t="s">
        <v>1780</v>
      </c>
      <c r="I421" s="321" t="str">
        <f t="shared" si="6"/>
        <v>Auto nombramiento defensor</v>
      </c>
      <c r="J421" s="142" t="s">
        <v>1795</v>
      </c>
      <c r="K421" s="142" t="s">
        <v>1442</v>
      </c>
    </row>
    <row r="422" spans="1:11" ht="16.5">
      <c r="A422" s="354"/>
      <c r="B422" s="355"/>
      <c r="C422" s="355"/>
      <c r="D422" s="710" t="s">
        <v>1287</v>
      </c>
      <c r="E422" s="711"/>
      <c r="F422" s="712"/>
      <c r="G422" s="378"/>
      <c r="H422" s="353" t="s">
        <v>1780</v>
      </c>
      <c r="I422" s="321" t="str">
        <f t="shared" si="6"/>
        <v>Comunicación consultorio jurídico</v>
      </c>
      <c r="J422" s="142" t="s">
        <v>1795</v>
      </c>
      <c r="K422" s="142" t="s">
        <v>1443</v>
      </c>
    </row>
    <row r="423" spans="1:11" ht="33">
      <c r="A423" s="354"/>
      <c r="B423" s="355"/>
      <c r="C423" s="355"/>
      <c r="D423" s="710" t="s">
        <v>1288</v>
      </c>
      <c r="E423" s="711"/>
      <c r="F423" s="712"/>
      <c r="G423" s="378"/>
      <c r="H423" s="353" t="s">
        <v>1780</v>
      </c>
      <c r="I423" s="321" t="str">
        <f t="shared" si="6"/>
        <v>Comunicación defensor oficio</v>
      </c>
      <c r="J423" s="142" t="s">
        <v>1795</v>
      </c>
      <c r="K423" s="142" t="s">
        <v>1444</v>
      </c>
    </row>
    <row r="424" spans="1:11" ht="33">
      <c r="A424" s="354"/>
      <c r="B424" s="355"/>
      <c r="C424" s="355"/>
      <c r="D424" s="710" t="s">
        <v>1289</v>
      </c>
      <c r="E424" s="711"/>
      <c r="F424" s="712"/>
      <c r="G424" s="378"/>
      <c r="H424" s="353" t="s">
        <v>1780</v>
      </c>
      <c r="I424" s="321" t="str">
        <f t="shared" si="6"/>
        <v>Auto decreta prueba descargos</v>
      </c>
      <c r="J424" s="142" t="s">
        <v>1795</v>
      </c>
      <c r="K424" s="142" t="s">
        <v>1445</v>
      </c>
    </row>
    <row r="425" spans="1:11" ht="16.5">
      <c r="A425" s="354"/>
      <c r="B425" s="355"/>
      <c r="C425" s="355"/>
      <c r="D425" s="710" t="s">
        <v>1290</v>
      </c>
      <c r="E425" s="711"/>
      <c r="F425" s="712"/>
      <c r="G425" s="378"/>
      <c r="H425" s="353" t="s">
        <v>1780</v>
      </c>
      <c r="I425" s="321" t="str">
        <f t="shared" si="6"/>
        <v>Comunicación decreta pruebas sujeto procesal</v>
      </c>
      <c r="J425" s="142" t="s">
        <v>1795</v>
      </c>
      <c r="K425" s="142" t="s">
        <v>1446</v>
      </c>
    </row>
    <row r="426" spans="1:11" ht="33">
      <c r="A426" s="354"/>
      <c r="B426" s="355"/>
      <c r="C426" s="355"/>
      <c r="D426" s="710" t="s">
        <v>1291</v>
      </c>
      <c r="E426" s="711"/>
      <c r="F426" s="712"/>
      <c r="G426" s="378"/>
      <c r="H426" s="353" t="s">
        <v>1780</v>
      </c>
      <c r="I426" s="321" t="str">
        <f t="shared" si="6"/>
        <v>Auto niega pruebas</v>
      </c>
      <c r="J426" s="142" t="s">
        <v>1795</v>
      </c>
      <c r="K426" s="142" t="s">
        <v>1447</v>
      </c>
    </row>
    <row r="427" spans="1:11" ht="16.5">
      <c r="A427" s="354"/>
      <c r="B427" s="355"/>
      <c r="C427" s="355"/>
      <c r="D427" s="710" t="s">
        <v>1292</v>
      </c>
      <c r="E427" s="711"/>
      <c r="F427" s="712"/>
      <c r="G427" s="378"/>
      <c r="H427" s="353" t="s">
        <v>1780</v>
      </c>
      <c r="I427" s="321" t="str">
        <f t="shared" si="6"/>
        <v xml:space="preserve">Recurso de reposición y subsidio de apelación </v>
      </c>
      <c r="J427" s="142" t="s">
        <v>1795</v>
      </c>
      <c r="K427" s="142" t="s">
        <v>1448</v>
      </c>
    </row>
    <row r="428" spans="1:11" ht="33">
      <c r="A428" s="354"/>
      <c r="B428" s="355"/>
      <c r="C428" s="355"/>
      <c r="D428" s="710" t="s">
        <v>1293</v>
      </c>
      <c r="E428" s="711"/>
      <c r="F428" s="712"/>
      <c r="G428" s="378"/>
      <c r="H428" s="353" t="s">
        <v>1780</v>
      </c>
      <c r="I428" s="321" t="str">
        <f t="shared" si="6"/>
        <v>Auto decreta nulidad</v>
      </c>
      <c r="J428" s="142" t="s">
        <v>1795</v>
      </c>
      <c r="K428" s="142" t="s">
        <v>1449</v>
      </c>
    </row>
    <row r="429" spans="1:11" ht="16.5">
      <c r="A429" s="354"/>
      <c r="B429" s="355"/>
      <c r="C429" s="355"/>
      <c r="D429" s="710" t="s">
        <v>1294</v>
      </c>
      <c r="E429" s="711"/>
      <c r="F429" s="712"/>
      <c r="G429" s="378"/>
      <c r="H429" s="353" t="s">
        <v>1780</v>
      </c>
      <c r="I429" s="321" t="str">
        <f t="shared" si="6"/>
        <v>Auto corre traslado para alegar conclusión</v>
      </c>
      <c r="J429" s="142" t="s">
        <v>1795</v>
      </c>
      <c r="K429" s="142" t="s">
        <v>1450</v>
      </c>
    </row>
    <row r="430" spans="1:11" ht="16.5">
      <c r="A430" s="354"/>
      <c r="B430" s="355"/>
      <c r="C430" s="355"/>
      <c r="D430" s="710" t="s">
        <v>1295</v>
      </c>
      <c r="E430" s="711"/>
      <c r="F430" s="712"/>
      <c r="G430" s="378"/>
      <c r="H430" s="353" t="s">
        <v>1780</v>
      </c>
      <c r="I430" s="321" t="str">
        <f t="shared" si="6"/>
        <v>Fallo primera instancia</v>
      </c>
      <c r="J430" s="142" t="s">
        <v>1795</v>
      </c>
      <c r="K430" s="142" t="s">
        <v>1451</v>
      </c>
    </row>
    <row r="431" spans="1:11" ht="16.5">
      <c r="A431" s="354"/>
      <c r="B431" s="355"/>
      <c r="C431" s="355"/>
      <c r="D431" s="710" t="s">
        <v>1296</v>
      </c>
      <c r="E431" s="711"/>
      <c r="F431" s="712"/>
      <c r="G431" s="378"/>
      <c r="H431" s="353" t="s">
        <v>1780</v>
      </c>
      <c r="I431" s="321" t="str">
        <f t="shared" si="6"/>
        <v>Comunicación fallo absoluto quejoso</v>
      </c>
      <c r="J431" s="142" t="s">
        <v>1795</v>
      </c>
      <c r="K431" s="142" t="s">
        <v>1452</v>
      </c>
    </row>
    <row r="432" spans="1:11" ht="16.5">
      <c r="A432" s="354"/>
      <c r="B432" s="355"/>
      <c r="C432" s="355"/>
      <c r="D432" s="710" t="s">
        <v>1297</v>
      </c>
      <c r="E432" s="711"/>
      <c r="F432" s="712"/>
      <c r="G432" s="378"/>
      <c r="H432" s="353" t="s">
        <v>1780</v>
      </c>
      <c r="I432" s="321" t="str">
        <f t="shared" si="6"/>
        <v>Notificación fallo primera instancia implicado</v>
      </c>
      <c r="J432" s="142" t="s">
        <v>1795</v>
      </c>
      <c r="K432" s="142" t="s">
        <v>1453</v>
      </c>
    </row>
    <row r="433" spans="1:11" ht="16.5">
      <c r="A433" s="354"/>
      <c r="B433" s="355"/>
      <c r="C433" s="355"/>
      <c r="D433" s="710" t="s">
        <v>1298</v>
      </c>
      <c r="E433" s="711"/>
      <c r="F433" s="712"/>
      <c r="G433" s="378"/>
      <c r="H433" s="353" t="s">
        <v>1780</v>
      </c>
      <c r="I433" s="321" t="str">
        <f t="shared" si="6"/>
        <v>Notificación a otros sujetos procesales</v>
      </c>
      <c r="J433" s="142" t="s">
        <v>1795</v>
      </c>
      <c r="K433" s="142" t="s">
        <v>1454</v>
      </c>
    </row>
    <row r="434" spans="1:11" ht="16.5">
      <c r="A434" s="354"/>
      <c r="B434" s="355"/>
      <c r="C434" s="355"/>
      <c r="D434" s="710" t="s">
        <v>526</v>
      </c>
      <c r="E434" s="711"/>
      <c r="F434" s="712"/>
      <c r="G434" s="378"/>
      <c r="H434" s="353" t="s">
        <v>1780</v>
      </c>
      <c r="I434" s="321" t="str">
        <f t="shared" si="6"/>
        <v>Fallo de segunda instancia</v>
      </c>
      <c r="J434" s="142" t="s">
        <v>1795</v>
      </c>
      <c r="K434" s="142" t="s">
        <v>1455</v>
      </c>
    </row>
    <row r="435" spans="1:11" ht="16.5">
      <c r="A435" s="354"/>
      <c r="B435" s="355"/>
      <c r="C435" s="355"/>
      <c r="D435" s="710" t="s">
        <v>1299</v>
      </c>
      <c r="E435" s="711"/>
      <c r="F435" s="712"/>
      <c r="G435" s="378"/>
      <c r="H435" s="353" t="s">
        <v>1780</v>
      </c>
      <c r="I435" s="321" t="str">
        <f t="shared" si="6"/>
        <v>Comunicación fallo de segunda instancia</v>
      </c>
      <c r="J435" s="142" t="s">
        <v>1795</v>
      </c>
      <c r="K435" s="142" t="s">
        <v>1456</v>
      </c>
    </row>
    <row r="436" spans="1:11" ht="33.75">
      <c r="A436" s="329">
        <v>270</v>
      </c>
      <c r="B436" s="330">
        <v>48</v>
      </c>
      <c r="C436" s="355"/>
      <c r="D436" s="710" t="s">
        <v>1298</v>
      </c>
      <c r="E436" s="711"/>
      <c r="F436" s="712"/>
      <c r="G436" s="379" t="s">
        <v>1233</v>
      </c>
      <c r="H436" s="353" t="s">
        <v>1780</v>
      </c>
      <c r="I436" s="321" t="str">
        <f t="shared" si="6"/>
        <v>Notificación a otros sujetos procesales</v>
      </c>
      <c r="J436" s="142" t="s">
        <v>1795</v>
      </c>
      <c r="K436" s="142" t="s">
        <v>1457</v>
      </c>
    </row>
    <row r="437" spans="1:11" ht="17.25" thickBot="1">
      <c r="A437" s="354"/>
      <c r="B437" s="355"/>
      <c r="C437" s="355"/>
      <c r="D437" s="710" t="s">
        <v>1300</v>
      </c>
      <c r="E437" s="711"/>
      <c r="F437" s="712"/>
      <c r="G437" s="380"/>
      <c r="H437" s="353" t="s">
        <v>1780</v>
      </c>
      <c r="I437" s="321" t="str">
        <f t="shared" si="6"/>
        <v>Comunicación fallo absolutorio quejoso</v>
      </c>
      <c r="J437" s="142" t="s">
        <v>1795</v>
      </c>
      <c r="K437" s="142" t="s">
        <v>1459</v>
      </c>
    </row>
    <row r="438" spans="1:11" ht="33">
      <c r="A438" s="325">
        <v>280</v>
      </c>
      <c r="B438" s="326">
        <v>2</v>
      </c>
      <c r="C438" s="327"/>
      <c r="D438" s="755" t="s">
        <v>400</v>
      </c>
      <c r="E438" s="755"/>
      <c r="F438" s="755"/>
      <c r="G438" s="328"/>
      <c r="H438" s="353" t="s">
        <v>1781</v>
      </c>
      <c r="J438" s="142" t="s">
        <v>1795</v>
      </c>
      <c r="K438" s="142" t="s">
        <v>1460</v>
      </c>
    </row>
    <row r="439" spans="1:11" ht="33">
      <c r="A439" s="329">
        <v>280</v>
      </c>
      <c r="B439" s="330">
        <v>2</v>
      </c>
      <c r="C439" s="330">
        <v>19</v>
      </c>
      <c r="D439" s="756" t="s">
        <v>422</v>
      </c>
      <c r="E439" s="756"/>
      <c r="F439" s="756"/>
      <c r="G439" s="706" t="s">
        <v>1301</v>
      </c>
      <c r="H439" s="353" t="s">
        <v>1781</v>
      </c>
      <c r="J439" s="142" t="s">
        <v>1795</v>
      </c>
      <c r="K439" s="142" t="s">
        <v>1462</v>
      </c>
    </row>
    <row r="440" spans="1:11" ht="33">
      <c r="A440" s="337"/>
      <c r="B440" s="333"/>
      <c r="C440" s="333"/>
      <c r="D440" s="728" t="s">
        <v>1302</v>
      </c>
      <c r="E440" s="895"/>
      <c r="F440" s="896"/>
      <c r="G440" s="706"/>
      <c r="H440" s="353" t="s">
        <v>1781</v>
      </c>
      <c r="I440" s="321" t="str">
        <f t="shared" si="6"/>
        <v>Acta</v>
      </c>
      <c r="J440" s="142" t="s">
        <v>1795</v>
      </c>
      <c r="K440" s="142" t="s">
        <v>1464</v>
      </c>
    </row>
    <row r="441" spans="1:11" ht="16.5">
      <c r="A441" s="337"/>
      <c r="B441" s="333"/>
      <c r="C441" s="333"/>
      <c r="D441" s="728" t="s">
        <v>1199</v>
      </c>
      <c r="E441" s="895"/>
      <c r="F441" s="896"/>
      <c r="G441" s="706"/>
      <c r="H441" s="353" t="s">
        <v>1781</v>
      </c>
      <c r="I441" s="321" t="str">
        <f t="shared" si="6"/>
        <v>Informes</v>
      </c>
      <c r="J441" s="142" t="s">
        <v>1795</v>
      </c>
      <c r="K441" s="142" t="s">
        <v>1466</v>
      </c>
    </row>
    <row r="442" spans="1:11" ht="16.5">
      <c r="A442" s="337"/>
      <c r="B442" s="333"/>
      <c r="C442" s="333"/>
      <c r="D442" s="728" t="s">
        <v>1303</v>
      </c>
      <c r="E442" s="895"/>
      <c r="F442" s="896"/>
      <c r="G442" s="706"/>
      <c r="H442" s="353" t="s">
        <v>1781</v>
      </c>
      <c r="I442" s="321" t="str">
        <f t="shared" si="6"/>
        <v>Oficios de invitación al comité</v>
      </c>
      <c r="J442" s="142" t="s">
        <v>1795</v>
      </c>
      <c r="K442" s="142" t="s">
        <v>1468</v>
      </c>
    </row>
    <row r="443" spans="1:11" ht="16.5">
      <c r="A443" s="337"/>
      <c r="B443" s="333"/>
      <c r="C443" s="333"/>
      <c r="D443" s="728" t="s">
        <v>537</v>
      </c>
      <c r="E443" s="895"/>
      <c r="F443" s="896"/>
      <c r="G443" s="706"/>
      <c r="H443" s="353" t="s">
        <v>1781</v>
      </c>
      <c r="I443" s="321" t="str">
        <f t="shared" si="6"/>
        <v>Listado de asistencia al comité</v>
      </c>
      <c r="J443" s="147" t="s">
        <v>1796</v>
      </c>
      <c r="K443" s="147" t="s">
        <v>1302</v>
      </c>
    </row>
    <row r="444" spans="1:11" ht="16.5">
      <c r="A444" s="329">
        <v>280</v>
      </c>
      <c r="B444" s="330">
        <v>2</v>
      </c>
      <c r="C444" s="330">
        <v>21</v>
      </c>
      <c r="D444" s="756" t="s">
        <v>423</v>
      </c>
      <c r="E444" s="756"/>
      <c r="F444" s="756"/>
      <c r="G444" s="706" t="s">
        <v>1301</v>
      </c>
      <c r="H444" s="353" t="s">
        <v>1781</v>
      </c>
      <c r="J444" s="147" t="s">
        <v>1796</v>
      </c>
      <c r="K444" s="147" t="s">
        <v>536</v>
      </c>
    </row>
    <row r="445" spans="1:11" ht="16.5">
      <c r="A445" s="337"/>
      <c r="B445" s="333"/>
      <c r="C445" s="333"/>
      <c r="D445" s="728" t="s">
        <v>1302</v>
      </c>
      <c r="E445" s="895"/>
      <c r="F445" s="896"/>
      <c r="G445" s="706"/>
      <c r="H445" s="353" t="s">
        <v>1781</v>
      </c>
      <c r="I445" s="321" t="str">
        <f t="shared" si="6"/>
        <v>Acta</v>
      </c>
      <c r="J445" s="147" t="s">
        <v>1796</v>
      </c>
      <c r="K445" s="147" t="s">
        <v>537</v>
      </c>
    </row>
    <row r="446" spans="1:11" ht="16.5">
      <c r="A446" s="337"/>
      <c r="B446" s="333"/>
      <c r="C446" s="333"/>
      <c r="D446" s="728" t="s">
        <v>1199</v>
      </c>
      <c r="E446" s="895"/>
      <c r="F446" s="896"/>
      <c r="G446" s="706"/>
      <c r="H446" s="353" t="s">
        <v>1781</v>
      </c>
      <c r="I446" s="321" t="str">
        <f t="shared" si="6"/>
        <v>Informes</v>
      </c>
      <c r="J446" s="147" t="s">
        <v>1796</v>
      </c>
      <c r="K446" s="147" t="s">
        <v>1470</v>
      </c>
    </row>
    <row r="447" spans="1:11" ht="16.5">
      <c r="A447" s="337"/>
      <c r="B447" s="333"/>
      <c r="C447" s="333"/>
      <c r="D447" s="728" t="s">
        <v>1303</v>
      </c>
      <c r="E447" s="895"/>
      <c r="F447" s="896"/>
      <c r="G447" s="706"/>
      <c r="H447" s="353" t="s">
        <v>1781</v>
      </c>
      <c r="I447" s="321" t="str">
        <f t="shared" si="6"/>
        <v>Oficios de invitación al comité</v>
      </c>
      <c r="J447" s="147" t="s">
        <v>1796</v>
      </c>
      <c r="K447" s="147" t="s">
        <v>1471</v>
      </c>
    </row>
    <row r="448" spans="1:11" ht="17.25" thickBot="1">
      <c r="A448" s="337"/>
      <c r="B448" s="333"/>
      <c r="C448" s="333"/>
      <c r="D448" s="728" t="s">
        <v>537</v>
      </c>
      <c r="E448" s="895"/>
      <c r="F448" s="896"/>
      <c r="G448" s="706"/>
      <c r="H448" s="353" t="s">
        <v>1781</v>
      </c>
      <c r="I448" s="321" t="str">
        <f t="shared" si="6"/>
        <v>Listado de asistencia al comité</v>
      </c>
      <c r="J448" s="147" t="s">
        <v>1796</v>
      </c>
      <c r="K448" s="147" t="s">
        <v>1472</v>
      </c>
    </row>
    <row r="449" spans="1:11" ht="16.5">
      <c r="A449" s="325">
        <v>280</v>
      </c>
      <c r="B449" s="326">
        <v>17</v>
      </c>
      <c r="C449" s="326"/>
      <c r="D449" s="746" t="s">
        <v>604</v>
      </c>
      <c r="E449" s="746"/>
      <c r="F449" s="746"/>
      <c r="G449" s="358"/>
      <c r="H449" s="353" t="s">
        <v>1781</v>
      </c>
      <c r="J449" s="147" t="s">
        <v>1796</v>
      </c>
      <c r="K449" s="147" t="s">
        <v>1473</v>
      </c>
    </row>
    <row r="450" spans="1:11" ht="16.5">
      <c r="A450" s="329">
        <v>280</v>
      </c>
      <c r="B450" s="330">
        <v>17</v>
      </c>
      <c r="C450" s="330">
        <v>1</v>
      </c>
      <c r="D450" s="756" t="s">
        <v>605</v>
      </c>
      <c r="E450" s="756"/>
      <c r="F450" s="756"/>
      <c r="G450" s="713" t="s">
        <v>1301</v>
      </c>
      <c r="H450" s="353" t="s">
        <v>1781</v>
      </c>
      <c r="J450" s="147" t="s">
        <v>1796</v>
      </c>
      <c r="K450" s="147" t="s">
        <v>1474</v>
      </c>
    </row>
    <row r="451" spans="1:11" ht="16.5">
      <c r="A451" s="337"/>
      <c r="B451" s="333"/>
      <c r="C451" s="333"/>
      <c r="D451" s="709" t="s">
        <v>1304</v>
      </c>
      <c r="E451" s="723"/>
      <c r="F451" s="723"/>
      <c r="G451" s="714"/>
      <c r="H451" s="353" t="s">
        <v>1781</v>
      </c>
      <c r="I451" s="321" t="str">
        <f t="shared" si="6"/>
        <v>Guías de manejo de infecciones intrahospitalarias</v>
      </c>
      <c r="J451" s="147" t="s">
        <v>1796</v>
      </c>
      <c r="K451" s="147" t="s">
        <v>1475</v>
      </c>
    </row>
    <row r="452" spans="1:11" ht="17.25" thickBot="1">
      <c r="A452" s="337"/>
      <c r="B452" s="333"/>
      <c r="C452" s="333"/>
      <c r="D452" s="709" t="s">
        <v>1305</v>
      </c>
      <c r="E452" s="723"/>
      <c r="F452" s="723"/>
      <c r="G452" s="714"/>
      <c r="H452" s="353" t="s">
        <v>1781</v>
      </c>
      <c r="I452" s="321" t="str">
        <f t="shared" ref="I452:I515" si="7">+D452</f>
        <v>Evaluación guías de manejo de infecciones intrahospitalarias</v>
      </c>
      <c r="J452" s="147" t="s">
        <v>1796</v>
      </c>
      <c r="K452" s="147" t="s">
        <v>1476</v>
      </c>
    </row>
    <row r="453" spans="1:11" ht="16.5">
      <c r="A453" s="331">
        <v>280</v>
      </c>
      <c r="B453" s="332">
        <v>19</v>
      </c>
      <c r="C453" s="332"/>
      <c r="D453" s="757" t="s">
        <v>606</v>
      </c>
      <c r="E453" s="746"/>
      <c r="F453" s="746"/>
      <c r="G453" s="761" t="s">
        <v>1301</v>
      </c>
      <c r="H453" s="353" t="s">
        <v>1781</v>
      </c>
      <c r="J453" s="147" t="s">
        <v>1796</v>
      </c>
      <c r="K453" s="147" t="s">
        <v>1478</v>
      </c>
    </row>
    <row r="454" spans="1:11" ht="16.5">
      <c r="A454" s="337"/>
      <c r="B454" s="333"/>
      <c r="C454" s="333"/>
      <c r="D454" s="728" t="s">
        <v>1306</v>
      </c>
      <c r="E454" s="895"/>
      <c r="F454" s="896"/>
      <c r="G454" s="714"/>
      <c r="H454" s="353" t="s">
        <v>1781</v>
      </c>
      <c r="I454" s="321" t="str">
        <f t="shared" si="7"/>
        <v>Resolución de acreditación</v>
      </c>
      <c r="J454" s="147" t="s">
        <v>1796</v>
      </c>
      <c r="K454" s="147" t="s">
        <v>1479</v>
      </c>
    </row>
    <row r="455" spans="1:11" ht="16.5">
      <c r="A455" s="337"/>
      <c r="B455" s="333"/>
      <c r="C455" s="333"/>
      <c r="D455" s="728" t="s">
        <v>1235</v>
      </c>
      <c r="E455" s="895"/>
      <c r="F455" s="896"/>
      <c r="G455" s="714"/>
      <c r="H455" s="353" t="s">
        <v>1781</v>
      </c>
      <c r="I455" s="321" t="str">
        <f t="shared" si="7"/>
        <v>Listado de asistencia</v>
      </c>
      <c r="J455" s="147" t="s">
        <v>1796</v>
      </c>
      <c r="K455" s="147" t="s">
        <v>1480</v>
      </c>
    </row>
    <row r="456" spans="1:11" ht="16.5">
      <c r="A456" s="337"/>
      <c r="B456" s="333"/>
      <c r="C456" s="333"/>
      <c r="D456" s="728" t="s">
        <v>1307</v>
      </c>
      <c r="E456" s="895"/>
      <c r="F456" s="896"/>
      <c r="G456" s="714"/>
      <c r="H456" s="353" t="s">
        <v>1781</v>
      </c>
      <c r="I456" s="321" t="str">
        <f t="shared" si="7"/>
        <v>Autoevaluación de acreditación</v>
      </c>
      <c r="J456" s="147" t="s">
        <v>1796</v>
      </c>
      <c r="K456" s="147" t="s">
        <v>1481</v>
      </c>
    </row>
    <row r="457" spans="1:11" ht="16.5">
      <c r="A457" s="337"/>
      <c r="B457" s="333"/>
      <c r="C457" s="333"/>
      <c r="D457" s="728" t="s">
        <v>1308</v>
      </c>
      <c r="E457" s="895"/>
      <c r="F457" s="896"/>
      <c r="G457" s="714"/>
      <c r="H457" s="353" t="s">
        <v>1781</v>
      </c>
      <c r="I457" s="321" t="str">
        <f t="shared" si="7"/>
        <v>Planes de mejoramiento de acreditación</v>
      </c>
      <c r="J457" s="147" t="s">
        <v>1796</v>
      </c>
      <c r="K457" s="147" t="s">
        <v>1482</v>
      </c>
    </row>
    <row r="458" spans="1:11" ht="17.25" thickBot="1">
      <c r="A458" s="337"/>
      <c r="B458" s="333"/>
      <c r="C458" s="333"/>
      <c r="D458" s="897" t="s">
        <v>1309</v>
      </c>
      <c r="E458" s="898"/>
      <c r="F458" s="899"/>
      <c r="G458" s="714"/>
      <c r="H458" s="353" t="s">
        <v>1781</v>
      </c>
      <c r="I458" s="321" t="str">
        <f t="shared" si="7"/>
        <v>Informes del historial de acreditación</v>
      </c>
      <c r="J458" s="147" t="s">
        <v>1796</v>
      </c>
      <c r="K458" s="147" t="s">
        <v>1483</v>
      </c>
    </row>
    <row r="459" spans="1:11" ht="16.5">
      <c r="A459" s="331">
        <v>280</v>
      </c>
      <c r="B459" s="332">
        <v>22</v>
      </c>
      <c r="C459" s="332"/>
      <c r="D459" s="746" t="s">
        <v>1310</v>
      </c>
      <c r="E459" s="746"/>
      <c r="F459" s="746"/>
      <c r="G459" s="761" t="s">
        <v>1301</v>
      </c>
      <c r="H459" s="353" t="s">
        <v>1781</v>
      </c>
      <c r="J459" s="147" t="s">
        <v>1796</v>
      </c>
      <c r="K459" s="147" t="s">
        <v>1484</v>
      </c>
    </row>
    <row r="460" spans="1:11" ht="16.5">
      <c r="A460" s="337"/>
      <c r="B460" s="333"/>
      <c r="C460" s="333"/>
      <c r="D460" s="710" t="s">
        <v>1311</v>
      </c>
      <c r="E460" s="711"/>
      <c r="F460" s="712"/>
      <c r="G460" s="714"/>
      <c r="H460" s="353" t="s">
        <v>1781</v>
      </c>
      <c r="I460" s="321" t="str">
        <f t="shared" si="7"/>
        <v>Instructivo del historial de habilitación</v>
      </c>
      <c r="J460" s="147" t="s">
        <v>1796</v>
      </c>
      <c r="K460" s="147" t="s">
        <v>1485</v>
      </c>
    </row>
    <row r="461" spans="1:11" ht="16.5">
      <c r="A461" s="337"/>
      <c r="B461" s="333"/>
      <c r="C461" s="333"/>
      <c r="D461" s="710" t="s">
        <v>1312</v>
      </c>
      <c r="E461" s="711"/>
      <c r="F461" s="712"/>
      <c r="G461" s="714"/>
      <c r="H461" s="353" t="s">
        <v>1781</v>
      </c>
      <c r="I461" s="321" t="str">
        <f t="shared" si="7"/>
        <v>Solicitud de novedades del historial de habilitación</v>
      </c>
      <c r="J461" s="147" t="s">
        <v>1796</v>
      </c>
      <c r="K461" s="147" t="s">
        <v>1486</v>
      </c>
    </row>
    <row r="462" spans="1:11" ht="16.5">
      <c r="A462" s="337"/>
      <c r="B462" s="333"/>
      <c r="C462" s="333"/>
      <c r="D462" s="710" t="s">
        <v>1313</v>
      </c>
      <c r="E462" s="711"/>
      <c r="F462" s="712"/>
      <c r="G462" s="714"/>
      <c r="H462" s="353" t="s">
        <v>1781</v>
      </c>
      <c r="I462" s="321" t="str">
        <f t="shared" si="7"/>
        <v>Acta del historial de habilitación</v>
      </c>
      <c r="J462" s="147" t="s">
        <v>1796</v>
      </c>
      <c r="K462" s="147" t="s">
        <v>1487</v>
      </c>
    </row>
    <row r="463" spans="1:11" ht="16.5">
      <c r="A463" s="337"/>
      <c r="B463" s="333"/>
      <c r="C463" s="333"/>
      <c r="D463" s="710" t="s">
        <v>1314</v>
      </c>
      <c r="E463" s="711"/>
      <c r="F463" s="712"/>
      <c r="G463" s="714"/>
      <c r="H463" s="353" t="s">
        <v>1781</v>
      </c>
      <c r="I463" s="321" t="str">
        <f t="shared" si="7"/>
        <v>Doumento de autoevaluación para la habilitación</v>
      </c>
      <c r="J463" s="147" t="s">
        <v>1796</v>
      </c>
      <c r="K463" s="147" t="s">
        <v>1119</v>
      </c>
    </row>
    <row r="464" spans="1:11" ht="16.5">
      <c r="A464" s="337"/>
      <c r="B464" s="333"/>
      <c r="C464" s="333"/>
      <c r="D464" s="710" t="s">
        <v>1315</v>
      </c>
      <c r="E464" s="711"/>
      <c r="F464" s="712"/>
      <c r="G464" s="714"/>
      <c r="H464" s="353" t="s">
        <v>1781</v>
      </c>
      <c r="I464" s="321" t="str">
        <f t="shared" si="7"/>
        <v>Formulario de novedades del historial de habilitación</v>
      </c>
      <c r="J464" s="147" t="s">
        <v>1796</v>
      </c>
      <c r="K464" s="147" t="s">
        <v>1480</v>
      </c>
    </row>
    <row r="465" spans="1:11" ht="16.5">
      <c r="A465" s="337"/>
      <c r="B465" s="333"/>
      <c r="C465" s="333"/>
      <c r="D465" s="710" t="s">
        <v>1316</v>
      </c>
      <c r="E465" s="711"/>
      <c r="F465" s="712"/>
      <c r="G465" s="714"/>
      <c r="H465" s="353" t="s">
        <v>1781</v>
      </c>
      <c r="I465" s="321" t="str">
        <f t="shared" si="7"/>
        <v>Informe del sistema único de habilitación</v>
      </c>
      <c r="J465" s="147" t="s">
        <v>1796</v>
      </c>
      <c r="K465" s="147" t="s">
        <v>1488</v>
      </c>
    </row>
    <row r="466" spans="1:11" ht="16.5">
      <c r="A466" s="337"/>
      <c r="B466" s="333"/>
      <c r="C466" s="333"/>
      <c r="D466" s="710" t="s">
        <v>1317</v>
      </c>
      <c r="E466" s="711"/>
      <c r="F466" s="712"/>
      <c r="G466" s="714"/>
      <c r="H466" s="353" t="s">
        <v>1781</v>
      </c>
      <c r="I466" s="321" t="str">
        <f t="shared" si="7"/>
        <v>Constancia de la renovación de la habilitación</v>
      </c>
      <c r="J466" s="147" t="s">
        <v>1796</v>
      </c>
      <c r="K466" s="147" t="s">
        <v>1489</v>
      </c>
    </row>
    <row r="467" spans="1:11" ht="17.25" thickBot="1">
      <c r="A467" s="346"/>
      <c r="B467" s="347"/>
      <c r="C467" s="347"/>
      <c r="D467" s="888" t="s">
        <v>1318</v>
      </c>
      <c r="E467" s="889"/>
      <c r="F467" s="890"/>
      <c r="G467" s="734"/>
      <c r="H467" s="353" t="s">
        <v>1781</v>
      </c>
      <c r="I467" s="321" t="str">
        <f t="shared" si="7"/>
        <v>Oficios del historial de habilitación</v>
      </c>
      <c r="J467" s="147" t="s">
        <v>1796</v>
      </c>
      <c r="K467" s="147" t="s">
        <v>1490</v>
      </c>
    </row>
    <row r="468" spans="1:11" ht="33">
      <c r="A468" s="325">
        <v>280</v>
      </c>
      <c r="B468" s="326">
        <v>31</v>
      </c>
      <c r="C468" s="326"/>
      <c r="D468" s="746" t="s">
        <v>1319</v>
      </c>
      <c r="E468" s="746"/>
      <c r="F468" s="746"/>
      <c r="G468" s="358"/>
      <c r="H468" s="353" t="s">
        <v>1781</v>
      </c>
      <c r="J468" s="147" t="s">
        <v>1796</v>
      </c>
      <c r="K468" s="147" t="s">
        <v>1491</v>
      </c>
    </row>
    <row r="469" spans="1:11" ht="16.5">
      <c r="A469" s="381">
        <v>280</v>
      </c>
      <c r="B469" s="382">
        <v>31</v>
      </c>
      <c r="C469" s="382">
        <v>1</v>
      </c>
      <c r="D469" s="705" t="s">
        <v>1320</v>
      </c>
      <c r="E469" s="756"/>
      <c r="F469" s="756"/>
      <c r="G469" s="713" t="s">
        <v>1301</v>
      </c>
      <c r="H469" s="353" t="s">
        <v>1781</v>
      </c>
      <c r="J469" s="147" t="s">
        <v>1796</v>
      </c>
      <c r="K469" s="147" t="s">
        <v>1492</v>
      </c>
    </row>
    <row r="470" spans="1:11" ht="16.5">
      <c r="A470" s="329"/>
      <c r="B470" s="330"/>
      <c r="C470" s="330"/>
      <c r="D470" s="771" t="s">
        <v>1321</v>
      </c>
      <c r="E470" s="781"/>
      <c r="F470" s="781"/>
      <c r="G470" s="714"/>
      <c r="H470" s="353" t="s">
        <v>1781</v>
      </c>
      <c r="I470" s="321" t="str">
        <f t="shared" si="7"/>
        <v>Solicitud de elaboración del CCD</v>
      </c>
      <c r="J470" s="147" t="s">
        <v>1796</v>
      </c>
      <c r="K470" s="147" t="s">
        <v>1493</v>
      </c>
    </row>
    <row r="471" spans="1:11" ht="16.5">
      <c r="A471" s="337"/>
      <c r="B471" s="333"/>
      <c r="C471" s="333"/>
      <c r="D471" s="771" t="s">
        <v>1322</v>
      </c>
      <c r="E471" s="781"/>
      <c r="F471" s="781"/>
      <c r="G471" s="714"/>
      <c r="H471" s="353" t="s">
        <v>1781</v>
      </c>
      <c r="I471" s="321" t="str">
        <f t="shared" si="7"/>
        <v>Solicitud de modificación del CCD</v>
      </c>
      <c r="J471" s="147" t="s">
        <v>1796</v>
      </c>
      <c r="K471" s="147" t="s">
        <v>1494</v>
      </c>
    </row>
    <row r="472" spans="1:11" ht="16.5">
      <c r="A472" s="337"/>
      <c r="B472" s="333"/>
      <c r="C472" s="333"/>
      <c r="D472" s="771" t="s">
        <v>1323</v>
      </c>
      <c r="E472" s="781"/>
      <c r="F472" s="781"/>
      <c r="G472" s="714"/>
      <c r="H472" s="353" t="s">
        <v>1781</v>
      </c>
      <c r="I472" s="321" t="str">
        <f t="shared" si="7"/>
        <v>Cuadro de Clasificación Documental.</v>
      </c>
      <c r="J472" s="147" t="s">
        <v>1796</v>
      </c>
      <c r="K472" s="147" t="s">
        <v>1235</v>
      </c>
    </row>
    <row r="473" spans="1:11" ht="33">
      <c r="A473" s="337"/>
      <c r="B473" s="333"/>
      <c r="C473" s="333"/>
      <c r="D473" s="894" t="s">
        <v>1324</v>
      </c>
      <c r="E473" s="894"/>
      <c r="F473" s="894"/>
      <c r="G473" s="714"/>
      <c r="H473" s="353" t="s">
        <v>1781</v>
      </c>
      <c r="I473" s="321" t="str">
        <f t="shared" si="7"/>
        <v>Anexos del Cuadro de Caracterización Documental</v>
      </c>
      <c r="J473" s="147" t="s">
        <v>1796</v>
      </c>
      <c r="K473" s="147" t="s">
        <v>1495</v>
      </c>
    </row>
    <row r="474" spans="1:11" ht="16.5">
      <c r="A474" s="329">
        <v>280</v>
      </c>
      <c r="B474" s="330">
        <v>31</v>
      </c>
      <c r="C474" s="330">
        <v>2</v>
      </c>
      <c r="D474" s="705" t="s">
        <v>610</v>
      </c>
      <c r="E474" s="756"/>
      <c r="F474" s="756"/>
      <c r="G474" s="706" t="s">
        <v>1301</v>
      </c>
      <c r="H474" s="353" t="s">
        <v>1781</v>
      </c>
      <c r="J474" s="147" t="s">
        <v>1796</v>
      </c>
      <c r="K474" s="147" t="s">
        <v>1497</v>
      </c>
    </row>
    <row r="475" spans="1:11" ht="16.5">
      <c r="A475" s="337"/>
      <c r="B475" s="333"/>
      <c r="C475" s="333"/>
      <c r="D475" s="771" t="s">
        <v>1325</v>
      </c>
      <c r="E475" s="781"/>
      <c r="F475" s="781"/>
      <c r="G475" s="706"/>
      <c r="H475" s="353" t="s">
        <v>1781</v>
      </c>
      <c r="I475" s="321" t="str">
        <f t="shared" si="7"/>
        <v>Listado maestro de documentos</v>
      </c>
      <c r="J475" s="147" t="s">
        <v>1796</v>
      </c>
      <c r="K475" s="147" t="s">
        <v>1498</v>
      </c>
    </row>
    <row r="476" spans="1:11" ht="16.5">
      <c r="A476" s="337"/>
      <c r="B476" s="333"/>
      <c r="C476" s="333"/>
      <c r="D476" s="771" t="s">
        <v>1326</v>
      </c>
      <c r="E476" s="781"/>
      <c r="F476" s="781"/>
      <c r="G476" s="706"/>
      <c r="H476" s="353" t="s">
        <v>1781</v>
      </c>
      <c r="I476" s="321" t="str">
        <f t="shared" si="7"/>
        <v>Solicitud de modificación del  listado maestro de documentos</v>
      </c>
      <c r="J476" s="147" t="s">
        <v>1796</v>
      </c>
      <c r="K476" s="147" t="s">
        <v>1499</v>
      </c>
    </row>
    <row r="477" spans="1:11" ht="16.5">
      <c r="A477" s="337"/>
      <c r="B477" s="333"/>
      <c r="C477" s="333"/>
      <c r="D477" s="771" t="s">
        <v>1327</v>
      </c>
      <c r="E477" s="781"/>
      <c r="F477" s="781"/>
      <c r="G477" s="706"/>
      <c r="H477" s="353" t="s">
        <v>1781</v>
      </c>
      <c r="I477" s="321" t="str">
        <f t="shared" si="7"/>
        <v>Anexos del listado maestro de documentos</v>
      </c>
      <c r="J477" s="147" t="s">
        <v>1796</v>
      </c>
      <c r="K477" s="147" t="s">
        <v>1500</v>
      </c>
    </row>
    <row r="478" spans="1:11" ht="16.5">
      <c r="A478" s="329">
        <v>280</v>
      </c>
      <c r="B478" s="330">
        <v>31</v>
      </c>
      <c r="C478" s="330">
        <v>3</v>
      </c>
      <c r="D478" s="705" t="s">
        <v>611</v>
      </c>
      <c r="E478" s="756"/>
      <c r="F478" s="756"/>
      <c r="G478" s="706" t="s">
        <v>1301</v>
      </c>
      <c r="H478" s="353" t="s">
        <v>1781</v>
      </c>
      <c r="J478" s="147" t="s">
        <v>1796</v>
      </c>
      <c r="K478" s="147" t="s">
        <v>1501</v>
      </c>
    </row>
    <row r="479" spans="1:11" ht="33">
      <c r="A479" s="337"/>
      <c r="B479" s="333"/>
      <c r="C479" s="333"/>
      <c r="D479" s="710" t="s">
        <v>1328</v>
      </c>
      <c r="E479" s="711"/>
      <c r="F479" s="712"/>
      <c r="G479" s="706"/>
      <c r="H479" s="353" t="s">
        <v>1781</v>
      </c>
      <c r="I479" s="321" t="str">
        <f t="shared" si="7"/>
        <v>Elaboración de los manuales de calidad</v>
      </c>
      <c r="J479" s="147" t="s">
        <v>1796</v>
      </c>
      <c r="K479" s="147" t="s">
        <v>1502</v>
      </c>
    </row>
    <row r="480" spans="1:11" ht="16.5">
      <c r="A480" s="337"/>
      <c r="B480" s="333"/>
      <c r="C480" s="333"/>
      <c r="D480" s="710" t="s">
        <v>1329</v>
      </c>
      <c r="E480" s="711"/>
      <c r="F480" s="712"/>
      <c r="G480" s="706"/>
      <c r="H480" s="353" t="s">
        <v>1781</v>
      </c>
      <c r="I480" s="321" t="str">
        <f t="shared" si="7"/>
        <v>Manual institucional</v>
      </c>
      <c r="J480" s="147" t="s">
        <v>1796</v>
      </c>
      <c r="K480" s="147" t="s">
        <v>1503</v>
      </c>
    </row>
    <row r="481" spans="1:11" ht="33">
      <c r="A481" s="337"/>
      <c r="B481" s="333"/>
      <c r="C481" s="333"/>
      <c r="D481" s="710" t="s">
        <v>1330</v>
      </c>
      <c r="E481" s="711"/>
      <c r="F481" s="712"/>
      <c r="G481" s="706"/>
      <c r="H481" s="353" t="s">
        <v>1781</v>
      </c>
      <c r="I481" s="321" t="str">
        <f t="shared" si="7"/>
        <v>Manual elaboración de documentos</v>
      </c>
      <c r="J481" s="147" t="s">
        <v>1796</v>
      </c>
      <c r="K481" s="147" t="s">
        <v>1504</v>
      </c>
    </row>
    <row r="482" spans="1:11" ht="16.5">
      <c r="A482" s="337"/>
      <c r="B482" s="333"/>
      <c r="C482" s="333"/>
      <c r="D482" s="728" t="s">
        <v>1331</v>
      </c>
      <c r="E482" s="711"/>
      <c r="F482" s="712"/>
      <c r="G482" s="706"/>
      <c r="H482" s="353" t="s">
        <v>1781</v>
      </c>
      <c r="I482" s="321" t="str">
        <f t="shared" si="7"/>
        <v>Manual uso y rehúso dispositivos médicos</v>
      </c>
      <c r="J482" s="147" t="s">
        <v>1796</v>
      </c>
      <c r="K482" s="147" t="s">
        <v>1219</v>
      </c>
    </row>
    <row r="483" spans="1:11" ht="16.5">
      <c r="A483" s="337"/>
      <c r="B483" s="333"/>
      <c r="C483" s="333"/>
      <c r="D483" s="710" t="s">
        <v>1332</v>
      </c>
      <c r="E483" s="711"/>
      <c r="F483" s="712"/>
      <c r="G483" s="706"/>
      <c r="H483" s="353" t="s">
        <v>1781</v>
      </c>
      <c r="I483" s="321" t="str">
        <f t="shared" si="7"/>
        <v>Manual bioseguridad</v>
      </c>
      <c r="J483" s="147" t="s">
        <v>1796</v>
      </c>
      <c r="K483" s="147" t="s">
        <v>1505</v>
      </c>
    </row>
    <row r="484" spans="1:11" ht="33">
      <c r="A484" s="337"/>
      <c r="B484" s="333"/>
      <c r="C484" s="333"/>
      <c r="D484" s="710" t="s">
        <v>1333</v>
      </c>
      <c r="E484" s="711"/>
      <c r="F484" s="712"/>
      <c r="G484" s="706"/>
      <c r="H484" s="353" t="s">
        <v>1781</v>
      </c>
      <c r="I484" s="321" t="str">
        <f t="shared" si="7"/>
        <v>Manual auditoría</v>
      </c>
      <c r="J484" s="147" t="s">
        <v>1796</v>
      </c>
      <c r="K484" s="147" t="s">
        <v>1506</v>
      </c>
    </row>
    <row r="485" spans="1:11" ht="16.5">
      <c r="A485" s="337"/>
      <c r="B485" s="333"/>
      <c r="C485" s="333"/>
      <c r="D485" s="710" t="s">
        <v>1334</v>
      </c>
      <c r="E485" s="711"/>
      <c r="F485" s="712"/>
      <c r="G485" s="706"/>
      <c r="H485" s="353" t="s">
        <v>1781</v>
      </c>
      <c r="I485" s="321" t="str">
        <f t="shared" si="7"/>
        <v>Anexos de los manuales de calidad</v>
      </c>
      <c r="J485" s="147" t="s">
        <v>1796</v>
      </c>
      <c r="K485" s="147" t="s">
        <v>1508</v>
      </c>
    </row>
    <row r="486" spans="1:11" ht="16.5">
      <c r="A486" s="329">
        <v>280</v>
      </c>
      <c r="B486" s="330">
        <v>31</v>
      </c>
      <c r="C486" s="330">
        <v>4</v>
      </c>
      <c r="D486" s="705" t="s">
        <v>612</v>
      </c>
      <c r="E486" s="756"/>
      <c r="F486" s="756"/>
      <c r="G486" s="706" t="s">
        <v>1301</v>
      </c>
      <c r="H486" s="353" t="s">
        <v>1781</v>
      </c>
      <c r="J486" s="147" t="s">
        <v>1796</v>
      </c>
      <c r="K486" s="147" t="s">
        <v>1509</v>
      </c>
    </row>
    <row r="487" spans="1:11" ht="16.5">
      <c r="A487" s="337"/>
      <c r="B487" s="333"/>
      <c r="C487" s="333"/>
      <c r="D487" s="710" t="s">
        <v>1335</v>
      </c>
      <c r="E487" s="711"/>
      <c r="F487" s="712"/>
      <c r="G487" s="706"/>
      <c r="H487" s="353" t="s">
        <v>1781</v>
      </c>
      <c r="I487" s="321" t="str">
        <f t="shared" si="7"/>
        <v>Elaboración de los manuales de procedimiento</v>
      </c>
      <c r="J487" s="153" t="s">
        <v>1783</v>
      </c>
      <c r="K487" s="153" t="s">
        <v>538</v>
      </c>
    </row>
    <row r="488" spans="1:11" ht="16.5">
      <c r="A488" s="337"/>
      <c r="B488" s="333"/>
      <c r="C488" s="333"/>
      <c r="D488" s="710" t="s">
        <v>1336</v>
      </c>
      <c r="E488" s="711"/>
      <c r="F488" s="712"/>
      <c r="G488" s="706"/>
      <c r="H488" s="353" t="s">
        <v>1781</v>
      </c>
      <c r="I488" s="321" t="str">
        <f t="shared" si="7"/>
        <v>Manual de procesos y procedimientos</v>
      </c>
      <c r="J488" s="153" t="s">
        <v>1783</v>
      </c>
      <c r="K488" s="153" t="s">
        <v>1192</v>
      </c>
    </row>
    <row r="489" spans="1:11" ht="17.25" thickBot="1">
      <c r="A489" s="337"/>
      <c r="B489" s="333"/>
      <c r="C489" s="333"/>
      <c r="D489" s="710" t="s">
        <v>1337</v>
      </c>
      <c r="E489" s="711"/>
      <c r="F489" s="712"/>
      <c r="G489" s="706"/>
      <c r="H489" s="353" t="s">
        <v>1781</v>
      </c>
      <c r="I489" s="321" t="str">
        <f t="shared" si="7"/>
        <v>Anexos de los manuales de procedimiento</v>
      </c>
      <c r="J489" s="153" t="s">
        <v>1783</v>
      </c>
      <c r="K489" s="153" t="s">
        <v>1511</v>
      </c>
    </row>
    <row r="490" spans="1:11" ht="16.5">
      <c r="A490" s="325">
        <v>280</v>
      </c>
      <c r="B490" s="326">
        <v>52</v>
      </c>
      <c r="C490" s="326"/>
      <c r="D490" s="757" t="s">
        <v>416</v>
      </c>
      <c r="E490" s="746"/>
      <c r="F490" s="746"/>
      <c r="G490" s="358"/>
      <c r="H490" s="353" t="s">
        <v>1781</v>
      </c>
      <c r="J490" s="153" t="s">
        <v>1783</v>
      </c>
      <c r="K490" s="153" t="s">
        <v>539</v>
      </c>
    </row>
    <row r="491" spans="1:11" ht="16.5">
      <c r="A491" s="329">
        <v>280</v>
      </c>
      <c r="B491" s="330">
        <v>52</v>
      </c>
      <c r="C491" s="330">
        <v>3</v>
      </c>
      <c r="D491" s="705" t="s">
        <v>613</v>
      </c>
      <c r="E491" s="756"/>
      <c r="F491" s="756"/>
      <c r="G491" s="713" t="s">
        <v>1301</v>
      </c>
      <c r="H491" s="353" t="s">
        <v>1781</v>
      </c>
      <c r="J491" s="153" t="s">
        <v>1783</v>
      </c>
      <c r="K491" s="153" t="s">
        <v>543</v>
      </c>
    </row>
    <row r="492" spans="1:11" ht="16.5">
      <c r="A492" s="354"/>
      <c r="B492" s="355"/>
      <c r="C492" s="355"/>
      <c r="D492" s="709" t="s">
        <v>1338</v>
      </c>
      <c r="E492" s="709"/>
      <c r="F492" s="709"/>
      <c r="G492" s="714"/>
      <c r="H492" s="353" t="s">
        <v>1781</v>
      </c>
      <c r="I492" s="321" t="str">
        <f t="shared" si="7"/>
        <v xml:space="preserve">Programa de auditorías para el mejoramiento de la calidad en salud </v>
      </c>
      <c r="J492" s="161" t="s">
        <v>1785</v>
      </c>
      <c r="K492" s="161" t="s">
        <v>1513</v>
      </c>
    </row>
    <row r="493" spans="1:11" ht="16.5">
      <c r="A493" s="337"/>
      <c r="B493" s="333"/>
      <c r="C493" s="333"/>
      <c r="D493" s="709" t="s">
        <v>1339</v>
      </c>
      <c r="E493" s="709"/>
      <c r="F493" s="709"/>
      <c r="G493" s="714"/>
      <c r="H493" s="353" t="s">
        <v>1781</v>
      </c>
      <c r="I493" s="321" t="str">
        <f t="shared" si="7"/>
        <v xml:space="preserve">Tablero de indicadores para el mejoramiento de calidad en salud </v>
      </c>
      <c r="J493" s="161" t="s">
        <v>1785</v>
      </c>
      <c r="K493" s="161" t="s">
        <v>536</v>
      </c>
    </row>
    <row r="494" spans="1:11" ht="16.5">
      <c r="A494" s="337"/>
      <c r="B494" s="333"/>
      <c r="C494" s="333"/>
      <c r="D494" s="709" t="s">
        <v>1340</v>
      </c>
      <c r="E494" s="709"/>
      <c r="F494" s="709"/>
      <c r="G494" s="714"/>
      <c r="H494" s="353" t="s">
        <v>1781</v>
      </c>
      <c r="I494" s="321" t="str">
        <f t="shared" si="7"/>
        <v xml:space="preserve">Seguimiento a indicadores para el mejoramiento de calidad en salud </v>
      </c>
      <c r="J494" s="161" t="s">
        <v>1785</v>
      </c>
      <c r="K494" s="161" t="s">
        <v>537</v>
      </c>
    </row>
    <row r="495" spans="1:11" ht="16.5">
      <c r="A495" s="337"/>
      <c r="B495" s="333"/>
      <c r="C495" s="333"/>
      <c r="D495" s="709" t="s">
        <v>1341</v>
      </c>
      <c r="E495" s="709"/>
      <c r="F495" s="709"/>
      <c r="G495" s="714"/>
      <c r="H495" s="353" t="s">
        <v>1781</v>
      </c>
      <c r="I495" s="321" t="str">
        <f t="shared" si="7"/>
        <v>Consolidado de indicadores de los programas</v>
      </c>
      <c r="J495" s="161" t="s">
        <v>1785</v>
      </c>
      <c r="K495" s="161" t="s">
        <v>1516</v>
      </c>
    </row>
    <row r="496" spans="1:11" ht="16.5">
      <c r="A496" s="337"/>
      <c r="B496" s="333"/>
      <c r="C496" s="333"/>
      <c r="D496" s="709" t="s">
        <v>1342</v>
      </c>
      <c r="E496" s="709"/>
      <c r="F496" s="709"/>
      <c r="G496" s="714"/>
      <c r="H496" s="353" t="s">
        <v>1781</v>
      </c>
      <c r="I496" s="321" t="str">
        <f t="shared" si="7"/>
        <v>Comunicación oficial interna de retroalimentación de los programas</v>
      </c>
      <c r="J496" s="161" t="s">
        <v>1785</v>
      </c>
      <c r="K496" s="161" t="s">
        <v>1517</v>
      </c>
    </row>
    <row r="497" spans="1:11" ht="16.5">
      <c r="A497" s="337"/>
      <c r="B497" s="333"/>
      <c r="C497" s="333"/>
      <c r="D497" s="709" t="s">
        <v>1343</v>
      </c>
      <c r="E497" s="709"/>
      <c r="F497" s="709"/>
      <c r="G497" s="714"/>
      <c r="H497" s="353" t="s">
        <v>1781</v>
      </c>
      <c r="I497" s="321" t="str">
        <f t="shared" si="7"/>
        <v>Anexos de los programas de auditorías para el mejoramiento de la calidad</v>
      </c>
      <c r="J497" s="161" t="s">
        <v>1785</v>
      </c>
      <c r="K497" s="161" t="s">
        <v>1518</v>
      </c>
    </row>
    <row r="498" spans="1:11" ht="16.5">
      <c r="A498" s="329">
        <v>280</v>
      </c>
      <c r="B498" s="330">
        <v>52</v>
      </c>
      <c r="C498" s="330">
        <v>13</v>
      </c>
      <c r="D498" s="705" t="s">
        <v>614</v>
      </c>
      <c r="E498" s="705"/>
      <c r="F498" s="705"/>
      <c r="G498" s="713" t="s">
        <v>1301</v>
      </c>
      <c r="H498" s="353" t="s">
        <v>1781</v>
      </c>
      <c r="J498" s="161" t="s">
        <v>1785</v>
      </c>
      <c r="K498" s="161" t="s">
        <v>1519</v>
      </c>
    </row>
    <row r="499" spans="1:11" ht="16.5">
      <c r="A499" s="337"/>
      <c r="B499" s="333"/>
      <c r="C499" s="333"/>
      <c r="D499" s="709" t="s">
        <v>1344</v>
      </c>
      <c r="E499" s="709"/>
      <c r="F499" s="709"/>
      <c r="G499" s="714"/>
      <c r="H499" s="353" t="s">
        <v>1781</v>
      </c>
      <c r="I499" s="321" t="str">
        <f t="shared" si="7"/>
        <v>Auto evaluación del programa de seguridad del paciente</v>
      </c>
      <c r="J499" s="161" t="s">
        <v>1785</v>
      </c>
      <c r="K499" s="161" t="s">
        <v>1520</v>
      </c>
    </row>
    <row r="500" spans="1:11" ht="16.5">
      <c r="A500" s="337"/>
      <c r="B500" s="333"/>
      <c r="C500" s="333"/>
      <c r="D500" s="709" t="s">
        <v>1345</v>
      </c>
      <c r="E500" s="709"/>
      <c r="F500" s="709"/>
      <c r="G500" s="714"/>
      <c r="H500" s="353" t="s">
        <v>1781</v>
      </c>
      <c r="I500" s="321" t="str">
        <f t="shared" si="7"/>
        <v>Acta del programa</v>
      </c>
      <c r="J500" s="161" t="s">
        <v>1785</v>
      </c>
      <c r="K500" s="161" t="s">
        <v>1521</v>
      </c>
    </row>
    <row r="501" spans="1:11" ht="16.5">
      <c r="A501" s="337"/>
      <c r="B501" s="333"/>
      <c r="C501" s="333"/>
      <c r="D501" s="709" t="s">
        <v>1346</v>
      </c>
      <c r="E501" s="709"/>
      <c r="F501" s="709"/>
      <c r="G501" s="714"/>
      <c r="H501" s="353" t="s">
        <v>1781</v>
      </c>
      <c r="I501" s="321" t="str">
        <f t="shared" si="7"/>
        <v>Indicadores del programa</v>
      </c>
      <c r="J501" s="161" t="s">
        <v>1785</v>
      </c>
      <c r="K501" s="161" t="s">
        <v>1522</v>
      </c>
    </row>
    <row r="502" spans="1:11" ht="16.5">
      <c r="A502" s="337"/>
      <c r="B502" s="333"/>
      <c r="C502" s="333"/>
      <c r="D502" s="709" t="s">
        <v>1347</v>
      </c>
      <c r="E502" s="709"/>
      <c r="F502" s="709"/>
      <c r="G502" s="714"/>
      <c r="H502" s="353" t="s">
        <v>1781</v>
      </c>
      <c r="I502" s="321" t="str">
        <f t="shared" si="7"/>
        <v>Plan de mejoramiento del programa</v>
      </c>
      <c r="J502" s="161" t="s">
        <v>1785</v>
      </c>
      <c r="K502" s="161" t="s">
        <v>538</v>
      </c>
    </row>
    <row r="503" spans="1:11" ht="16.5">
      <c r="A503" s="337"/>
      <c r="B503" s="333"/>
      <c r="C503" s="333"/>
      <c r="D503" s="709" t="s">
        <v>1348</v>
      </c>
      <c r="E503" s="709"/>
      <c r="F503" s="709"/>
      <c r="G503" s="714"/>
      <c r="H503" s="353" t="s">
        <v>1781</v>
      </c>
      <c r="I503" s="321" t="str">
        <f t="shared" si="7"/>
        <v>Informe plan de mejoramiento al programa</v>
      </c>
      <c r="J503" s="161" t="s">
        <v>1785</v>
      </c>
      <c r="K503" s="161" t="s">
        <v>1213</v>
      </c>
    </row>
    <row r="504" spans="1:11" ht="17.25" thickBot="1">
      <c r="A504" s="346"/>
      <c r="B504" s="347"/>
      <c r="C504" s="347"/>
      <c r="D504" s="738" t="s">
        <v>1349</v>
      </c>
      <c r="E504" s="738"/>
      <c r="F504" s="738"/>
      <c r="G504" s="734"/>
      <c r="H504" s="353" t="s">
        <v>1781</v>
      </c>
      <c r="I504" s="321" t="str">
        <f t="shared" si="7"/>
        <v>Soportes auditoría adherencia paciente trazador</v>
      </c>
      <c r="J504" s="161" t="s">
        <v>1785</v>
      </c>
      <c r="K504" s="161" t="s">
        <v>1119</v>
      </c>
    </row>
    <row r="505" spans="1:11" ht="16.5">
      <c r="A505" s="325">
        <v>290</v>
      </c>
      <c r="B505" s="326">
        <v>28</v>
      </c>
      <c r="C505" s="326"/>
      <c r="D505" s="757" t="s">
        <v>402</v>
      </c>
      <c r="E505" s="757"/>
      <c r="F505" s="757"/>
      <c r="G505" s="328"/>
      <c r="H505" s="353" t="s">
        <v>1782</v>
      </c>
      <c r="J505" s="161" t="s">
        <v>1785</v>
      </c>
      <c r="K505" s="161" t="s">
        <v>1524</v>
      </c>
    </row>
    <row r="506" spans="1:11" ht="16.5">
      <c r="A506" s="329">
        <v>290</v>
      </c>
      <c r="B506" s="330">
        <v>28</v>
      </c>
      <c r="C506" s="330">
        <v>1</v>
      </c>
      <c r="D506" s="705" t="s">
        <v>577</v>
      </c>
      <c r="E506" s="705"/>
      <c r="F506" s="705"/>
      <c r="G506" s="706" t="s">
        <v>1350</v>
      </c>
      <c r="H506" s="353" t="s">
        <v>1782</v>
      </c>
      <c r="J506" s="161" t="s">
        <v>1785</v>
      </c>
      <c r="K506" s="161" t="s">
        <v>1525</v>
      </c>
    </row>
    <row r="507" spans="1:11" ht="16.5">
      <c r="A507" s="337"/>
      <c r="B507" s="333"/>
      <c r="C507" s="333"/>
      <c r="D507" s="710" t="s">
        <v>538</v>
      </c>
      <c r="E507" s="711"/>
      <c r="F507" s="712"/>
      <c r="G507" s="706"/>
      <c r="H507" s="353" t="s">
        <v>1782</v>
      </c>
      <c r="I507" s="321" t="str">
        <f t="shared" si="7"/>
        <v>Requerimiento del Informe</v>
      </c>
      <c r="J507" s="161" t="s">
        <v>1785</v>
      </c>
      <c r="K507" s="161" t="s">
        <v>1526</v>
      </c>
    </row>
    <row r="508" spans="1:11" ht="16.5">
      <c r="A508" s="337"/>
      <c r="B508" s="333"/>
      <c r="C508" s="333"/>
      <c r="D508" s="710" t="s">
        <v>1213</v>
      </c>
      <c r="E508" s="711"/>
      <c r="F508" s="712"/>
      <c r="G508" s="706"/>
      <c r="H508" s="353" t="s">
        <v>1782</v>
      </c>
      <c r="I508" s="321" t="str">
        <f t="shared" si="7"/>
        <v>Informe</v>
      </c>
      <c r="J508" s="161" t="s">
        <v>1785</v>
      </c>
      <c r="K508" s="161" t="s">
        <v>1527</v>
      </c>
    </row>
    <row r="509" spans="1:11" ht="16.5">
      <c r="A509" s="354"/>
      <c r="B509" s="355"/>
      <c r="C509" s="355"/>
      <c r="D509" s="728" t="s">
        <v>1351</v>
      </c>
      <c r="E509" s="711"/>
      <c r="F509" s="712"/>
      <c r="G509" s="706"/>
      <c r="H509" s="353" t="s">
        <v>1782</v>
      </c>
      <c r="I509" s="321" t="str">
        <f t="shared" si="7"/>
        <v xml:space="preserve">Acta de reunión </v>
      </c>
      <c r="J509" s="161" t="s">
        <v>1785</v>
      </c>
      <c r="K509" s="161" t="s">
        <v>1528</v>
      </c>
    </row>
    <row r="510" spans="1:11" ht="16.5">
      <c r="A510" s="359"/>
      <c r="B510" s="360"/>
      <c r="C510" s="360"/>
      <c r="D510" s="710" t="s">
        <v>540</v>
      </c>
      <c r="E510" s="711"/>
      <c r="F510" s="712"/>
      <c r="G510" s="706"/>
      <c r="H510" s="353" t="s">
        <v>1782</v>
      </c>
      <c r="I510" s="321" t="str">
        <f t="shared" si="7"/>
        <v>Oficios de remisión de informe</v>
      </c>
      <c r="J510" s="161" t="s">
        <v>1785</v>
      </c>
      <c r="K510" s="161" t="s">
        <v>1529</v>
      </c>
    </row>
    <row r="511" spans="1:11" ht="16.5">
      <c r="A511" s="329">
        <v>290</v>
      </c>
      <c r="B511" s="330">
        <v>28</v>
      </c>
      <c r="C511" s="341">
        <v>2</v>
      </c>
      <c r="D511" s="705" t="s">
        <v>1117</v>
      </c>
      <c r="E511" s="705"/>
      <c r="F511" s="705"/>
      <c r="G511" s="713" t="s">
        <v>1350</v>
      </c>
      <c r="H511" s="353" t="s">
        <v>1782</v>
      </c>
      <c r="J511" s="161" t="s">
        <v>1785</v>
      </c>
      <c r="K511" s="161" t="s">
        <v>1530</v>
      </c>
    </row>
    <row r="512" spans="1:11" ht="16.5">
      <c r="A512" s="354"/>
      <c r="B512" s="355"/>
      <c r="C512" s="350"/>
      <c r="D512" s="710" t="s">
        <v>538</v>
      </c>
      <c r="E512" s="711"/>
      <c r="F512" s="712"/>
      <c r="G512" s="714"/>
      <c r="H512" s="353" t="s">
        <v>1782</v>
      </c>
      <c r="I512" s="321" t="str">
        <f t="shared" si="7"/>
        <v>Requerimiento del Informe</v>
      </c>
      <c r="J512" s="161" t="s">
        <v>1785</v>
      </c>
      <c r="K512" s="161" t="s">
        <v>1531</v>
      </c>
    </row>
    <row r="513" spans="1:11" ht="16.5">
      <c r="A513" s="354"/>
      <c r="B513" s="355"/>
      <c r="C513" s="350"/>
      <c r="D513" s="710" t="s">
        <v>1213</v>
      </c>
      <c r="E513" s="711"/>
      <c r="F513" s="712"/>
      <c r="G513" s="714"/>
      <c r="H513" s="353" t="s">
        <v>1782</v>
      </c>
      <c r="I513" s="321" t="str">
        <f t="shared" si="7"/>
        <v>Informe</v>
      </c>
      <c r="J513" s="161" t="s">
        <v>1785</v>
      </c>
      <c r="K513" s="161" t="s">
        <v>1532</v>
      </c>
    </row>
    <row r="514" spans="1:11" ht="33">
      <c r="A514" s="354"/>
      <c r="B514" s="355"/>
      <c r="C514" s="350"/>
      <c r="D514" s="728" t="s">
        <v>1351</v>
      </c>
      <c r="E514" s="711"/>
      <c r="F514" s="712"/>
      <c r="G514" s="714"/>
      <c r="H514" s="353" t="s">
        <v>1782</v>
      </c>
      <c r="I514" s="321" t="str">
        <f t="shared" si="7"/>
        <v xml:space="preserve">Acta de reunión </v>
      </c>
      <c r="J514" s="161" t="s">
        <v>1785</v>
      </c>
      <c r="K514" s="161" t="s">
        <v>1533</v>
      </c>
    </row>
    <row r="515" spans="1:11" ht="16.5">
      <c r="A515" s="354"/>
      <c r="B515" s="355"/>
      <c r="C515" s="350"/>
      <c r="D515" s="710" t="s">
        <v>540</v>
      </c>
      <c r="E515" s="711"/>
      <c r="F515" s="712"/>
      <c r="G515" s="714"/>
      <c r="H515" s="353" t="s">
        <v>1782</v>
      </c>
      <c r="I515" s="321" t="str">
        <f t="shared" si="7"/>
        <v>Oficios de remisión de informe</v>
      </c>
      <c r="J515" s="161" t="s">
        <v>1785</v>
      </c>
      <c r="K515" s="161" t="s">
        <v>1534</v>
      </c>
    </row>
    <row r="516" spans="1:11" ht="33">
      <c r="A516" s="329">
        <v>290</v>
      </c>
      <c r="B516" s="330">
        <v>28</v>
      </c>
      <c r="C516" s="341">
        <v>4</v>
      </c>
      <c r="D516" s="705" t="s">
        <v>403</v>
      </c>
      <c r="E516" s="705"/>
      <c r="F516" s="705"/>
      <c r="G516" s="706" t="s">
        <v>1350</v>
      </c>
      <c r="H516" s="353" t="s">
        <v>1782</v>
      </c>
      <c r="J516" s="161" t="s">
        <v>1785</v>
      </c>
      <c r="K516" s="161" t="s">
        <v>1535</v>
      </c>
    </row>
    <row r="517" spans="1:11" ht="16.5">
      <c r="A517" s="354"/>
      <c r="B517" s="355"/>
      <c r="C517" s="350"/>
      <c r="D517" s="710" t="s">
        <v>538</v>
      </c>
      <c r="E517" s="711"/>
      <c r="F517" s="712"/>
      <c r="G517" s="706"/>
      <c r="H517" s="353" t="s">
        <v>1782</v>
      </c>
      <c r="I517" s="321" t="str">
        <f t="shared" ref="I517:I579" si="8">+D517</f>
        <v>Requerimiento del Informe</v>
      </c>
      <c r="J517" s="161" t="s">
        <v>1785</v>
      </c>
      <c r="K517" s="161" t="s">
        <v>1536</v>
      </c>
    </row>
    <row r="518" spans="1:11" ht="16.5">
      <c r="A518" s="354"/>
      <c r="B518" s="355"/>
      <c r="C518" s="350"/>
      <c r="D518" s="710" t="s">
        <v>1213</v>
      </c>
      <c r="E518" s="711"/>
      <c r="F518" s="712"/>
      <c r="G518" s="706"/>
      <c r="H518" s="353" t="s">
        <v>1782</v>
      </c>
      <c r="I518" s="321" t="str">
        <f t="shared" si="8"/>
        <v>Informe</v>
      </c>
      <c r="J518" s="161" t="s">
        <v>1785</v>
      </c>
      <c r="K518" s="161" t="s">
        <v>1537</v>
      </c>
    </row>
    <row r="519" spans="1:11" ht="16.5">
      <c r="A519" s="354"/>
      <c r="B519" s="355"/>
      <c r="C519" s="350"/>
      <c r="D519" s="728" t="s">
        <v>1351</v>
      </c>
      <c r="E519" s="711"/>
      <c r="F519" s="712"/>
      <c r="G519" s="706"/>
      <c r="H519" s="353" t="s">
        <v>1782</v>
      </c>
      <c r="I519" s="321" t="str">
        <f t="shared" si="8"/>
        <v xml:space="preserve">Acta de reunión </v>
      </c>
      <c r="J519" s="161" t="s">
        <v>1785</v>
      </c>
      <c r="K519" s="161" t="s">
        <v>1538</v>
      </c>
    </row>
    <row r="520" spans="1:11" ht="17.25" thickBot="1">
      <c r="A520" s="354"/>
      <c r="B520" s="355"/>
      <c r="C520" s="350"/>
      <c r="D520" s="710" t="s">
        <v>540</v>
      </c>
      <c r="E520" s="711"/>
      <c r="F520" s="712"/>
      <c r="G520" s="706"/>
      <c r="H520" s="353" t="s">
        <v>1782</v>
      </c>
      <c r="I520" s="321" t="str">
        <f t="shared" si="8"/>
        <v>Oficios de remisión de informe</v>
      </c>
      <c r="J520" s="161" t="s">
        <v>1785</v>
      </c>
      <c r="K520" s="161" t="s">
        <v>1539</v>
      </c>
    </row>
    <row r="521" spans="1:11" ht="16.5">
      <c r="A521" s="325">
        <v>290</v>
      </c>
      <c r="B521" s="326">
        <v>42</v>
      </c>
      <c r="C521" s="326"/>
      <c r="D521" s="757" t="s">
        <v>413</v>
      </c>
      <c r="E521" s="757"/>
      <c r="F521" s="757"/>
      <c r="G521" s="358"/>
      <c r="H521" s="353" t="s">
        <v>1782</v>
      </c>
      <c r="J521" s="161" t="s">
        <v>1785</v>
      </c>
      <c r="K521" s="161" t="s">
        <v>1540</v>
      </c>
    </row>
    <row r="522" spans="1:11" ht="16.5">
      <c r="A522" s="329">
        <v>290</v>
      </c>
      <c r="B522" s="330">
        <v>42</v>
      </c>
      <c r="C522" s="330">
        <v>1</v>
      </c>
      <c r="D522" s="705" t="s">
        <v>616</v>
      </c>
      <c r="E522" s="705"/>
      <c r="F522" s="705"/>
      <c r="G522" s="706" t="s">
        <v>1350</v>
      </c>
      <c r="H522" s="353" t="s">
        <v>1782</v>
      </c>
      <c r="J522" s="161" t="s">
        <v>1785</v>
      </c>
      <c r="K522" s="161" t="s">
        <v>1541</v>
      </c>
    </row>
    <row r="523" spans="1:11" ht="16.5">
      <c r="A523" s="337"/>
      <c r="B523" s="333"/>
      <c r="C523" s="333"/>
      <c r="D523" s="709" t="s">
        <v>1352</v>
      </c>
      <c r="E523" s="709"/>
      <c r="F523" s="709"/>
      <c r="G523" s="706"/>
      <c r="H523" s="353" t="s">
        <v>1782</v>
      </c>
      <c r="I523" s="321" t="str">
        <f t="shared" si="8"/>
        <v>Guías de práctica</v>
      </c>
      <c r="J523" s="166" t="s">
        <v>1798</v>
      </c>
      <c r="K523" s="166" t="s">
        <v>1302</v>
      </c>
    </row>
    <row r="524" spans="1:11" ht="33">
      <c r="A524" s="337"/>
      <c r="B524" s="333"/>
      <c r="C524" s="333"/>
      <c r="D524" s="709" t="s">
        <v>1353</v>
      </c>
      <c r="E524" s="709"/>
      <c r="F524" s="709"/>
      <c r="G524" s="706"/>
      <c r="H524" s="353" t="s">
        <v>1782</v>
      </c>
      <c r="I524" s="321" t="str">
        <f t="shared" si="8"/>
        <v>Instructivos</v>
      </c>
      <c r="J524" s="166" t="s">
        <v>1798</v>
      </c>
      <c r="K524" s="166" t="s">
        <v>1544</v>
      </c>
    </row>
    <row r="525" spans="1:11" ht="16.5">
      <c r="A525" s="337"/>
      <c r="B525" s="333"/>
      <c r="C525" s="333"/>
      <c r="D525" s="709" t="s">
        <v>1354</v>
      </c>
      <c r="E525" s="709"/>
      <c r="F525" s="709"/>
      <c r="G525" s="706"/>
      <c r="H525" s="353" t="s">
        <v>1782</v>
      </c>
      <c r="I525" s="321" t="str">
        <f t="shared" si="8"/>
        <v>Protocolos</v>
      </c>
      <c r="J525" s="166" t="s">
        <v>1798</v>
      </c>
      <c r="K525" s="166" t="s">
        <v>1213</v>
      </c>
    </row>
    <row r="526" spans="1:11" ht="17.25" thickBot="1">
      <c r="A526" s="337"/>
      <c r="B526" s="333"/>
      <c r="C526" s="333"/>
      <c r="D526" s="738" t="s">
        <v>1355</v>
      </c>
      <c r="E526" s="738"/>
      <c r="F526" s="738"/>
      <c r="G526" s="706"/>
      <c r="H526" s="353" t="s">
        <v>1782</v>
      </c>
      <c r="I526" s="321" t="str">
        <f t="shared" si="8"/>
        <v>Comunicación oficial remitiendo los manuales</v>
      </c>
      <c r="J526" s="166" t="s">
        <v>1798</v>
      </c>
      <c r="K526" s="166" t="s">
        <v>1159</v>
      </c>
    </row>
    <row r="527" spans="1:11" ht="16.5">
      <c r="A527" s="325">
        <v>290</v>
      </c>
      <c r="B527" s="326">
        <v>46</v>
      </c>
      <c r="C527" s="326"/>
      <c r="D527" s="757" t="s">
        <v>404</v>
      </c>
      <c r="E527" s="757"/>
      <c r="F527" s="757"/>
      <c r="G527" s="328"/>
      <c r="H527" s="353" t="s">
        <v>1782</v>
      </c>
      <c r="J527" s="166" t="s">
        <v>1798</v>
      </c>
      <c r="K527" s="166" t="s">
        <v>1545</v>
      </c>
    </row>
    <row r="528" spans="1:11" ht="16.5">
      <c r="A528" s="329">
        <v>290</v>
      </c>
      <c r="B528" s="330">
        <v>46</v>
      </c>
      <c r="C528" s="330">
        <v>6</v>
      </c>
      <c r="D528" s="705" t="s">
        <v>617</v>
      </c>
      <c r="E528" s="705"/>
      <c r="F528" s="705"/>
      <c r="G528" s="706" t="s">
        <v>1350</v>
      </c>
      <c r="H528" s="353" t="s">
        <v>1782</v>
      </c>
      <c r="J528" s="166" t="s">
        <v>1798</v>
      </c>
      <c r="K528" s="166" t="s">
        <v>1197</v>
      </c>
    </row>
    <row r="529" spans="1:11" ht="16.5">
      <c r="A529" s="354"/>
      <c r="B529" s="355"/>
      <c r="C529" s="355"/>
      <c r="D529" s="723" t="s">
        <v>1151</v>
      </c>
      <c r="E529" s="709"/>
      <c r="F529" s="709"/>
      <c r="G529" s="706"/>
      <c r="H529" s="353" t="s">
        <v>1782</v>
      </c>
      <c r="I529" s="321" t="str">
        <f t="shared" si="8"/>
        <v>Plan</v>
      </c>
      <c r="J529" s="166" t="s">
        <v>1798</v>
      </c>
      <c r="K529" s="166" t="s">
        <v>1549</v>
      </c>
    </row>
    <row r="530" spans="1:11" ht="16.5">
      <c r="A530" s="354"/>
      <c r="B530" s="355"/>
      <c r="C530" s="355"/>
      <c r="D530" s="709" t="s">
        <v>1356</v>
      </c>
      <c r="E530" s="709"/>
      <c r="F530" s="709"/>
      <c r="G530" s="706"/>
      <c r="H530" s="353" t="s">
        <v>1782</v>
      </c>
      <c r="I530" s="321" t="str">
        <f t="shared" si="8"/>
        <v>Acta Plan de Contingencia</v>
      </c>
      <c r="J530" s="166" t="s">
        <v>1798</v>
      </c>
      <c r="K530" s="166" t="s">
        <v>1550</v>
      </c>
    </row>
    <row r="531" spans="1:11" ht="16.5">
      <c r="A531" s="354"/>
      <c r="B531" s="355"/>
      <c r="C531" s="355"/>
      <c r="D531" s="709" t="s">
        <v>1357</v>
      </c>
      <c r="E531" s="709"/>
      <c r="F531" s="709"/>
      <c r="G531" s="706"/>
      <c r="H531" s="353" t="s">
        <v>1782</v>
      </c>
      <c r="I531" s="321" t="str">
        <f t="shared" si="8"/>
        <v>Informe del Plan</v>
      </c>
      <c r="J531" s="166" t="s">
        <v>1798</v>
      </c>
      <c r="K531" s="166" t="s">
        <v>1551</v>
      </c>
    </row>
    <row r="532" spans="1:11" ht="16.5">
      <c r="A532" s="359"/>
      <c r="B532" s="360"/>
      <c r="C532" s="360"/>
      <c r="D532" s="709" t="s">
        <v>1358</v>
      </c>
      <c r="E532" s="709"/>
      <c r="F532" s="709"/>
      <c r="G532" s="706"/>
      <c r="H532" s="353" t="s">
        <v>1782</v>
      </c>
      <c r="I532" s="321" t="str">
        <f t="shared" si="8"/>
        <v>Oficios remisión de Plan</v>
      </c>
      <c r="J532" s="166" t="s">
        <v>1798</v>
      </c>
      <c r="K532" s="166" t="s">
        <v>1552</v>
      </c>
    </row>
    <row r="533" spans="1:11" ht="16.5">
      <c r="A533" s="329">
        <v>290</v>
      </c>
      <c r="B533" s="330">
        <v>46</v>
      </c>
      <c r="C533" s="330">
        <v>14</v>
      </c>
      <c r="D533" s="705" t="s">
        <v>618</v>
      </c>
      <c r="E533" s="705"/>
      <c r="F533" s="705"/>
      <c r="G533" s="706" t="s">
        <v>1350</v>
      </c>
      <c r="H533" s="353" t="s">
        <v>1782</v>
      </c>
      <c r="J533" s="166" t="s">
        <v>1798</v>
      </c>
      <c r="K533" s="166" t="s">
        <v>1553</v>
      </c>
    </row>
    <row r="534" spans="1:11" ht="16.5">
      <c r="A534" s="337"/>
      <c r="B534" s="333"/>
      <c r="C534" s="333"/>
      <c r="D534" s="723" t="s">
        <v>1151</v>
      </c>
      <c r="E534" s="709"/>
      <c r="F534" s="709"/>
      <c r="G534" s="706"/>
      <c r="H534" s="353" t="s">
        <v>1782</v>
      </c>
      <c r="I534" s="321" t="str">
        <f t="shared" si="8"/>
        <v>Plan</v>
      </c>
      <c r="J534" s="166" t="s">
        <v>1798</v>
      </c>
      <c r="K534" s="166" t="s">
        <v>1554</v>
      </c>
    </row>
    <row r="535" spans="1:11" ht="16.5">
      <c r="A535" s="337"/>
      <c r="B535" s="333"/>
      <c r="C535" s="333"/>
      <c r="D535" s="709" t="s">
        <v>1359</v>
      </c>
      <c r="E535" s="709"/>
      <c r="F535" s="709"/>
      <c r="G535" s="706"/>
      <c r="H535" s="353" t="s">
        <v>1782</v>
      </c>
      <c r="I535" s="321" t="str">
        <f t="shared" si="8"/>
        <v>Acta plan PETIC</v>
      </c>
      <c r="J535" s="166" t="s">
        <v>1798</v>
      </c>
      <c r="K535" s="166" t="s">
        <v>1555</v>
      </c>
    </row>
    <row r="536" spans="1:11" ht="16.5">
      <c r="A536" s="337"/>
      <c r="B536" s="333"/>
      <c r="C536" s="333"/>
      <c r="D536" s="709" t="s">
        <v>1360</v>
      </c>
      <c r="E536" s="709"/>
      <c r="F536" s="709"/>
      <c r="G536" s="706"/>
      <c r="H536" s="353" t="s">
        <v>1782</v>
      </c>
      <c r="I536" s="321" t="str">
        <f t="shared" si="8"/>
        <v>Informe del plan PETIC</v>
      </c>
      <c r="J536" s="166" t="s">
        <v>1798</v>
      </c>
      <c r="K536" s="166" t="s">
        <v>1556</v>
      </c>
    </row>
    <row r="537" spans="1:11" ht="17.25" thickBot="1">
      <c r="A537" s="346"/>
      <c r="B537" s="347"/>
      <c r="C537" s="347"/>
      <c r="D537" s="738" t="s">
        <v>1361</v>
      </c>
      <c r="E537" s="738"/>
      <c r="F537" s="738"/>
      <c r="G537" s="766"/>
      <c r="H537" s="353" t="s">
        <v>1782</v>
      </c>
      <c r="I537" s="321" t="str">
        <f t="shared" si="8"/>
        <v>Oficios remisión de plan PETIC</v>
      </c>
      <c r="J537" s="166" t="s">
        <v>1798</v>
      </c>
      <c r="K537" s="166" t="s">
        <v>1557</v>
      </c>
    </row>
    <row r="538" spans="1:11" ht="16.5">
      <c r="A538" s="325">
        <v>290</v>
      </c>
      <c r="B538" s="326">
        <v>54</v>
      </c>
      <c r="C538" s="369"/>
      <c r="D538" s="757" t="s">
        <v>410</v>
      </c>
      <c r="E538" s="757"/>
      <c r="F538" s="757"/>
      <c r="G538" s="761" t="s">
        <v>1350</v>
      </c>
      <c r="H538" s="353" t="s">
        <v>1782</v>
      </c>
      <c r="J538" s="166" t="s">
        <v>1798</v>
      </c>
      <c r="K538" s="166" t="s">
        <v>1558</v>
      </c>
    </row>
    <row r="539" spans="1:11" ht="16.5">
      <c r="A539" s="329">
        <v>290</v>
      </c>
      <c r="B539" s="330">
        <v>54</v>
      </c>
      <c r="C539" s="330">
        <v>1</v>
      </c>
      <c r="D539" s="705" t="s">
        <v>619</v>
      </c>
      <c r="E539" s="705"/>
      <c r="F539" s="705"/>
      <c r="G539" s="714"/>
      <c r="H539" s="353" t="s">
        <v>1782</v>
      </c>
      <c r="J539" s="166" t="s">
        <v>1798</v>
      </c>
      <c r="K539" s="166" t="s">
        <v>1559</v>
      </c>
    </row>
    <row r="540" spans="1:11" ht="16.5">
      <c r="A540" s="354"/>
      <c r="B540" s="355"/>
      <c r="C540" s="355"/>
      <c r="D540" s="893" t="s">
        <v>1362</v>
      </c>
      <c r="E540" s="892"/>
      <c r="F540" s="892"/>
      <c r="G540" s="714"/>
      <c r="H540" s="353" t="s">
        <v>1782</v>
      </c>
      <c r="I540" s="321" t="str">
        <f t="shared" si="8"/>
        <v>Proyecto soluciones informáticas</v>
      </c>
      <c r="J540" s="166" t="s">
        <v>1798</v>
      </c>
      <c r="K540" s="166" t="s">
        <v>1560</v>
      </c>
    </row>
    <row r="541" spans="1:11" ht="16.5">
      <c r="A541" s="354"/>
      <c r="B541" s="355"/>
      <c r="C541" s="355"/>
      <c r="D541" s="709" t="s">
        <v>1363</v>
      </c>
      <c r="E541" s="709"/>
      <c r="F541" s="709"/>
      <c r="G541" s="714"/>
      <c r="H541" s="353" t="s">
        <v>1782</v>
      </c>
      <c r="I541" s="321" t="str">
        <f t="shared" si="8"/>
        <v>Informe del proyecto</v>
      </c>
      <c r="J541" s="166" t="s">
        <v>1798</v>
      </c>
      <c r="K541" s="166" t="s">
        <v>1554</v>
      </c>
    </row>
    <row r="542" spans="1:11" ht="16.5">
      <c r="A542" s="354"/>
      <c r="B542" s="355"/>
      <c r="C542" s="355"/>
      <c r="D542" s="710" t="s">
        <v>1364</v>
      </c>
      <c r="E542" s="711"/>
      <c r="F542" s="712"/>
      <c r="G542" s="714"/>
      <c r="H542" s="353" t="s">
        <v>1782</v>
      </c>
      <c r="I542" s="321" t="str">
        <f t="shared" si="8"/>
        <v>Acta del proyecto</v>
      </c>
      <c r="J542" s="166" t="s">
        <v>1798</v>
      </c>
      <c r="K542" s="166" t="s">
        <v>1561</v>
      </c>
    </row>
    <row r="543" spans="1:11" ht="17.25" thickBot="1">
      <c r="A543" s="367"/>
      <c r="B543" s="368"/>
      <c r="C543" s="368"/>
      <c r="D543" s="738" t="s">
        <v>1365</v>
      </c>
      <c r="E543" s="738"/>
      <c r="F543" s="738"/>
      <c r="G543" s="734"/>
      <c r="H543" s="353" t="s">
        <v>1782</v>
      </c>
      <c r="I543" s="321" t="str">
        <f t="shared" si="8"/>
        <v>Oficios remisión del proyecto</v>
      </c>
      <c r="J543" s="166" t="s">
        <v>1798</v>
      </c>
      <c r="K543" s="166" t="s">
        <v>1562</v>
      </c>
    </row>
    <row r="544" spans="1:11" ht="16.5">
      <c r="A544" s="342">
        <v>300</v>
      </c>
      <c r="B544" s="343">
        <v>17</v>
      </c>
      <c r="C544" s="383"/>
      <c r="D544" s="810" t="s">
        <v>604</v>
      </c>
      <c r="E544" s="810"/>
      <c r="F544" s="810"/>
      <c r="G544" s="384"/>
      <c r="H544" s="353" t="s">
        <v>1792</v>
      </c>
      <c r="J544" s="166" t="s">
        <v>1798</v>
      </c>
      <c r="K544" s="166" t="s">
        <v>1563</v>
      </c>
    </row>
    <row r="545" spans="1:11" ht="16.5">
      <c r="A545" s="329">
        <v>300</v>
      </c>
      <c r="B545" s="330">
        <v>17</v>
      </c>
      <c r="C545" s="330">
        <v>2</v>
      </c>
      <c r="D545" s="705" t="s">
        <v>622</v>
      </c>
      <c r="E545" s="756"/>
      <c r="F545" s="756"/>
      <c r="G545" s="706" t="s">
        <v>1366</v>
      </c>
      <c r="H545" s="353" t="s">
        <v>1792</v>
      </c>
      <c r="J545" s="166" t="s">
        <v>1798</v>
      </c>
      <c r="K545" s="166" t="s">
        <v>1564</v>
      </c>
    </row>
    <row r="546" spans="1:11" ht="16.5">
      <c r="A546" s="337"/>
      <c r="B546" s="333"/>
      <c r="C546" s="333"/>
      <c r="D546" s="710" t="s">
        <v>1367</v>
      </c>
      <c r="E546" s="711"/>
      <c r="F546" s="712"/>
      <c r="G546" s="706"/>
      <c r="H546" s="353" t="s">
        <v>1792</v>
      </c>
      <c r="I546" s="321" t="str">
        <f t="shared" si="8"/>
        <v>Guía de Manejo Hospitalario</v>
      </c>
      <c r="J546" s="166" t="s">
        <v>1798</v>
      </c>
      <c r="K546" s="166" t="s">
        <v>1565</v>
      </c>
    </row>
    <row r="547" spans="1:11" ht="16.5">
      <c r="A547" s="329">
        <v>300</v>
      </c>
      <c r="B547" s="330">
        <v>17</v>
      </c>
      <c r="C547" s="330">
        <v>3</v>
      </c>
      <c r="D547" s="705" t="s">
        <v>623</v>
      </c>
      <c r="E547" s="705"/>
      <c r="F547" s="705"/>
      <c r="G547" s="706" t="s">
        <v>1368</v>
      </c>
      <c r="H547" s="353" t="s">
        <v>1792</v>
      </c>
      <c r="J547" s="166" t="s">
        <v>1798</v>
      </c>
      <c r="K547" s="166" t="s">
        <v>1566</v>
      </c>
    </row>
    <row r="548" spans="1:11" ht="16.5">
      <c r="A548" s="337"/>
      <c r="B548" s="333"/>
      <c r="C548" s="333"/>
      <c r="D548" s="710" t="s">
        <v>1369</v>
      </c>
      <c r="E548" s="711"/>
      <c r="F548" s="712"/>
      <c r="G548" s="706"/>
      <c r="H548" s="353" t="s">
        <v>1792</v>
      </c>
      <c r="I548" s="321" t="str">
        <f t="shared" si="8"/>
        <v>Guía de Transfusión Sanguínea</v>
      </c>
      <c r="J548" s="166" t="s">
        <v>1798</v>
      </c>
      <c r="K548" s="166" t="s">
        <v>1567</v>
      </c>
    </row>
    <row r="549" spans="1:11" ht="16.5">
      <c r="A549" s="329">
        <v>300</v>
      </c>
      <c r="B549" s="330">
        <v>25</v>
      </c>
      <c r="C549" s="330"/>
      <c r="D549" s="705" t="s">
        <v>624</v>
      </c>
      <c r="E549" s="756"/>
      <c r="F549" s="756"/>
      <c r="G549" s="385"/>
      <c r="H549" s="353" t="s">
        <v>1792</v>
      </c>
      <c r="J549" s="166" t="s">
        <v>1798</v>
      </c>
      <c r="K549" s="166" t="s">
        <v>1568</v>
      </c>
    </row>
    <row r="550" spans="1:11" ht="16.5">
      <c r="A550" s="337"/>
      <c r="B550" s="333"/>
      <c r="C550" s="350"/>
      <c r="D550" s="709" t="s">
        <v>1370</v>
      </c>
      <c r="E550" s="709"/>
      <c r="F550" s="709"/>
      <c r="G550" s="713" t="s">
        <v>1368</v>
      </c>
      <c r="H550" s="353" t="s">
        <v>1792</v>
      </c>
      <c r="I550" s="321" t="str">
        <f t="shared" si="8"/>
        <v>Certificado Médico para víctimas de accidentes de tránsito</v>
      </c>
      <c r="J550" s="166" t="s">
        <v>1798</v>
      </c>
      <c r="K550" s="166" t="s">
        <v>1565</v>
      </c>
    </row>
    <row r="551" spans="1:11" ht="16.5">
      <c r="A551" s="337"/>
      <c r="B551" s="333"/>
      <c r="C551" s="350"/>
      <c r="D551" s="709" t="s">
        <v>1371</v>
      </c>
      <c r="E551" s="709"/>
      <c r="F551" s="709"/>
      <c r="G551" s="714"/>
      <c r="H551" s="353" t="s">
        <v>1792</v>
      </c>
      <c r="I551" s="321" t="str">
        <f t="shared" si="8"/>
        <v>Epicrisis</v>
      </c>
      <c r="J551" s="166" t="s">
        <v>1798</v>
      </c>
      <c r="K551" s="166" t="s">
        <v>1569</v>
      </c>
    </row>
    <row r="552" spans="1:11" ht="33">
      <c r="A552" s="337"/>
      <c r="B552" s="333"/>
      <c r="C552" s="350"/>
      <c r="D552" s="723" t="s">
        <v>1372</v>
      </c>
      <c r="E552" s="709"/>
      <c r="F552" s="709"/>
      <c r="G552" s="714"/>
      <c r="H552" s="353" t="s">
        <v>1792</v>
      </c>
      <c r="I552" s="321" t="str">
        <f t="shared" si="8"/>
        <v>Registro de Administración de Medicamentos</v>
      </c>
      <c r="J552" s="166" t="s">
        <v>1798</v>
      </c>
      <c r="K552" s="166" t="s">
        <v>1570</v>
      </c>
    </row>
    <row r="553" spans="1:11" ht="16.5">
      <c r="A553" s="337"/>
      <c r="B553" s="386"/>
      <c r="C553" s="350"/>
      <c r="D553" s="723" t="s">
        <v>1373</v>
      </c>
      <c r="E553" s="709"/>
      <c r="F553" s="709"/>
      <c r="G553" s="714"/>
      <c r="H553" s="353" t="s">
        <v>1792</v>
      </c>
      <c r="I553" s="321" t="str">
        <f t="shared" si="8"/>
        <v>Registro de Atención Obstétrica que comprende Atención prenatal, Atención del parto y puerperio</v>
      </c>
      <c r="J553" s="166" t="s">
        <v>1798</v>
      </c>
      <c r="K553" s="166" t="s">
        <v>1571</v>
      </c>
    </row>
    <row r="554" spans="1:11" ht="16.5">
      <c r="A554" s="337"/>
      <c r="B554" s="333"/>
      <c r="C554" s="350"/>
      <c r="D554" s="723" t="s">
        <v>1374</v>
      </c>
      <c r="E554" s="709"/>
      <c r="F554" s="709"/>
      <c r="G554" s="714"/>
      <c r="H554" s="353" t="s">
        <v>1792</v>
      </c>
      <c r="I554" s="321" t="str">
        <f t="shared" si="8"/>
        <v>Registro de Cadena de Custodia</v>
      </c>
      <c r="J554" s="166" t="s">
        <v>1798</v>
      </c>
      <c r="K554" s="166" t="s">
        <v>1572</v>
      </c>
    </row>
    <row r="555" spans="1:11" ht="33">
      <c r="A555" s="337"/>
      <c r="B555" s="333"/>
      <c r="C555" s="350"/>
      <c r="D555" s="723" t="s">
        <v>1375</v>
      </c>
      <c r="E555" s="709"/>
      <c r="F555" s="709"/>
      <c r="G555" s="714"/>
      <c r="H555" s="353" t="s">
        <v>1792</v>
      </c>
      <c r="I555" s="321" t="str">
        <f t="shared" si="8"/>
        <v>Carnet perinatal</v>
      </c>
      <c r="J555" s="166" t="s">
        <v>1798</v>
      </c>
      <c r="K555" s="166" t="s">
        <v>1573</v>
      </c>
    </row>
    <row r="556" spans="1:11" ht="16.5">
      <c r="A556" s="337"/>
      <c r="B556" s="333"/>
      <c r="C556" s="350"/>
      <c r="D556" s="723" t="s">
        <v>1376</v>
      </c>
      <c r="E556" s="709"/>
      <c r="F556" s="709"/>
      <c r="G556" s="714"/>
      <c r="H556" s="353" t="s">
        <v>1792</v>
      </c>
      <c r="I556" s="321" t="str">
        <f t="shared" si="8"/>
        <v>Consentimiento Informado</v>
      </c>
      <c r="J556" s="166" t="s">
        <v>1798</v>
      </c>
      <c r="K556" s="166" t="s">
        <v>1574</v>
      </c>
    </row>
    <row r="557" spans="1:11" ht="33">
      <c r="A557" s="337"/>
      <c r="B557" s="333"/>
      <c r="C557" s="350"/>
      <c r="D557" s="723" t="s">
        <v>1377</v>
      </c>
      <c r="E557" s="709"/>
      <c r="F557" s="709"/>
      <c r="G557" s="714"/>
      <c r="H557" s="353" t="s">
        <v>1792</v>
      </c>
      <c r="I557" s="321" t="str">
        <f t="shared" si="8"/>
        <v>Registro de Atención en Casa</v>
      </c>
      <c r="J557" s="166" t="s">
        <v>1798</v>
      </c>
      <c r="K557" s="166" t="s">
        <v>1575</v>
      </c>
    </row>
    <row r="558" spans="1:11" ht="33">
      <c r="A558" s="337"/>
      <c r="B558" s="333"/>
      <c r="C558" s="350"/>
      <c r="D558" s="709" t="s">
        <v>1378</v>
      </c>
      <c r="E558" s="709"/>
      <c r="F558" s="709"/>
      <c r="G558" s="714"/>
      <c r="H558" s="353" t="s">
        <v>1792</v>
      </c>
      <c r="I558" s="321" t="str">
        <f t="shared" si="8"/>
        <v>Registro  de Atención Odontológica</v>
      </c>
      <c r="J558" s="166" t="s">
        <v>1798</v>
      </c>
      <c r="K558" s="166" t="s">
        <v>1576</v>
      </c>
    </row>
    <row r="559" spans="1:11" ht="16.5">
      <c r="A559" s="337"/>
      <c r="B559" s="333"/>
      <c r="C559" s="350"/>
      <c r="D559" s="709" t="s">
        <v>1379</v>
      </c>
      <c r="E559" s="709"/>
      <c r="F559" s="709"/>
      <c r="G559" s="714"/>
      <c r="H559" s="353" t="s">
        <v>1792</v>
      </c>
      <c r="I559" s="321" t="str">
        <f t="shared" si="8"/>
        <v>Registro  de atención preventiva en salud oral</v>
      </c>
      <c r="J559" s="166" t="s">
        <v>1798</v>
      </c>
      <c r="K559" s="166" t="s">
        <v>1577</v>
      </c>
    </row>
    <row r="560" spans="1:11" ht="16.5">
      <c r="A560" s="337"/>
      <c r="B560" s="333"/>
      <c r="C560" s="350"/>
      <c r="D560" s="709" t="s">
        <v>1380</v>
      </c>
      <c r="E560" s="709"/>
      <c r="F560" s="709"/>
      <c r="G560" s="714"/>
      <c r="H560" s="353" t="s">
        <v>1792</v>
      </c>
      <c r="I560" s="321" t="str">
        <f t="shared" si="8"/>
        <v>Registro  de Evaluación Preanestésica</v>
      </c>
      <c r="J560" s="166" t="s">
        <v>1798</v>
      </c>
      <c r="K560" s="166" t="s">
        <v>1578</v>
      </c>
    </row>
    <row r="561" spans="1:11" ht="16.5">
      <c r="A561" s="337"/>
      <c r="B561" s="333"/>
      <c r="C561" s="350"/>
      <c r="D561" s="709" t="s">
        <v>1381</v>
      </c>
      <c r="E561" s="709"/>
      <c r="F561" s="709"/>
      <c r="G561" s="714"/>
      <c r="H561" s="353" t="s">
        <v>1792</v>
      </c>
      <c r="I561" s="321" t="str">
        <f t="shared" si="8"/>
        <v>Registro  de Evolución</v>
      </c>
      <c r="J561" s="166" t="s">
        <v>1798</v>
      </c>
      <c r="K561" s="166" t="s">
        <v>1579</v>
      </c>
    </row>
    <row r="562" spans="1:11" ht="33">
      <c r="A562" s="337"/>
      <c r="B562" s="333"/>
      <c r="C562" s="350"/>
      <c r="D562" s="709" t="s">
        <v>1382</v>
      </c>
      <c r="E562" s="709"/>
      <c r="F562" s="709"/>
      <c r="G562" s="714"/>
      <c r="H562" s="353" t="s">
        <v>1792</v>
      </c>
      <c r="I562" s="321" t="str">
        <f t="shared" si="8"/>
        <v>Registro  de Evoluciones de Consulta Externa</v>
      </c>
      <c r="J562" s="166" t="s">
        <v>1798</v>
      </c>
      <c r="K562" s="166" t="s">
        <v>1580</v>
      </c>
    </row>
    <row r="563" spans="1:11" ht="16.5">
      <c r="A563" s="342"/>
      <c r="B563" s="343"/>
      <c r="C563" s="345"/>
      <c r="D563" s="709" t="s">
        <v>1383</v>
      </c>
      <c r="E563" s="709"/>
      <c r="F563" s="709"/>
      <c r="G563" s="387"/>
      <c r="H563" s="353" t="s">
        <v>1792</v>
      </c>
      <c r="I563" s="321" t="str">
        <f t="shared" si="8"/>
        <v>Registro  de Interconsulta</v>
      </c>
      <c r="J563" s="166" t="s">
        <v>1798</v>
      </c>
      <c r="K563" s="166" t="s">
        <v>1581</v>
      </c>
    </row>
    <row r="564" spans="1:11" ht="16.5">
      <c r="A564" s="337"/>
      <c r="B564" s="333"/>
      <c r="C564" s="350"/>
      <c r="D564" s="892" t="s">
        <v>1384</v>
      </c>
      <c r="E564" s="892"/>
      <c r="F564" s="892"/>
      <c r="G564" s="714" t="s">
        <v>1368</v>
      </c>
      <c r="H564" s="353" t="s">
        <v>1792</v>
      </c>
      <c r="I564" s="321" t="str">
        <f t="shared" si="8"/>
        <v>Registro  de Ordenes Médicas</v>
      </c>
      <c r="J564" s="166" t="s">
        <v>1798</v>
      </c>
      <c r="K564" s="166" t="s">
        <v>1582</v>
      </c>
    </row>
    <row r="565" spans="1:11" ht="33">
      <c r="A565" s="337"/>
      <c r="B565" s="333"/>
      <c r="C565" s="350"/>
      <c r="D565" s="709" t="s">
        <v>1385</v>
      </c>
      <c r="E565" s="709"/>
      <c r="F565" s="709"/>
      <c r="G565" s="714"/>
      <c r="H565" s="353" t="s">
        <v>1792</v>
      </c>
      <c r="I565" s="321" t="str">
        <f t="shared" si="8"/>
        <v>Registro  de Referencia y Contrareferencia</v>
      </c>
      <c r="J565" s="166" t="s">
        <v>1798</v>
      </c>
      <c r="K565" s="166" t="s">
        <v>1583</v>
      </c>
    </row>
    <row r="566" spans="1:11" ht="33">
      <c r="A566" s="337"/>
      <c r="B566" s="333"/>
      <c r="C566" s="350"/>
      <c r="D566" s="723" t="s">
        <v>1386</v>
      </c>
      <c r="E566" s="709"/>
      <c r="F566" s="709"/>
      <c r="G566" s="714"/>
      <c r="H566" s="353" t="s">
        <v>1792</v>
      </c>
      <c r="I566" s="321" t="str">
        <f t="shared" si="8"/>
        <v>Solicitud de patología, imagenologia, exámenes de diagnostico</v>
      </c>
      <c r="J566" s="166" t="s">
        <v>1798</v>
      </c>
      <c r="K566" s="166" t="s">
        <v>1584</v>
      </c>
    </row>
    <row r="567" spans="1:11" ht="33">
      <c r="A567" s="337"/>
      <c r="B567" s="333"/>
      <c r="C567" s="350"/>
      <c r="D567" s="723" t="s">
        <v>1387</v>
      </c>
      <c r="E567" s="709"/>
      <c r="F567" s="709"/>
      <c r="G567" s="714"/>
      <c r="H567" s="353" t="s">
        <v>1792</v>
      </c>
      <c r="I567" s="321" t="str">
        <f t="shared" si="8"/>
        <v>Registro  de Valoración de Triage</v>
      </c>
      <c r="J567" s="166" t="s">
        <v>1798</v>
      </c>
      <c r="K567" s="166" t="s">
        <v>1585</v>
      </c>
    </row>
    <row r="568" spans="1:11" ht="33">
      <c r="A568" s="337"/>
      <c r="B568" s="333"/>
      <c r="C568" s="350"/>
      <c r="D568" s="709" t="s">
        <v>1388</v>
      </c>
      <c r="E568" s="709"/>
      <c r="F568" s="709"/>
      <c r="G568" s="714"/>
      <c r="H568" s="353" t="s">
        <v>1792</v>
      </c>
      <c r="I568" s="321" t="str">
        <f t="shared" si="8"/>
        <v>Registro  Descripción Quirúrgica</v>
      </c>
      <c r="J568" s="166" t="s">
        <v>1798</v>
      </c>
      <c r="K568" s="166" t="s">
        <v>1586</v>
      </c>
    </row>
    <row r="569" spans="1:11" ht="16.5">
      <c r="A569" s="337"/>
      <c r="B569" s="333"/>
      <c r="C569" s="350"/>
      <c r="D569" s="709" t="s">
        <v>1389</v>
      </c>
      <c r="E569" s="709"/>
      <c r="F569" s="709"/>
      <c r="G569" s="714"/>
      <c r="H569" s="353" t="s">
        <v>1792</v>
      </c>
      <c r="I569" s="321" t="str">
        <f t="shared" si="8"/>
        <v>Registro  Eventos Catastróficos</v>
      </c>
      <c r="J569" s="166" t="s">
        <v>1798</v>
      </c>
      <c r="K569" s="166" t="s">
        <v>1587</v>
      </c>
    </row>
    <row r="570" spans="1:11" ht="16.5">
      <c r="A570" s="337"/>
      <c r="B570" s="333"/>
      <c r="C570" s="350"/>
      <c r="D570" s="723" t="s">
        <v>1390</v>
      </c>
      <c r="E570" s="709"/>
      <c r="F570" s="709"/>
      <c r="G570" s="714"/>
      <c r="H570" s="353" t="s">
        <v>1792</v>
      </c>
      <c r="I570" s="321" t="str">
        <f t="shared" si="8"/>
        <v>Hoja de Admisión de Hospitalización</v>
      </c>
      <c r="J570" s="166" t="s">
        <v>1798</v>
      </c>
      <c r="K570" s="166" t="s">
        <v>1588</v>
      </c>
    </row>
    <row r="571" spans="1:11" ht="33">
      <c r="A571" s="337"/>
      <c r="B571" s="333"/>
      <c r="C571" s="350"/>
      <c r="D571" s="723" t="s">
        <v>1391</v>
      </c>
      <c r="E571" s="709"/>
      <c r="F571" s="709"/>
      <c r="G571" s="714"/>
      <c r="H571" s="353" t="s">
        <v>1792</v>
      </c>
      <c r="I571" s="321" t="str">
        <f t="shared" si="8"/>
        <v>Hoja de Admisión de Urgencias</v>
      </c>
      <c r="J571" s="166" t="s">
        <v>1798</v>
      </c>
      <c r="K571" s="166" t="s">
        <v>1589</v>
      </c>
    </row>
    <row r="572" spans="1:11" ht="33">
      <c r="A572" s="337"/>
      <c r="B572" s="333"/>
      <c r="C572" s="350"/>
      <c r="D572" s="723" t="s">
        <v>1392</v>
      </c>
      <c r="E572" s="709"/>
      <c r="F572" s="709"/>
      <c r="G572" s="714"/>
      <c r="H572" s="353" t="s">
        <v>1792</v>
      </c>
      <c r="I572" s="321" t="str">
        <f t="shared" si="8"/>
        <v>Hoja de control de diálisis peritoneal</v>
      </c>
      <c r="J572" s="166" t="s">
        <v>1798</v>
      </c>
      <c r="K572" s="166" t="s">
        <v>1590</v>
      </c>
    </row>
    <row r="573" spans="1:11" ht="16.5">
      <c r="A573" s="337"/>
      <c r="B573" s="333"/>
      <c r="C573" s="350"/>
      <c r="D573" s="723" t="s">
        <v>1393</v>
      </c>
      <c r="E573" s="709"/>
      <c r="F573" s="709"/>
      <c r="G573" s="714"/>
      <c r="H573" s="353" t="s">
        <v>1792</v>
      </c>
      <c r="I573" s="321" t="str">
        <f t="shared" si="8"/>
        <v>Hoja de evolución Cuidado Intensivo Adultos</v>
      </c>
      <c r="J573" s="166" t="s">
        <v>1798</v>
      </c>
      <c r="K573" s="166" t="s">
        <v>1591</v>
      </c>
    </row>
    <row r="574" spans="1:11" ht="16.5">
      <c r="A574" s="373"/>
      <c r="B574" s="374"/>
      <c r="C574" s="374"/>
      <c r="D574" s="723" t="s">
        <v>1394</v>
      </c>
      <c r="E574" s="709"/>
      <c r="F574" s="709"/>
      <c r="G574" s="714"/>
      <c r="H574" s="353" t="s">
        <v>1792</v>
      </c>
      <c r="I574" s="321" t="str">
        <f t="shared" si="8"/>
        <v>Hoja de evolución Cuidado Intensivo Pediátrico</v>
      </c>
      <c r="J574" s="166" t="s">
        <v>1798</v>
      </c>
      <c r="K574" s="166" t="s">
        <v>1581</v>
      </c>
    </row>
    <row r="575" spans="1:11" ht="16.5">
      <c r="A575" s="373"/>
      <c r="B575" s="374"/>
      <c r="C575" s="374"/>
      <c r="D575" s="723" t="s">
        <v>1395</v>
      </c>
      <c r="E575" s="709"/>
      <c r="F575" s="709"/>
      <c r="G575" s="714"/>
      <c r="H575" s="353" t="s">
        <v>1792</v>
      </c>
      <c r="I575" s="321" t="str">
        <f t="shared" si="8"/>
        <v>Hoja de Identificación</v>
      </c>
      <c r="J575" s="166" t="s">
        <v>1798</v>
      </c>
      <c r="K575" s="166" t="s">
        <v>538</v>
      </c>
    </row>
    <row r="576" spans="1:11" ht="16.5">
      <c r="A576" s="373"/>
      <c r="B576" s="374"/>
      <c r="C576" s="374"/>
      <c r="D576" s="723" t="s">
        <v>1396</v>
      </c>
      <c r="E576" s="709"/>
      <c r="F576" s="709"/>
      <c r="G576" s="714"/>
      <c r="H576" s="353" t="s">
        <v>1792</v>
      </c>
      <c r="I576" s="321" t="str">
        <f t="shared" si="8"/>
        <v>Hoja de Trauma</v>
      </c>
      <c r="J576" s="166" t="s">
        <v>1798</v>
      </c>
      <c r="K576" s="166" t="s">
        <v>1213</v>
      </c>
    </row>
    <row r="577" spans="1:11" ht="16.5">
      <c r="A577" s="373"/>
      <c r="B577" s="374"/>
      <c r="C577" s="374"/>
      <c r="D577" s="723" t="s">
        <v>1397</v>
      </c>
      <c r="E577" s="709"/>
      <c r="F577" s="709"/>
      <c r="G577" s="714"/>
      <c r="H577" s="353" t="s">
        <v>1792</v>
      </c>
      <c r="I577" s="321" t="str">
        <f t="shared" si="8"/>
        <v>Hoja Neurológica</v>
      </c>
      <c r="J577" s="166" t="s">
        <v>1798</v>
      </c>
      <c r="K577" s="166" t="s">
        <v>1592</v>
      </c>
    </row>
    <row r="578" spans="1:11" ht="16.5">
      <c r="A578" s="373"/>
      <c r="B578" s="374"/>
      <c r="C578" s="374"/>
      <c r="D578" s="723" t="s">
        <v>1398</v>
      </c>
      <c r="E578" s="709"/>
      <c r="F578" s="709"/>
      <c r="G578" s="714"/>
      <c r="H578" s="353" t="s">
        <v>1792</v>
      </c>
      <c r="I578" s="321" t="str">
        <f t="shared" si="8"/>
        <v>Hojas de Tratamientos- Rehabilitación</v>
      </c>
      <c r="J578" s="166" t="s">
        <v>1798</v>
      </c>
      <c r="K578" s="166" t="s">
        <v>1594</v>
      </c>
    </row>
    <row r="579" spans="1:11" ht="33">
      <c r="A579" s="373"/>
      <c r="B579" s="374"/>
      <c r="C579" s="374"/>
      <c r="D579" s="723" t="s">
        <v>1399</v>
      </c>
      <c r="E579" s="709"/>
      <c r="F579" s="709"/>
      <c r="G579" s="714"/>
      <c r="H579" s="353" t="s">
        <v>1792</v>
      </c>
      <c r="I579" s="321" t="str">
        <f t="shared" si="8"/>
        <v>Informe de Anestesia</v>
      </c>
      <c r="J579" s="166" t="s">
        <v>1798</v>
      </c>
      <c r="K579" s="166" t="s">
        <v>1595</v>
      </c>
    </row>
    <row r="580" spans="1:11" ht="16.5">
      <c r="A580" s="373"/>
      <c r="B580" s="374"/>
      <c r="C580" s="374"/>
      <c r="D580" s="723" t="s">
        <v>1400</v>
      </c>
      <c r="E580" s="709"/>
      <c r="F580" s="709"/>
      <c r="G580" s="714"/>
      <c r="H580" s="353" t="s">
        <v>1792</v>
      </c>
      <c r="I580" s="321" t="str">
        <f t="shared" ref="I580:I641" si="9">+D580</f>
        <v>Informe Quirúrgico</v>
      </c>
      <c r="J580" s="166" t="s">
        <v>1798</v>
      </c>
      <c r="K580" s="166" t="s">
        <v>430</v>
      </c>
    </row>
    <row r="581" spans="1:11" ht="33">
      <c r="A581" s="373"/>
      <c r="B581" s="374"/>
      <c r="C581" s="374"/>
      <c r="D581" s="723" t="s">
        <v>1401</v>
      </c>
      <c r="E581" s="709"/>
      <c r="F581" s="709"/>
      <c r="G581" s="714"/>
      <c r="H581" s="353" t="s">
        <v>1792</v>
      </c>
      <c r="I581" s="321" t="str">
        <f t="shared" si="9"/>
        <v>Mapa de Quemaduras</v>
      </c>
      <c r="J581" s="166" t="s">
        <v>1798</v>
      </c>
      <c r="K581" s="166" t="s">
        <v>1596</v>
      </c>
    </row>
    <row r="582" spans="1:11" ht="16.5">
      <c r="A582" s="373"/>
      <c r="B582" s="374"/>
      <c r="C582" s="374"/>
      <c r="D582" s="723" t="s">
        <v>1402</v>
      </c>
      <c r="E582" s="709"/>
      <c r="F582" s="709"/>
      <c r="G582" s="714"/>
      <c r="H582" s="353" t="s">
        <v>1792</v>
      </c>
      <c r="I582" s="321" t="str">
        <f t="shared" si="9"/>
        <v>Registro de Monitoria Gasimétrica</v>
      </c>
      <c r="J582" s="166" t="s">
        <v>1798</v>
      </c>
      <c r="K582" s="166" t="s">
        <v>1597</v>
      </c>
    </row>
    <row r="583" spans="1:11" ht="33">
      <c r="A583" s="373"/>
      <c r="B583" s="374"/>
      <c r="C583" s="374"/>
      <c r="D583" s="723" t="s">
        <v>1403</v>
      </c>
      <c r="E583" s="709"/>
      <c r="F583" s="709"/>
      <c r="G583" s="714"/>
      <c r="H583" s="353" t="s">
        <v>1792</v>
      </c>
      <c r="I583" s="321" t="str">
        <f t="shared" si="9"/>
        <v>Notas de Enfermería</v>
      </c>
      <c r="J583" s="166" t="s">
        <v>1798</v>
      </c>
      <c r="K583" s="166" t="s">
        <v>1598</v>
      </c>
    </row>
    <row r="584" spans="1:11" ht="33">
      <c r="A584" s="373"/>
      <c r="B584" s="374"/>
      <c r="C584" s="374"/>
      <c r="D584" s="723" t="s">
        <v>1404</v>
      </c>
      <c r="E584" s="709"/>
      <c r="F584" s="709"/>
      <c r="G584" s="714"/>
      <c r="H584" s="353" t="s">
        <v>1792</v>
      </c>
      <c r="I584" s="321" t="str">
        <f t="shared" si="9"/>
        <v>Registro de Transfusiones Sanguíneas</v>
      </c>
      <c r="J584" s="166" t="s">
        <v>1798</v>
      </c>
      <c r="K584" s="166" t="s">
        <v>1599</v>
      </c>
    </row>
    <row r="585" spans="1:11" ht="33">
      <c r="A585" s="373"/>
      <c r="B585" s="374"/>
      <c r="C585" s="374"/>
      <c r="D585" s="723" t="s">
        <v>1405</v>
      </c>
      <c r="E585" s="709"/>
      <c r="F585" s="709"/>
      <c r="G585" s="714"/>
      <c r="H585" s="353" t="s">
        <v>1792</v>
      </c>
      <c r="I585" s="321" t="str">
        <f t="shared" si="9"/>
        <v>Registro de Parámetros Ventilatorios</v>
      </c>
      <c r="J585" s="166" t="s">
        <v>1798</v>
      </c>
      <c r="K585" s="166" t="s">
        <v>1600</v>
      </c>
    </row>
    <row r="586" spans="1:11" ht="16.5">
      <c r="A586" s="354"/>
      <c r="B586" s="355"/>
      <c r="C586" s="388"/>
      <c r="D586" s="723" t="s">
        <v>1406</v>
      </c>
      <c r="E586" s="709"/>
      <c r="F586" s="709"/>
      <c r="G586" s="714"/>
      <c r="H586" s="353" t="s">
        <v>1792</v>
      </c>
      <c r="I586" s="321" t="str">
        <f t="shared" si="9"/>
        <v>Registro de Urgencias</v>
      </c>
      <c r="J586" s="166" t="s">
        <v>1798</v>
      </c>
      <c r="K586" s="166" t="s">
        <v>1601</v>
      </c>
    </row>
    <row r="587" spans="1:11" ht="16.5">
      <c r="A587" s="354"/>
      <c r="B587" s="355"/>
      <c r="C587" s="388"/>
      <c r="D587" s="723" t="s">
        <v>1407</v>
      </c>
      <c r="E587" s="709"/>
      <c r="F587" s="709"/>
      <c r="G587" s="714"/>
      <c r="H587" s="353" t="s">
        <v>1792</v>
      </c>
      <c r="I587" s="321" t="str">
        <f t="shared" si="9"/>
        <v>Registro de Urgencias de Odontología</v>
      </c>
      <c r="J587" s="166" t="s">
        <v>1798</v>
      </c>
      <c r="K587" s="166" t="s">
        <v>431</v>
      </c>
    </row>
    <row r="588" spans="1:11" ht="33">
      <c r="A588" s="354"/>
      <c r="B588" s="355"/>
      <c r="C588" s="388"/>
      <c r="D588" s="723" t="s">
        <v>1408</v>
      </c>
      <c r="E588" s="709"/>
      <c r="F588" s="709"/>
      <c r="G588" s="714"/>
      <c r="H588" s="353" t="s">
        <v>1792</v>
      </c>
      <c r="I588" s="321" t="str">
        <f t="shared" si="9"/>
        <v xml:space="preserve">Registro Integral de enfermería </v>
      </c>
      <c r="J588" s="166" t="s">
        <v>1798</v>
      </c>
      <c r="K588" s="166" t="s">
        <v>1602</v>
      </c>
    </row>
    <row r="589" spans="1:11" ht="16.5">
      <c r="A589" s="354"/>
      <c r="B589" s="355"/>
      <c r="C589" s="388"/>
      <c r="D589" s="723" t="s">
        <v>1409</v>
      </c>
      <c r="E589" s="709"/>
      <c r="F589" s="709"/>
      <c r="G589" s="714"/>
      <c r="H589" s="353" t="s">
        <v>1792</v>
      </c>
      <c r="I589" s="321" t="str">
        <f t="shared" si="9"/>
        <v>Registro Integral de enfermería, Recién nacidos</v>
      </c>
      <c r="J589" s="166" t="s">
        <v>1798</v>
      </c>
      <c r="K589" s="166" t="s">
        <v>1603</v>
      </c>
    </row>
    <row r="590" spans="1:11" ht="33">
      <c r="A590" s="354"/>
      <c r="B590" s="355"/>
      <c r="C590" s="388"/>
      <c r="D590" s="723" t="s">
        <v>1410</v>
      </c>
      <c r="E590" s="709"/>
      <c r="F590" s="709"/>
      <c r="G590" s="714"/>
      <c r="H590" s="353" t="s">
        <v>1792</v>
      </c>
      <c r="I590" s="321" t="str">
        <f t="shared" si="9"/>
        <v>Registro Nutricional</v>
      </c>
      <c r="J590" s="166" t="s">
        <v>1798</v>
      </c>
      <c r="K590" s="166" t="s">
        <v>1604</v>
      </c>
    </row>
    <row r="591" spans="1:11" ht="33">
      <c r="A591" s="354"/>
      <c r="B591" s="355"/>
      <c r="C591" s="388"/>
      <c r="D591" s="723" t="s">
        <v>1411</v>
      </c>
      <c r="E591" s="709"/>
      <c r="F591" s="709"/>
      <c r="G591" s="714"/>
      <c r="H591" s="353" t="s">
        <v>1792</v>
      </c>
      <c r="I591" s="321" t="str">
        <f t="shared" si="9"/>
        <v>Registro Clínica del Dolor</v>
      </c>
      <c r="J591" s="166" t="s">
        <v>1798</v>
      </c>
      <c r="K591" s="166" t="s">
        <v>1605</v>
      </c>
    </row>
    <row r="592" spans="1:11" ht="16.5">
      <c r="A592" s="354"/>
      <c r="B592" s="355"/>
      <c r="C592" s="388"/>
      <c r="D592" s="709" t="s">
        <v>1412</v>
      </c>
      <c r="E592" s="709"/>
      <c r="F592" s="709"/>
      <c r="G592" s="714"/>
      <c r="H592" s="353" t="s">
        <v>1792</v>
      </c>
      <c r="I592" s="321" t="str">
        <f t="shared" si="9"/>
        <v>Formulario de Reclamación SOAT</v>
      </c>
      <c r="J592" s="166" t="s">
        <v>1798</v>
      </c>
      <c r="K592" s="166" t="s">
        <v>1606</v>
      </c>
    </row>
    <row r="593" spans="1:11" ht="16.5">
      <c r="A593" s="359"/>
      <c r="B593" s="360"/>
      <c r="C593" s="389"/>
      <c r="D593" s="709" t="s">
        <v>1413</v>
      </c>
      <c r="E593" s="709"/>
      <c r="F593" s="709"/>
      <c r="G593" s="737"/>
      <c r="H593" s="353" t="s">
        <v>1792</v>
      </c>
      <c r="I593" s="321" t="str">
        <f t="shared" si="9"/>
        <v>Póliza seguro obligatorio de accidentes de tránsito - SOAT</v>
      </c>
      <c r="J593" s="166" t="s">
        <v>1798</v>
      </c>
      <c r="K593" s="166" t="s">
        <v>1607</v>
      </c>
    </row>
    <row r="594" spans="1:11" ht="33">
      <c r="A594" s="390">
        <v>300</v>
      </c>
      <c r="B594" s="382">
        <v>28</v>
      </c>
      <c r="C594" s="391"/>
      <c r="D594" s="705" t="s">
        <v>402</v>
      </c>
      <c r="E594" s="705"/>
      <c r="F594" s="705"/>
      <c r="G594" s="385"/>
      <c r="H594" s="353" t="s">
        <v>1792</v>
      </c>
      <c r="J594" s="166" t="s">
        <v>1798</v>
      </c>
      <c r="K594" s="166" t="s">
        <v>1608</v>
      </c>
    </row>
    <row r="595" spans="1:11" ht="33">
      <c r="A595" s="392">
        <v>300</v>
      </c>
      <c r="B595" s="330">
        <v>28</v>
      </c>
      <c r="C595" s="341">
        <v>1</v>
      </c>
      <c r="D595" s="705" t="s">
        <v>577</v>
      </c>
      <c r="E595" s="705"/>
      <c r="F595" s="705"/>
      <c r="G595" s="706" t="s">
        <v>1414</v>
      </c>
      <c r="H595" s="353" t="s">
        <v>1792</v>
      </c>
      <c r="J595" s="166" t="s">
        <v>1798</v>
      </c>
      <c r="K595" s="166" t="s">
        <v>1609</v>
      </c>
    </row>
    <row r="596" spans="1:11" ht="16.5">
      <c r="A596" s="337"/>
      <c r="B596" s="386"/>
      <c r="C596" s="350"/>
      <c r="D596" s="709" t="s">
        <v>1118</v>
      </c>
      <c r="E596" s="709"/>
      <c r="F596" s="709"/>
      <c r="G596" s="706"/>
      <c r="H596" s="353" t="s">
        <v>1792</v>
      </c>
      <c r="I596" s="321" t="str">
        <f t="shared" si="9"/>
        <v>Requerimiento del informe</v>
      </c>
      <c r="J596" s="166" t="s">
        <v>1798</v>
      </c>
      <c r="K596" s="166" t="s">
        <v>1610</v>
      </c>
    </row>
    <row r="597" spans="1:11" ht="33">
      <c r="A597" s="354"/>
      <c r="B597" s="355"/>
      <c r="C597" s="350"/>
      <c r="D597" s="709" t="s">
        <v>1192</v>
      </c>
      <c r="E597" s="709"/>
      <c r="F597" s="709"/>
      <c r="G597" s="706"/>
      <c r="H597" s="353" t="s">
        <v>1792</v>
      </c>
      <c r="I597" s="321" t="str">
        <f t="shared" si="9"/>
        <v>Informe al organismo de control</v>
      </c>
      <c r="J597" s="166" t="s">
        <v>1798</v>
      </c>
      <c r="K597" s="166" t="s">
        <v>1611</v>
      </c>
    </row>
    <row r="598" spans="1:11" ht="16.5">
      <c r="A598" s="354"/>
      <c r="B598" s="355"/>
      <c r="C598" s="350"/>
      <c r="D598" s="709" t="s">
        <v>1119</v>
      </c>
      <c r="E598" s="709"/>
      <c r="F598" s="709"/>
      <c r="G598" s="706"/>
      <c r="H598" s="353" t="s">
        <v>1792</v>
      </c>
      <c r="I598" s="321" t="str">
        <f t="shared" si="9"/>
        <v>Oficio de remisión de informe</v>
      </c>
      <c r="J598" s="166" t="s">
        <v>1798</v>
      </c>
      <c r="K598" s="166" t="s">
        <v>1607</v>
      </c>
    </row>
    <row r="599" spans="1:11" ht="33">
      <c r="A599" s="392">
        <v>300</v>
      </c>
      <c r="B599" s="330">
        <v>28</v>
      </c>
      <c r="C599" s="341">
        <v>2</v>
      </c>
      <c r="D599" s="705" t="s">
        <v>1415</v>
      </c>
      <c r="E599" s="705"/>
      <c r="F599" s="705"/>
      <c r="G599" s="706" t="s">
        <v>1368</v>
      </c>
      <c r="H599" s="353" t="s">
        <v>1792</v>
      </c>
      <c r="J599" s="166" t="s">
        <v>1798</v>
      </c>
      <c r="K599" s="166" t="s">
        <v>1608</v>
      </c>
    </row>
    <row r="600" spans="1:11" ht="16.5">
      <c r="A600" s="354"/>
      <c r="B600" s="355"/>
      <c r="C600" s="350"/>
      <c r="D600" s="709" t="s">
        <v>1118</v>
      </c>
      <c r="E600" s="709"/>
      <c r="F600" s="709"/>
      <c r="G600" s="706"/>
      <c r="H600" s="353" t="s">
        <v>1792</v>
      </c>
      <c r="J600" s="166" t="s">
        <v>1798</v>
      </c>
      <c r="K600" s="166" t="s">
        <v>1612</v>
      </c>
    </row>
    <row r="601" spans="1:11" ht="33">
      <c r="A601" s="354"/>
      <c r="B601" s="355"/>
      <c r="C601" s="350"/>
      <c r="D601" s="709" t="s">
        <v>539</v>
      </c>
      <c r="E601" s="709"/>
      <c r="F601" s="709"/>
      <c r="G601" s="706"/>
      <c r="H601" s="353" t="s">
        <v>1792</v>
      </c>
      <c r="I601" s="321" t="str">
        <f t="shared" si="9"/>
        <v>Informe a la entidad</v>
      </c>
      <c r="J601" s="166" t="s">
        <v>1798</v>
      </c>
      <c r="K601" s="166" t="s">
        <v>1613</v>
      </c>
    </row>
    <row r="602" spans="1:11" ht="33">
      <c r="A602" s="354"/>
      <c r="B602" s="355"/>
      <c r="C602" s="350"/>
      <c r="D602" s="709" t="s">
        <v>1119</v>
      </c>
      <c r="E602" s="709"/>
      <c r="F602" s="709"/>
      <c r="G602" s="706"/>
      <c r="H602" s="353" t="s">
        <v>1792</v>
      </c>
      <c r="J602" s="166" t="s">
        <v>1798</v>
      </c>
      <c r="K602" s="166" t="s">
        <v>1614</v>
      </c>
    </row>
    <row r="603" spans="1:11" ht="16.5">
      <c r="A603" s="392">
        <v>300</v>
      </c>
      <c r="B603" s="330">
        <v>28</v>
      </c>
      <c r="C603" s="341">
        <v>4</v>
      </c>
      <c r="D603" s="705" t="s">
        <v>542</v>
      </c>
      <c r="E603" s="705"/>
      <c r="F603" s="705"/>
      <c r="G603" s="706" t="s">
        <v>1368</v>
      </c>
      <c r="H603" s="353" t="s">
        <v>1792</v>
      </c>
      <c r="J603" s="166" t="s">
        <v>1798</v>
      </c>
      <c r="K603" s="166" t="s">
        <v>1615</v>
      </c>
    </row>
    <row r="604" spans="1:11" ht="16.5">
      <c r="A604" s="354"/>
      <c r="B604" s="355"/>
      <c r="C604" s="350"/>
      <c r="D604" s="709" t="s">
        <v>1118</v>
      </c>
      <c r="E604" s="709"/>
      <c r="F604" s="709"/>
      <c r="G604" s="706"/>
      <c r="H604" s="353" t="s">
        <v>1792</v>
      </c>
      <c r="J604" s="166" t="s">
        <v>1798</v>
      </c>
      <c r="K604" s="166" t="s">
        <v>1616</v>
      </c>
    </row>
    <row r="605" spans="1:11" ht="16.5">
      <c r="A605" s="354"/>
      <c r="B605" s="355"/>
      <c r="C605" s="350"/>
      <c r="D605" s="709" t="s">
        <v>1120</v>
      </c>
      <c r="E605" s="709"/>
      <c r="F605" s="709"/>
      <c r="G605" s="706"/>
      <c r="H605" s="353" t="s">
        <v>1792</v>
      </c>
      <c r="I605" s="321" t="str">
        <f t="shared" si="9"/>
        <v xml:space="preserve">Informe de gestión </v>
      </c>
      <c r="J605" s="166" t="s">
        <v>1798</v>
      </c>
      <c r="K605" s="166" t="s">
        <v>1617</v>
      </c>
    </row>
    <row r="606" spans="1:11" ht="16.5">
      <c r="A606" s="354"/>
      <c r="B606" s="355"/>
      <c r="C606" s="388"/>
      <c r="D606" s="709" t="s">
        <v>1119</v>
      </c>
      <c r="E606" s="709"/>
      <c r="F606" s="709"/>
      <c r="G606" s="706"/>
      <c r="H606" s="353" t="s">
        <v>1792</v>
      </c>
      <c r="J606" s="166" t="s">
        <v>1798</v>
      </c>
      <c r="K606" s="166" t="s">
        <v>1618</v>
      </c>
    </row>
    <row r="607" spans="1:11" ht="16.5">
      <c r="A607" s="390">
        <v>300</v>
      </c>
      <c r="B607" s="382">
        <v>53</v>
      </c>
      <c r="C607" s="393"/>
      <c r="D607" s="705" t="s">
        <v>625</v>
      </c>
      <c r="E607" s="705"/>
      <c r="F607" s="705"/>
      <c r="G607" s="385"/>
      <c r="H607" s="353" t="s">
        <v>1792</v>
      </c>
      <c r="J607" s="166" t="s">
        <v>1798</v>
      </c>
      <c r="K607" s="166" t="s">
        <v>1619</v>
      </c>
    </row>
    <row r="608" spans="1:11" ht="16.5">
      <c r="A608" s="392">
        <v>300</v>
      </c>
      <c r="B608" s="330">
        <v>53</v>
      </c>
      <c r="C608" s="341">
        <v>1</v>
      </c>
      <c r="D608" s="705" t="s">
        <v>626</v>
      </c>
      <c r="E608" s="705"/>
      <c r="F608" s="705"/>
      <c r="G608" s="706" t="s">
        <v>1368</v>
      </c>
      <c r="H608" s="353" t="s">
        <v>1792</v>
      </c>
      <c r="J608" s="166" t="s">
        <v>1798</v>
      </c>
      <c r="K608" s="166" t="s">
        <v>1620</v>
      </c>
    </row>
    <row r="609" spans="1:11" ht="16.5">
      <c r="A609" s="394"/>
      <c r="B609" s="333"/>
      <c r="C609" s="350"/>
      <c r="D609" s="710" t="s">
        <v>1416</v>
      </c>
      <c r="E609" s="711"/>
      <c r="F609" s="712"/>
      <c r="G609" s="713"/>
      <c r="H609" s="353" t="s">
        <v>1792</v>
      </c>
      <c r="I609" s="321" t="str">
        <f t="shared" si="9"/>
        <v xml:space="preserve">Protocolo de atención </v>
      </c>
      <c r="J609" s="166" t="s">
        <v>1798</v>
      </c>
      <c r="K609" s="166" t="s">
        <v>1621</v>
      </c>
    </row>
    <row r="610" spans="1:11" ht="16.5">
      <c r="A610" s="395">
        <v>310</v>
      </c>
      <c r="B610" s="396">
        <v>46</v>
      </c>
      <c r="C610" s="397"/>
      <c r="D610" s="891" t="s">
        <v>404</v>
      </c>
      <c r="E610" s="891"/>
      <c r="F610" s="891"/>
      <c r="G610" s="384"/>
      <c r="H610" s="353" t="s">
        <v>1793</v>
      </c>
      <c r="J610" s="166" t="s">
        <v>1798</v>
      </c>
      <c r="K610" s="166" t="s">
        <v>1622</v>
      </c>
    </row>
    <row r="611" spans="1:11" ht="16.5">
      <c r="A611" s="329">
        <v>310</v>
      </c>
      <c r="B611" s="357">
        <v>46</v>
      </c>
      <c r="C611" s="330">
        <v>5</v>
      </c>
      <c r="D611" s="756" t="s">
        <v>628</v>
      </c>
      <c r="E611" s="756"/>
      <c r="F611" s="756"/>
      <c r="G611" s="706" t="s">
        <v>1417</v>
      </c>
      <c r="H611" s="353" t="s">
        <v>1793</v>
      </c>
      <c r="J611" s="166" t="s">
        <v>1798</v>
      </c>
      <c r="K611" s="166" t="s">
        <v>1623</v>
      </c>
    </row>
    <row r="612" spans="1:11" ht="16.5">
      <c r="A612" s="337"/>
      <c r="B612" s="398"/>
      <c r="C612" s="333"/>
      <c r="D612" s="728" t="s">
        <v>1418</v>
      </c>
      <c r="E612" s="711"/>
      <c r="F612" s="712"/>
      <c r="G612" s="706"/>
      <c r="H612" s="353" t="s">
        <v>1793</v>
      </c>
      <c r="I612" s="321" t="str">
        <f t="shared" si="9"/>
        <v>Plan de contingencia</v>
      </c>
      <c r="J612" s="166" t="s">
        <v>1798</v>
      </c>
      <c r="K612" s="166" t="s">
        <v>1624</v>
      </c>
    </row>
    <row r="613" spans="1:11" ht="16.5">
      <c r="A613" s="329">
        <v>310</v>
      </c>
      <c r="B613" s="330">
        <v>57</v>
      </c>
      <c r="C613" s="330"/>
      <c r="D613" s="705" t="s">
        <v>629</v>
      </c>
      <c r="E613" s="705"/>
      <c r="F613" s="705"/>
      <c r="G613" s="713" t="s">
        <v>1419</v>
      </c>
      <c r="H613" s="353" t="s">
        <v>1793</v>
      </c>
      <c r="J613" s="166" t="s">
        <v>1798</v>
      </c>
      <c r="K613" s="166" t="s">
        <v>1625</v>
      </c>
    </row>
    <row r="614" spans="1:11" ht="33.75" thickBot="1">
      <c r="A614" s="337"/>
      <c r="B614" s="333"/>
      <c r="C614" s="333"/>
      <c r="D614" s="709" t="s">
        <v>1420</v>
      </c>
      <c r="E614" s="709"/>
      <c r="F614" s="709"/>
      <c r="G614" s="714"/>
      <c r="H614" s="353" t="s">
        <v>1793</v>
      </c>
      <c r="I614" s="321" t="str">
        <f t="shared" si="9"/>
        <v>Registro de esterilización</v>
      </c>
      <c r="J614" s="166" t="s">
        <v>1798</v>
      </c>
      <c r="K614" s="166" t="s">
        <v>1626</v>
      </c>
    </row>
    <row r="615" spans="1:11" ht="33">
      <c r="A615" s="325">
        <v>320</v>
      </c>
      <c r="B615" s="338">
        <v>2</v>
      </c>
      <c r="C615" s="339"/>
      <c r="D615" s="746" t="s">
        <v>400</v>
      </c>
      <c r="E615" s="746"/>
      <c r="F615" s="746"/>
      <c r="G615" s="328"/>
      <c r="H615" s="353" t="s">
        <v>1793</v>
      </c>
      <c r="J615" s="166" t="s">
        <v>1798</v>
      </c>
      <c r="K615" s="166" t="s">
        <v>1627</v>
      </c>
    </row>
    <row r="616" spans="1:11" ht="16.5">
      <c r="A616" s="329">
        <v>320</v>
      </c>
      <c r="B616" s="340">
        <v>2</v>
      </c>
      <c r="C616" s="341">
        <v>1</v>
      </c>
      <c r="D616" s="756" t="s">
        <v>1421</v>
      </c>
      <c r="E616" s="756"/>
      <c r="F616" s="756"/>
      <c r="G616" s="706" t="s">
        <v>1422</v>
      </c>
      <c r="H616" s="353" t="s">
        <v>1793</v>
      </c>
      <c r="J616" s="166" t="s">
        <v>1798</v>
      </c>
      <c r="K616" s="166" t="s">
        <v>1628</v>
      </c>
    </row>
    <row r="617" spans="1:11" ht="16.5">
      <c r="A617" s="337"/>
      <c r="B617" s="333"/>
      <c r="C617" s="350"/>
      <c r="D617" s="710" t="s">
        <v>1302</v>
      </c>
      <c r="E617" s="711"/>
      <c r="F617" s="712"/>
      <c r="G617" s="706"/>
      <c r="H617" s="353" t="s">
        <v>1793</v>
      </c>
      <c r="I617" s="321" t="str">
        <f t="shared" si="9"/>
        <v>Acta</v>
      </c>
      <c r="J617" s="166" t="s">
        <v>1798</v>
      </c>
      <c r="K617" s="166" t="s">
        <v>1629</v>
      </c>
    </row>
    <row r="618" spans="1:11" ht="16.5">
      <c r="A618" s="337"/>
      <c r="B618" s="333"/>
      <c r="C618" s="350"/>
      <c r="D618" s="710" t="s">
        <v>1199</v>
      </c>
      <c r="E618" s="711"/>
      <c r="F618" s="712"/>
      <c r="G618" s="706"/>
      <c r="H618" s="353" t="s">
        <v>1793</v>
      </c>
      <c r="I618" s="321" t="str">
        <f t="shared" si="9"/>
        <v>Informes</v>
      </c>
      <c r="J618" s="166" t="s">
        <v>1798</v>
      </c>
      <c r="K618" s="166" t="s">
        <v>433</v>
      </c>
    </row>
    <row r="619" spans="1:11" ht="16.5">
      <c r="A619" s="337"/>
      <c r="B619" s="333"/>
      <c r="C619" s="350"/>
      <c r="D619" s="710" t="s">
        <v>1303</v>
      </c>
      <c r="E619" s="711"/>
      <c r="F619" s="712"/>
      <c r="G619" s="706"/>
      <c r="H619" s="353" t="s">
        <v>1793</v>
      </c>
      <c r="I619" s="321" t="str">
        <f t="shared" si="9"/>
        <v>Oficios de invitación al comité</v>
      </c>
      <c r="J619" s="166" t="s">
        <v>1798</v>
      </c>
      <c r="K619" s="166" t="s">
        <v>1630</v>
      </c>
    </row>
    <row r="620" spans="1:11" ht="17.25" thickBot="1">
      <c r="A620" s="346"/>
      <c r="B620" s="347"/>
      <c r="C620" s="351"/>
      <c r="D620" s="888" t="s">
        <v>537</v>
      </c>
      <c r="E620" s="889"/>
      <c r="F620" s="890"/>
      <c r="G620" s="766"/>
      <c r="H620" s="353" t="s">
        <v>1793</v>
      </c>
      <c r="I620" s="321" t="str">
        <f t="shared" si="9"/>
        <v>Listado de asistencia al comité</v>
      </c>
      <c r="J620" s="166" t="s">
        <v>1798</v>
      </c>
      <c r="K620" s="166" t="s">
        <v>1631</v>
      </c>
    </row>
    <row r="621" spans="1:11" ht="33">
      <c r="A621" s="325">
        <v>320</v>
      </c>
      <c r="B621" s="326">
        <v>16</v>
      </c>
      <c r="C621" s="339"/>
      <c r="D621" s="757" t="s">
        <v>633</v>
      </c>
      <c r="E621" s="757"/>
      <c r="F621" s="757"/>
      <c r="G621" s="765" t="s">
        <v>1422</v>
      </c>
      <c r="H621" s="353" t="s">
        <v>1793</v>
      </c>
      <c r="J621" s="166" t="s">
        <v>1798</v>
      </c>
      <c r="K621" s="166" t="s">
        <v>1632</v>
      </c>
    </row>
    <row r="622" spans="1:11" ht="16.5">
      <c r="A622" s="329">
        <v>320</v>
      </c>
      <c r="B622" s="330">
        <v>16</v>
      </c>
      <c r="C622" s="341">
        <v>1</v>
      </c>
      <c r="D622" s="705" t="s">
        <v>634</v>
      </c>
      <c r="E622" s="705"/>
      <c r="F622" s="705"/>
      <c r="G622" s="706"/>
      <c r="H622" s="353" t="s">
        <v>1793</v>
      </c>
      <c r="J622" s="166" t="s">
        <v>1798</v>
      </c>
      <c r="K622" s="166" t="s">
        <v>1633</v>
      </c>
    </row>
    <row r="623" spans="1:11" ht="16.5">
      <c r="A623" s="337"/>
      <c r="B623" s="333"/>
      <c r="C623" s="350"/>
      <c r="D623" s="710" t="s">
        <v>1423</v>
      </c>
      <c r="E623" s="711"/>
      <c r="F623" s="712"/>
      <c r="G623" s="706"/>
      <c r="H623" s="353" t="s">
        <v>1793</v>
      </c>
      <c r="I623" s="321" t="str">
        <f t="shared" si="9"/>
        <v>Estudio</v>
      </c>
      <c r="J623" s="166" t="s">
        <v>1798</v>
      </c>
      <c r="K623" s="166" t="s">
        <v>1634</v>
      </c>
    </row>
    <row r="624" spans="1:11" ht="16.5">
      <c r="A624" s="337"/>
      <c r="B624" s="333"/>
      <c r="C624" s="350"/>
      <c r="D624" s="771" t="s">
        <v>1424</v>
      </c>
      <c r="E624" s="771"/>
      <c r="F624" s="771"/>
      <c r="G624" s="706"/>
      <c r="H624" s="353" t="s">
        <v>1793</v>
      </c>
      <c r="I624" s="321" t="str">
        <f t="shared" si="9"/>
        <v>Informe inicial de brotes Intrahospitalario</v>
      </c>
      <c r="J624" s="166" t="s">
        <v>1798</v>
      </c>
      <c r="K624" s="166" t="s">
        <v>434</v>
      </c>
    </row>
    <row r="625" spans="1:11" ht="16.5">
      <c r="A625" s="337"/>
      <c r="B625" s="333"/>
      <c r="C625" s="350"/>
      <c r="D625" s="771" t="s">
        <v>1425</v>
      </c>
      <c r="E625" s="771"/>
      <c r="F625" s="771"/>
      <c r="G625" s="706"/>
      <c r="H625" s="353" t="s">
        <v>1793</v>
      </c>
      <c r="I625" s="321" t="str">
        <f t="shared" si="9"/>
        <v>Acta de visita de la comisión de la Secretaría Distrital de Salud</v>
      </c>
      <c r="J625" s="166" t="s">
        <v>1798</v>
      </c>
      <c r="K625" s="166" t="s">
        <v>1635</v>
      </c>
    </row>
    <row r="626" spans="1:11" ht="16.5">
      <c r="A626" s="337"/>
      <c r="B626" s="333"/>
      <c r="C626" s="350"/>
      <c r="D626" s="762" t="s">
        <v>1426</v>
      </c>
      <c r="E626" s="763"/>
      <c r="F626" s="764"/>
      <c r="G626" s="706"/>
      <c r="H626" s="353" t="s">
        <v>1793</v>
      </c>
      <c r="I626" s="321" t="str">
        <f t="shared" si="9"/>
        <v>Plan de mejoramiento de infecciones intrahospitalarias</v>
      </c>
      <c r="J626" s="166" t="s">
        <v>1798</v>
      </c>
      <c r="K626" s="166" t="s">
        <v>1636</v>
      </c>
    </row>
    <row r="627" spans="1:11" ht="33.75" thickBot="1">
      <c r="A627" s="346"/>
      <c r="B627" s="347"/>
      <c r="C627" s="351"/>
      <c r="D627" s="772" t="s">
        <v>1427</v>
      </c>
      <c r="E627" s="772"/>
      <c r="F627" s="772"/>
      <c r="G627" s="766"/>
      <c r="H627" s="353" t="s">
        <v>1793</v>
      </c>
      <c r="I627" s="321" t="str">
        <f t="shared" si="9"/>
        <v>Informe final de estado de brotes</v>
      </c>
      <c r="J627" s="166" t="s">
        <v>1798</v>
      </c>
      <c r="K627" s="166" t="s">
        <v>1637</v>
      </c>
    </row>
    <row r="628" spans="1:11" ht="16.5">
      <c r="A628" s="331">
        <v>320</v>
      </c>
      <c r="B628" s="332">
        <v>39</v>
      </c>
      <c r="C628" s="349"/>
      <c r="D628" s="757" t="s">
        <v>635</v>
      </c>
      <c r="E628" s="757"/>
      <c r="F628" s="757"/>
      <c r="G628" s="765" t="s">
        <v>1422</v>
      </c>
      <c r="H628" s="353" t="s">
        <v>1793</v>
      </c>
      <c r="J628" s="166" t="s">
        <v>1798</v>
      </c>
      <c r="K628" s="166" t="s">
        <v>435</v>
      </c>
    </row>
    <row r="629" spans="1:11" ht="16.5">
      <c r="A629" s="337"/>
      <c r="B629" s="333"/>
      <c r="C629" s="350"/>
      <c r="D629" s="709" t="s">
        <v>1428</v>
      </c>
      <c r="E629" s="709"/>
      <c r="F629" s="709"/>
      <c r="G629" s="706"/>
      <c r="H629" s="353" t="s">
        <v>1793</v>
      </c>
      <c r="I629" s="321" t="str">
        <f t="shared" si="9"/>
        <v>Libro registro información del paciente</v>
      </c>
      <c r="J629" s="166" t="s">
        <v>1798</v>
      </c>
      <c r="K629" s="166" t="s">
        <v>1638</v>
      </c>
    </row>
    <row r="630" spans="1:11" ht="17.25" thickBot="1">
      <c r="A630" s="337"/>
      <c r="B630" s="333"/>
      <c r="C630" s="350"/>
      <c r="D630" s="723" t="s">
        <v>1429</v>
      </c>
      <c r="E630" s="709"/>
      <c r="F630" s="709"/>
      <c r="G630" s="706"/>
      <c r="H630" s="353" t="s">
        <v>1793</v>
      </c>
      <c r="I630" s="321" t="str">
        <f t="shared" si="9"/>
        <v>Bitácora registro información del paciente</v>
      </c>
      <c r="J630" s="166" t="s">
        <v>1798</v>
      </c>
      <c r="K630" s="166" t="s">
        <v>1639</v>
      </c>
    </row>
    <row r="631" spans="1:11" ht="16.5">
      <c r="A631" s="399">
        <v>320</v>
      </c>
      <c r="B631" s="400">
        <v>40</v>
      </c>
      <c r="C631" s="401"/>
      <c r="D631" s="757" t="s">
        <v>636</v>
      </c>
      <c r="E631" s="757"/>
      <c r="F631" s="757"/>
      <c r="G631" s="765" t="s">
        <v>1422</v>
      </c>
      <c r="H631" s="353" t="s">
        <v>1793</v>
      </c>
      <c r="J631" s="166" t="s">
        <v>1798</v>
      </c>
      <c r="K631" s="166" t="s">
        <v>1640</v>
      </c>
    </row>
    <row r="632" spans="1:11" ht="17.25" thickBot="1">
      <c r="A632" s="402"/>
      <c r="B632" s="403"/>
      <c r="C632" s="404"/>
      <c r="D632" s="709" t="s">
        <v>1430</v>
      </c>
      <c r="E632" s="709"/>
      <c r="F632" s="709"/>
      <c r="G632" s="706"/>
      <c r="H632" s="353" t="s">
        <v>1793</v>
      </c>
      <c r="I632" s="321" t="str">
        <f t="shared" si="9"/>
        <v>Libro registro información del paciente fallecido</v>
      </c>
      <c r="J632" s="166" t="s">
        <v>1798</v>
      </c>
      <c r="K632" s="166" t="s">
        <v>1302</v>
      </c>
    </row>
    <row r="633" spans="1:11" ht="16.5">
      <c r="A633" s="399">
        <v>320</v>
      </c>
      <c r="B633" s="400">
        <v>41</v>
      </c>
      <c r="C633" s="401"/>
      <c r="D633" s="757" t="s">
        <v>637</v>
      </c>
      <c r="E633" s="757"/>
      <c r="F633" s="757"/>
      <c r="G633" s="765" t="s">
        <v>1422</v>
      </c>
      <c r="H633" s="353" t="s">
        <v>1793</v>
      </c>
      <c r="J633" s="166" t="s">
        <v>1798</v>
      </c>
      <c r="K633" s="166" t="s">
        <v>1641</v>
      </c>
    </row>
    <row r="634" spans="1:11" ht="16.5">
      <c r="A634" s="402"/>
      <c r="B634" s="403"/>
      <c r="C634" s="404"/>
      <c r="D634" s="709" t="s">
        <v>1431</v>
      </c>
      <c r="E634" s="709"/>
      <c r="F634" s="709"/>
      <c r="G634" s="706"/>
      <c r="H634" s="353" t="s">
        <v>1793</v>
      </c>
      <c r="I634" s="321" t="str">
        <f t="shared" si="9"/>
        <v>Libro registro información del nacido vivo</v>
      </c>
      <c r="J634" s="166" t="s">
        <v>1798</v>
      </c>
      <c r="K634" s="166" t="s">
        <v>1642</v>
      </c>
    </row>
    <row r="635" spans="1:11" ht="16.5">
      <c r="A635" s="402">
        <v>320</v>
      </c>
      <c r="B635" s="403">
        <v>57</v>
      </c>
      <c r="C635" s="404"/>
      <c r="D635" s="866" t="s">
        <v>629</v>
      </c>
      <c r="E635" s="866"/>
      <c r="F635" s="866"/>
      <c r="G635" s="737" t="s">
        <v>1422</v>
      </c>
      <c r="H635" s="353" t="s">
        <v>1793</v>
      </c>
      <c r="J635" s="166" t="s">
        <v>1798</v>
      </c>
      <c r="K635" s="166" t="s">
        <v>1643</v>
      </c>
    </row>
    <row r="636" spans="1:11" ht="16.5">
      <c r="A636" s="402"/>
      <c r="B636" s="403"/>
      <c r="C636" s="404"/>
      <c r="D636" s="709" t="s">
        <v>1432</v>
      </c>
      <c r="E636" s="709"/>
      <c r="F636" s="709"/>
      <c r="G636" s="706"/>
      <c r="H636" s="353" t="s">
        <v>1793</v>
      </c>
      <c r="I636" s="321" t="str">
        <f t="shared" si="9"/>
        <v>Libro registro</v>
      </c>
      <c r="J636" s="166" t="s">
        <v>1798</v>
      </c>
      <c r="K636" s="166" t="s">
        <v>1644</v>
      </c>
    </row>
    <row r="637" spans="1:11" ht="17.25" thickBot="1">
      <c r="A637" s="346"/>
      <c r="B637" s="347"/>
      <c r="C637" s="351"/>
      <c r="D637" s="738" t="s">
        <v>1433</v>
      </c>
      <c r="E637" s="738"/>
      <c r="F637" s="738"/>
      <c r="G637" s="766"/>
      <c r="H637" s="353" t="s">
        <v>1793</v>
      </c>
      <c r="I637" s="321" t="str">
        <f t="shared" si="9"/>
        <v>Lista de verificación</v>
      </c>
      <c r="J637" s="166" t="s">
        <v>1798</v>
      </c>
      <c r="K637" s="166" t="s">
        <v>1645</v>
      </c>
    </row>
    <row r="638" spans="1:11" ht="16.5">
      <c r="A638" s="331">
        <v>330</v>
      </c>
      <c r="B638" s="348">
        <v>38</v>
      </c>
      <c r="C638" s="349"/>
      <c r="D638" s="757" t="s">
        <v>639</v>
      </c>
      <c r="E638" s="746"/>
      <c r="F638" s="746"/>
      <c r="G638" s="761" t="s">
        <v>1434</v>
      </c>
      <c r="H638" s="353" t="s">
        <v>1794</v>
      </c>
      <c r="J638" s="170" t="s">
        <v>1786</v>
      </c>
      <c r="K638" s="170" t="s">
        <v>535</v>
      </c>
    </row>
    <row r="639" spans="1:11" ht="17.25" thickBot="1">
      <c r="A639" s="337"/>
      <c r="B639" s="386"/>
      <c r="C639" s="350"/>
      <c r="D639" s="710" t="s">
        <v>1435</v>
      </c>
      <c r="E639" s="711"/>
      <c r="F639" s="712"/>
      <c r="G639" s="714"/>
      <c r="H639" s="353" t="s">
        <v>1794</v>
      </c>
      <c r="I639" s="321" t="str">
        <f t="shared" si="9"/>
        <v>Libro registro información del Cadáver</v>
      </c>
      <c r="J639" s="170" t="s">
        <v>1786</v>
      </c>
      <c r="K639" s="170" t="s">
        <v>536</v>
      </c>
    </row>
    <row r="640" spans="1:11" ht="16.5">
      <c r="A640" s="331">
        <v>330</v>
      </c>
      <c r="B640" s="332">
        <v>63</v>
      </c>
      <c r="C640" s="349"/>
      <c r="D640" s="757" t="s">
        <v>640</v>
      </c>
      <c r="E640" s="757"/>
      <c r="F640" s="757"/>
      <c r="G640" s="765" t="s">
        <v>1434</v>
      </c>
      <c r="H640" s="353" t="s">
        <v>1794</v>
      </c>
      <c r="J640" s="170" t="s">
        <v>1786</v>
      </c>
      <c r="K640" s="170" t="s">
        <v>537</v>
      </c>
    </row>
    <row r="641" spans="1:11" ht="17.25" thickBot="1">
      <c r="A641" s="337"/>
      <c r="B641" s="333"/>
      <c r="C641" s="350"/>
      <c r="D641" s="709" t="s">
        <v>1436</v>
      </c>
      <c r="E641" s="709"/>
      <c r="F641" s="709"/>
      <c r="G641" s="706"/>
      <c r="H641" s="353" t="s">
        <v>1794</v>
      </c>
      <c r="I641" s="321" t="str">
        <f t="shared" si="9"/>
        <v>Registro Médico de Selección de Selección y Clasificación de Pacientes - Triage</v>
      </c>
      <c r="J641" s="170" t="s">
        <v>1786</v>
      </c>
      <c r="K641" s="170" t="s">
        <v>1647</v>
      </c>
    </row>
    <row r="642" spans="1:11" ht="33">
      <c r="A642" s="325">
        <v>340</v>
      </c>
      <c r="B642" s="326">
        <v>2</v>
      </c>
      <c r="C642" s="339"/>
      <c r="D642" s="755" t="s">
        <v>400</v>
      </c>
      <c r="E642" s="755"/>
      <c r="F642" s="755"/>
      <c r="G642" s="328"/>
      <c r="H642" s="353" t="s">
        <v>1795</v>
      </c>
      <c r="J642" s="170" t="s">
        <v>1786</v>
      </c>
      <c r="K642" s="170" t="s">
        <v>1648</v>
      </c>
    </row>
    <row r="643" spans="1:11" ht="16.5">
      <c r="A643" s="329">
        <v>340</v>
      </c>
      <c r="B643" s="330">
        <v>2</v>
      </c>
      <c r="C643" s="330">
        <v>16</v>
      </c>
      <c r="D643" s="756" t="s">
        <v>642</v>
      </c>
      <c r="E643" s="756"/>
      <c r="F643" s="756"/>
      <c r="G643" s="706" t="s">
        <v>1437</v>
      </c>
      <c r="H643" s="353" t="s">
        <v>1795</v>
      </c>
      <c r="J643" s="170" t="s">
        <v>1786</v>
      </c>
      <c r="K643" s="170" t="s">
        <v>1649</v>
      </c>
    </row>
    <row r="644" spans="1:11" ht="16.5">
      <c r="A644" s="354"/>
      <c r="B644" s="355"/>
      <c r="C644" s="355"/>
      <c r="D644" s="710" t="s">
        <v>535</v>
      </c>
      <c r="E644" s="711"/>
      <c r="F644" s="712"/>
      <c r="G644" s="706"/>
      <c r="H644" s="353" t="s">
        <v>1795</v>
      </c>
      <c r="I644" s="321" t="str">
        <f t="shared" ref="I644:I707" si="10">+D644</f>
        <v>Acta de comité</v>
      </c>
      <c r="J644" s="170" t="s">
        <v>1786</v>
      </c>
      <c r="K644" s="170" t="s">
        <v>1650</v>
      </c>
    </row>
    <row r="645" spans="1:11" ht="49.5">
      <c r="A645" s="354"/>
      <c r="B645" s="355"/>
      <c r="C645" s="355"/>
      <c r="D645" s="710" t="s">
        <v>536</v>
      </c>
      <c r="E645" s="711"/>
      <c r="F645" s="712"/>
      <c r="G645" s="706"/>
      <c r="H645" s="353" t="s">
        <v>1795</v>
      </c>
      <c r="I645" s="321" t="str">
        <f t="shared" si="10"/>
        <v>Oficio de invitación al comité</v>
      </c>
      <c r="J645" s="170" t="s">
        <v>1786</v>
      </c>
      <c r="K645" s="170" t="s">
        <v>1651</v>
      </c>
    </row>
    <row r="646" spans="1:11" ht="33">
      <c r="A646" s="359"/>
      <c r="B646" s="360"/>
      <c r="C646" s="360"/>
      <c r="D646" s="710" t="s">
        <v>537</v>
      </c>
      <c r="E646" s="711"/>
      <c r="F646" s="712"/>
      <c r="G646" s="706"/>
      <c r="H646" s="353" t="s">
        <v>1795</v>
      </c>
      <c r="I646" s="321" t="str">
        <f t="shared" si="10"/>
        <v>Listado de asistencia al comité</v>
      </c>
      <c r="J646" s="170" t="s">
        <v>1786</v>
      </c>
      <c r="K646" s="170" t="s">
        <v>1652</v>
      </c>
    </row>
    <row r="647" spans="1:11" ht="33">
      <c r="A647" s="329">
        <v>340</v>
      </c>
      <c r="B647" s="330">
        <v>2</v>
      </c>
      <c r="C647" s="330">
        <v>24</v>
      </c>
      <c r="D647" s="705" t="s">
        <v>643</v>
      </c>
      <c r="E647" s="756"/>
      <c r="F647" s="756"/>
      <c r="G647" s="706" t="s">
        <v>1437</v>
      </c>
      <c r="H647" s="353" t="s">
        <v>1795</v>
      </c>
      <c r="J647" s="170" t="s">
        <v>1786</v>
      </c>
      <c r="K647" s="170" t="s">
        <v>1653</v>
      </c>
    </row>
    <row r="648" spans="1:11" ht="33">
      <c r="A648" s="354"/>
      <c r="B648" s="355"/>
      <c r="C648" s="355"/>
      <c r="D648" s="710" t="s">
        <v>535</v>
      </c>
      <c r="E648" s="711"/>
      <c r="F648" s="712"/>
      <c r="G648" s="706"/>
      <c r="H648" s="353" t="s">
        <v>1795</v>
      </c>
      <c r="J648" s="170" t="s">
        <v>1786</v>
      </c>
      <c r="K648" s="170" t="s">
        <v>1654</v>
      </c>
    </row>
    <row r="649" spans="1:11" ht="33">
      <c r="A649" s="337"/>
      <c r="B649" s="333"/>
      <c r="C649" s="333"/>
      <c r="D649" s="710" t="s">
        <v>536</v>
      </c>
      <c r="E649" s="711"/>
      <c r="F649" s="712"/>
      <c r="G649" s="706"/>
      <c r="H649" s="353" t="s">
        <v>1795</v>
      </c>
      <c r="J649" s="170" t="s">
        <v>1786</v>
      </c>
      <c r="K649" s="170" t="s">
        <v>1655</v>
      </c>
    </row>
    <row r="650" spans="1:11" ht="33.75" thickBot="1">
      <c r="A650" s="346"/>
      <c r="B650" s="347"/>
      <c r="C650" s="347"/>
      <c r="D650" s="888" t="s">
        <v>537</v>
      </c>
      <c r="E650" s="889"/>
      <c r="F650" s="890"/>
      <c r="G650" s="766"/>
      <c r="H650" s="353" t="s">
        <v>1795</v>
      </c>
      <c r="J650" s="170" t="s">
        <v>1786</v>
      </c>
      <c r="K650" s="170" t="s">
        <v>1656</v>
      </c>
    </row>
    <row r="651" spans="1:11" ht="33">
      <c r="A651" s="325">
        <v>340</v>
      </c>
      <c r="B651" s="326">
        <v>28</v>
      </c>
      <c r="C651" s="369"/>
      <c r="D651" s="757" t="s">
        <v>402</v>
      </c>
      <c r="E651" s="757"/>
      <c r="F651" s="757"/>
      <c r="G651" s="358"/>
      <c r="H651" s="353" t="s">
        <v>1795</v>
      </c>
      <c r="J651" s="170" t="s">
        <v>1786</v>
      </c>
      <c r="K651" s="170" t="s">
        <v>1657</v>
      </c>
    </row>
    <row r="652" spans="1:11" ht="16.5">
      <c r="A652" s="329">
        <v>340</v>
      </c>
      <c r="B652" s="330">
        <v>28</v>
      </c>
      <c r="C652" s="341">
        <v>1</v>
      </c>
      <c r="D652" s="705" t="s">
        <v>577</v>
      </c>
      <c r="E652" s="705"/>
      <c r="F652" s="705"/>
      <c r="G652" s="706" t="s">
        <v>1437</v>
      </c>
      <c r="H652" s="353" t="s">
        <v>1795</v>
      </c>
      <c r="J652" s="170" t="s">
        <v>1786</v>
      </c>
      <c r="K652" s="170" t="s">
        <v>1658</v>
      </c>
    </row>
    <row r="653" spans="1:11" ht="16.5">
      <c r="A653" s="354"/>
      <c r="B653" s="355"/>
      <c r="C653" s="350"/>
      <c r="D653" s="710" t="s">
        <v>538</v>
      </c>
      <c r="E653" s="711"/>
      <c r="F653" s="712"/>
      <c r="G653" s="706"/>
      <c r="H653" s="353" t="s">
        <v>1795</v>
      </c>
      <c r="I653" s="321" t="str">
        <f t="shared" si="10"/>
        <v>Requerimiento del Informe</v>
      </c>
      <c r="J653" s="170" t="s">
        <v>1786</v>
      </c>
      <c r="K653" s="170" t="s">
        <v>1659</v>
      </c>
    </row>
    <row r="654" spans="1:11" ht="16.5">
      <c r="A654" s="354"/>
      <c r="B654" s="355"/>
      <c r="C654" s="350"/>
      <c r="D654" s="710" t="s">
        <v>1438</v>
      </c>
      <c r="E654" s="711"/>
      <c r="F654" s="712"/>
      <c r="G654" s="706"/>
      <c r="H654" s="353" t="s">
        <v>1795</v>
      </c>
      <c r="I654" s="321" t="str">
        <f t="shared" si="10"/>
        <v xml:space="preserve">Informe al organismo de control </v>
      </c>
      <c r="J654" s="170" t="s">
        <v>1786</v>
      </c>
      <c r="K654" s="170" t="s">
        <v>1660</v>
      </c>
    </row>
    <row r="655" spans="1:11" ht="16.5">
      <c r="A655" s="354"/>
      <c r="B655" s="355"/>
      <c r="C655" s="350"/>
      <c r="D655" s="710" t="s">
        <v>1119</v>
      </c>
      <c r="E655" s="711"/>
      <c r="F655" s="712"/>
      <c r="G655" s="706"/>
      <c r="H655" s="353" t="s">
        <v>1795</v>
      </c>
      <c r="I655" s="321" t="str">
        <f t="shared" si="10"/>
        <v>Oficio de remisión de informe</v>
      </c>
      <c r="J655" s="170" t="s">
        <v>1786</v>
      </c>
      <c r="K655" s="170" t="s">
        <v>1661</v>
      </c>
    </row>
    <row r="656" spans="1:11" ht="33">
      <c r="A656" s="329">
        <v>340</v>
      </c>
      <c r="B656" s="330">
        <v>28</v>
      </c>
      <c r="C656" s="341">
        <v>2</v>
      </c>
      <c r="D656" s="705" t="s">
        <v>1117</v>
      </c>
      <c r="E656" s="705"/>
      <c r="F656" s="705"/>
      <c r="G656" s="706" t="s">
        <v>1437</v>
      </c>
      <c r="H656" s="353" t="s">
        <v>1795</v>
      </c>
      <c r="J656" s="170" t="s">
        <v>1786</v>
      </c>
      <c r="K656" s="170" t="s">
        <v>1662</v>
      </c>
    </row>
    <row r="657" spans="1:11" ht="16.5">
      <c r="A657" s="354"/>
      <c r="B657" s="355"/>
      <c r="C657" s="355"/>
      <c r="D657" s="710" t="s">
        <v>538</v>
      </c>
      <c r="E657" s="711"/>
      <c r="F657" s="712"/>
      <c r="G657" s="706"/>
      <c r="H657" s="353" t="s">
        <v>1795</v>
      </c>
      <c r="J657" s="170" t="s">
        <v>1786</v>
      </c>
      <c r="K657" s="170" t="s">
        <v>1663</v>
      </c>
    </row>
    <row r="658" spans="1:11" ht="33">
      <c r="A658" s="354"/>
      <c r="B658" s="355"/>
      <c r="C658" s="355"/>
      <c r="D658" s="710" t="s">
        <v>539</v>
      </c>
      <c r="E658" s="711"/>
      <c r="F658" s="712"/>
      <c r="G658" s="706"/>
      <c r="H658" s="353" t="s">
        <v>1795</v>
      </c>
      <c r="I658" s="321" t="str">
        <f t="shared" si="10"/>
        <v>Informe a la entidad</v>
      </c>
      <c r="J658" s="170" t="s">
        <v>1786</v>
      </c>
      <c r="K658" s="170" t="s">
        <v>1664</v>
      </c>
    </row>
    <row r="659" spans="1:11" ht="115.5">
      <c r="A659" s="354"/>
      <c r="B659" s="355"/>
      <c r="C659" s="355"/>
      <c r="D659" s="710" t="s">
        <v>1119</v>
      </c>
      <c r="E659" s="711"/>
      <c r="F659" s="712"/>
      <c r="G659" s="706"/>
      <c r="H659" s="353" t="s">
        <v>1795</v>
      </c>
      <c r="J659" s="170" t="s">
        <v>1786</v>
      </c>
      <c r="K659" s="170" t="s">
        <v>1665</v>
      </c>
    </row>
    <row r="660" spans="1:11" ht="16.5">
      <c r="A660" s="329">
        <v>340</v>
      </c>
      <c r="B660" s="330">
        <v>28</v>
      </c>
      <c r="C660" s="341">
        <v>4</v>
      </c>
      <c r="D660" s="705" t="s">
        <v>542</v>
      </c>
      <c r="E660" s="705"/>
      <c r="F660" s="705"/>
      <c r="G660" s="706" t="s">
        <v>1437</v>
      </c>
      <c r="H660" s="353" t="s">
        <v>1795</v>
      </c>
      <c r="J660" s="170" t="s">
        <v>1786</v>
      </c>
      <c r="K660" s="170" t="s">
        <v>1666</v>
      </c>
    </row>
    <row r="661" spans="1:11" ht="82.5">
      <c r="A661" s="354"/>
      <c r="B661" s="355"/>
      <c r="C661" s="355"/>
      <c r="D661" s="710" t="s">
        <v>538</v>
      </c>
      <c r="E661" s="711"/>
      <c r="F661" s="712"/>
      <c r="G661" s="706"/>
      <c r="H661" s="353" t="s">
        <v>1795</v>
      </c>
      <c r="J661" s="170" t="s">
        <v>1786</v>
      </c>
      <c r="K661" s="170" t="s">
        <v>1667</v>
      </c>
    </row>
    <row r="662" spans="1:11" ht="16.5">
      <c r="A662" s="354"/>
      <c r="B662" s="355"/>
      <c r="C662" s="355"/>
      <c r="D662" s="710" t="s">
        <v>543</v>
      </c>
      <c r="E662" s="711"/>
      <c r="F662" s="712"/>
      <c r="G662" s="706"/>
      <c r="H662" s="353" t="s">
        <v>1795</v>
      </c>
      <c r="I662" s="321" t="str">
        <f t="shared" si="10"/>
        <v>Informe de gestión</v>
      </c>
      <c r="J662" s="170" t="s">
        <v>1786</v>
      </c>
      <c r="K662" s="170" t="s">
        <v>538</v>
      </c>
    </row>
    <row r="663" spans="1:11" ht="17.25" thickBot="1">
      <c r="A663" s="354"/>
      <c r="B663" s="355"/>
      <c r="C663" s="355"/>
      <c r="D663" s="710" t="s">
        <v>1119</v>
      </c>
      <c r="E663" s="711"/>
      <c r="F663" s="712"/>
      <c r="G663" s="706"/>
      <c r="H663" s="353" t="s">
        <v>1795</v>
      </c>
      <c r="J663" s="170" t="s">
        <v>1786</v>
      </c>
      <c r="K663" s="170" t="s">
        <v>1668</v>
      </c>
    </row>
    <row r="664" spans="1:11" ht="16.5">
      <c r="A664" s="331">
        <v>340</v>
      </c>
      <c r="B664" s="332">
        <v>29</v>
      </c>
      <c r="C664" s="332"/>
      <c r="D664" s="757" t="s">
        <v>644</v>
      </c>
      <c r="E664" s="757"/>
      <c r="F664" s="757"/>
      <c r="G664" s="765" t="s">
        <v>1437</v>
      </c>
      <c r="H664" s="353" t="s">
        <v>1795</v>
      </c>
      <c r="J664" s="170" t="s">
        <v>1786</v>
      </c>
      <c r="K664" s="170" t="s">
        <v>1119</v>
      </c>
    </row>
    <row r="665" spans="1:11" ht="17.25" thickBot="1">
      <c r="A665" s="346"/>
      <c r="B665" s="347"/>
      <c r="C665" s="347"/>
      <c r="D665" s="739" t="s">
        <v>1439</v>
      </c>
      <c r="E665" s="738"/>
      <c r="F665" s="738"/>
      <c r="G665" s="766"/>
      <c r="H665" s="353" t="s">
        <v>1795</v>
      </c>
      <c r="I665" s="321" t="str">
        <f t="shared" si="10"/>
        <v>Informe de resultados de Examen de Laboratorio Clínico</v>
      </c>
      <c r="J665" s="170" t="s">
        <v>1786</v>
      </c>
      <c r="K665" s="170" t="s">
        <v>539</v>
      </c>
    </row>
    <row r="666" spans="1:11" ht="16.5">
      <c r="A666" s="331">
        <v>340</v>
      </c>
      <c r="B666" s="332">
        <v>35</v>
      </c>
      <c r="C666" s="332"/>
      <c r="D666" s="757" t="s">
        <v>1440</v>
      </c>
      <c r="E666" s="757"/>
      <c r="F666" s="757"/>
      <c r="G666" s="358"/>
      <c r="H666" s="353" t="s">
        <v>1795</v>
      </c>
      <c r="J666" s="170" t="s">
        <v>1786</v>
      </c>
      <c r="K666" s="170" t="s">
        <v>1119</v>
      </c>
    </row>
    <row r="667" spans="1:11" ht="16.5">
      <c r="A667" s="337"/>
      <c r="B667" s="333"/>
      <c r="C667" s="333"/>
      <c r="D667" s="709" t="s">
        <v>1441</v>
      </c>
      <c r="E667" s="709"/>
      <c r="F667" s="709"/>
      <c r="G667" s="706" t="s">
        <v>1437</v>
      </c>
      <c r="H667" s="353" t="s">
        <v>1795</v>
      </c>
      <c r="I667" s="321" t="str">
        <f t="shared" si="10"/>
        <v>Lámina de Vidrio</v>
      </c>
      <c r="J667" s="170" t="s">
        <v>1786</v>
      </c>
      <c r="K667" s="170" t="s">
        <v>538</v>
      </c>
    </row>
    <row r="668" spans="1:11" ht="17.25" thickBot="1">
      <c r="A668" s="337"/>
      <c r="B668" s="333"/>
      <c r="C668" s="333"/>
      <c r="D668" s="709" t="s">
        <v>1442</v>
      </c>
      <c r="E668" s="709"/>
      <c r="F668" s="709"/>
      <c r="G668" s="706"/>
      <c r="H668" s="353" t="s">
        <v>1795</v>
      </c>
      <c r="I668" s="321" t="str">
        <f t="shared" si="10"/>
        <v>Bloque de Parafina</v>
      </c>
      <c r="J668" s="170" t="s">
        <v>1786</v>
      </c>
      <c r="K668" s="170" t="s">
        <v>543</v>
      </c>
    </row>
    <row r="669" spans="1:11" ht="16.5">
      <c r="A669" s="331">
        <v>340</v>
      </c>
      <c r="B669" s="332">
        <v>38</v>
      </c>
      <c r="C669" s="332"/>
      <c r="D669" s="757" t="s">
        <v>639</v>
      </c>
      <c r="E669" s="757"/>
      <c r="F669" s="757"/>
      <c r="G669" s="761" t="s">
        <v>1437</v>
      </c>
      <c r="H669" s="353" t="s">
        <v>1795</v>
      </c>
      <c r="J669" s="170" t="s">
        <v>1786</v>
      </c>
      <c r="K669" s="170" t="s">
        <v>1119</v>
      </c>
    </row>
    <row r="670" spans="1:11" ht="33.75" thickBot="1">
      <c r="A670" s="337"/>
      <c r="B670" s="333"/>
      <c r="C670" s="333"/>
      <c r="D670" s="709" t="s">
        <v>1443</v>
      </c>
      <c r="E670" s="709"/>
      <c r="F670" s="709"/>
      <c r="G670" s="714"/>
      <c r="H670" s="353" t="s">
        <v>1795</v>
      </c>
      <c r="I670" s="321" t="str">
        <f t="shared" si="10"/>
        <v>Libro de registro de entrega del Cadáver</v>
      </c>
      <c r="J670" s="170" t="s">
        <v>1786</v>
      </c>
      <c r="K670" s="170" t="s">
        <v>1669</v>
      </c>
    </row>
    <row r="671" spans="1:11" ht="16.5">
      <c r="A671" s="325">
        <v>340</v>
      </c>
      <c r="B671" s="326">
        <v>52</v>
      </c>
      <c r="C671" s="326"/>
      <c r="D671" s="757" t="s">
        <v>416</v>
      </c>
      <c r="E671" s="757"/>
      <c r="F671" s="757"/>
      <c r="G671" s="358"/>
      <c r="H671" s="353" t="s">
        <v>1795</v>
      </c>
      <c r="J671" s="170" t="s">
        <v>1786</v>
      </c>
      <c r="K671" s="170" t="s">
        <v>1670</v>
      </c>
    </row>
    <row r="672" spans="1:11" ht="16.5">
      <c r="A672" s="329">
        <v>340</v>
      </c>
      <c r="B672" s="330">
        <v>52</v>
      </c>
      <c r="C672" s="330">
        <v>5</v>
      </c>
      <c r="D672" s="705" t="s">
        <v>646</v>
      </c>
      <c r="E672" s="705"/>
      <c r="F672" s="705"/>
      <c r="G672" s="713" t="s">
        <v>1437</v>
      </c>
      <c r="H672" s="353" t="s">
        <v>1795</v>
      </c>
      <c r="J672" s="170" t="s">
        <v>1786</v>
      </c>
      <c r="K672" s="170" t="s">
        <v>1671</v>
      </c>
    </row>
    <row r="673" spans="1:11" ht="16.5">
      <c r="A673" s="337"/>
      <c r="B673" s="333"/>
      <c r="C673" s="333"/>
      <c r="D673" s="709" t="s">
        <v>1444</v>
      </c>
      <c r="E673" s="709"/>
      <c r="F673" s="709"/>
      <c r="G673" s="714"/>
      <c r="H673" s="353" t="s">
        <v>1795</v>
      </c>
      <c r="I673" s="321" t="str">
        <f t="shared" si="10"/>
        <v>Programa de Divulgación y Capacitación de Farmacovigilancia</v>
      </c>
      <c r="J673" s="170" t="s">
        <v>1786</v>
      </c>
      <c r="K673" s="170" t="s">
        <v>1672</v>
      </c>
    </row>
    <row r="674" spans="1:11" ht="16.5">
      <c r="A674" s="337"/>
      <c r="B674" s="333"/>
      <c r="C674" s="333"/>
      <c r="D674" s="709" t="s">
        <v>1445</v>
      </c>
      <c r="E674" s="709"/>
      <c r="F674" s="709"/>
      <c r="G674" s="714"/>
      <c r="H674" s="353" t="s">
        <v>1795</v>
      </c>
      <c r="I674" s="321" t="str">
        <f t="shared" si="10"/>
        <v>Informe de Seguimiento y cumplimiento al programa de Divulgación y Capacitación de Farmacovigilancia</v>
      </c>
      <c r="J674" s="170" t="s">
        <v>1786</v>
      </c>
      <c r="K674" s="170" t="s">
        <v>1673</v>
      </c>
    </row>
    <row r="675" spans="1:11" ht="16.5">
      <c r="A675" s="329">
        <v>340</v>
      </c>
      <c r="B675" s="330">
        <v>52</v>
      </c>
      <c r="C675" s="330">
        <v>9</v>
      </c>
      <c r="D675" s="743" t="s">
        <v>647</v>
      </c>
      <c r="E675" s="744"/>
      <c r="F675" s="745"/>
      <c r="G675" s="713" t="s">
        <v>1437</v>
      </c>
      <c r="H675" s="353" t="s">
        <v>1795</v>
      </c>
      <c r="J675" s="170" t="s">
        <v>1786</v>
      </c>
      <c r="K675" s="170" t="s">
        <v>1674</v>
      </c>
    </row>
    <row r="676" spans="1:11" ht="16.5">
      <c r="A676" s="337"/>
      <c r="B676" s="333"/>
      <c r="C676" s="333"/>
      <c r="D676" s="709" t="s">
        <v>1446</v>
      </c>
      <c r="E676" s="709"/>
      <c r="F676" s="709"/>
      <c r="G676" s="714"/>
      <c r="H676" s="353" t="s">
        <v>1795</v>
      </c>
      <c r="I676" s="321" t="str">
        <f t="shared" si="10"/>
        <v>Programa de Farmacovigilancia</v>
      </c>
      <c r="J676" s="170" t="s">
        <v>1786</v>
      </c>
      <c r="K676" s="170" t="s">
        <v>1675</v>
      </c>
    </row>
    <row r="677" spans="1:11" ht="16.5">
      <c r="A677" s="337"/>
      <c r="B677" s="333"/>
      <c r="C677" s="333"/>
      <c r="D677" s="709" t="s">
        <v>1447</v>
      </c>
      <c r="E677" s="709"/>
      <c r="F677" s="709"/>
      <c r="G677" s="714"/>
      <c r="H677" s="353" t="s">
        <v>1795</v>
      </c>
      <c r="I677" s="321" t="str">
        <f t="shared" si="10"/>
        <v>Informe de Seguimiento y cumplimiento al programa de Farmacovigilancia</v>
      </c>
      <c r="J677" s="170" t="s">
        <v>1786</v>
      </c>
      <c r="K677" s="170" t="s">
        <v>1676</v>
      </c>
    </row>
    <row r="678" spans="1:11" ht="16.5">
      <c r="A678" s="329">
        <v>340</v>
      </c>
      <c r="B678" s="330">
        <v>52</v>
      </c>
      <c r="C678" s="330">
        <v>14</v>
      </c>
      <c r="D678" s="705" t="s">
        <v>648</v>
      </c>
      <c r="E678" s="709"/>
      <c r="F678" s="709"/>
      <c r="G678" s="706" t="s">
        <v>1437</v>
      </c>
      <c r="H678" s="353" t="s">
        <v>1795</v>
      </c>
      <c r="J678" s="170" t="s">
        <v>1786</v>
      </c>
      <c r="K678" s="170" t="s">
        <v>1677</v>
      </c>
    </row>
    <row r="679" spans="1:11" ht="16.5">
      <c r="A679" s="337"/>
      <c r="B679" s="333"/>
      <c r="C679" s="333"/>
      <c r="D679" s="709" t="s">
        <v>1448</v>
      </c>
      <c r="E679" s="709"/>
      <c r="F679" s="709"/>
      <c r="G679" s="706"/>
      <c r="H679" s="353" t="s">
        <v>1795</v>
      </c>
      <c r="I679" s="321" t="str">
        <f t="shared" si="10"/>
        <v>Programa de Uso adecuado de antibióticos</v>
      </c>
      <c r="J679" s="170" t="s">
        <v>1786</v>
      </c>
      <c r="K679" s="170" t="s">
        <v>1678</v>
      </c>
    </row>
    <row r="680" spans="1:11" ht="33.75" thickBot="1">
      <c r="A680" s="337"/>
      <c r="B680" s="333"/>
      <c r="C680" s="333"/>
      <c r="D680" s="709" t="s">
        <v>1449</v>
      </c>
      <c r="E680" s="709"/>
      <c r="F680" s="709"/>
      <c r="G680" s="706"/>
      <c r="H680" s="353" t="s">
        <v>1795</v>
      </c>
      <c r="I680" s="321" t="str">
        <f t="shared" si="10"/>
        <v>Informe de Seguimiento y cumplimiento al programa de Uso adecuado de antibióticos</v>
      </c>
      <c r="J680" s="170" t="s">
        <v>1786</v>
      </c>
      <c r="K680" s="170" t="s">
        <v>1680</v>
      </c>
    </row>
    <row r="681" spans="1:11" ht="33">
      <c r="A681" s="331">
        <v>340</v>
      </c>
      <c r="B681" s="332">
        <v>58</v>
      </c>
      <c r="C681" s="405"/>
      <c r="D681" s="757" t="s">
        <v>649</v>
      </c>
      <c r="E681" s="757"/>
      <c r="F681" s="757"/>
      <c r="G681" s="358"/>
      <c r="H681" s="353" t="s">
        <v>1795</v>
      </c>
      <c r="J681" s="170" t="s">
        <v>1786</v>
      </c>
      <c r="K681" s="170" t="s">
        <v>1681</v>
      </c>
    </row>
    <row r="682" spans="1:11" ht="16.5">
      <c r="A682" s="354"/>
      <c r="B682" s="355"/>
      <c r="C682" s="355"/>
      <c r="D682" s="709" t="s">
        <v>1450</v>
      </c>
      <c r="E682" s="709"/>
      <c r="F682" s="709"/>
      <c r="G682" s="713" t="s">
        <v>1437</v>
      </c>
      <c r="H682" s="353" t="s">
        <v>1795</v>
      </c>
      <c r="I682" s="321" t="str">
        <f t="shared" si="10"/>
        <v>Registro de control de calidad interno</v>
      </c>
      <c r="J682" s="170" t="s">
        <v>1786</v>
      </c>
      <c r="K682" s="170" t="s">
        <v>1682</v>
      </c>
    </row>
    <row r="683" spans="1:11" ht="16.5">
      <c r="A683" s="354"/>
      <c r="B683" s="355"/>
      <c r="C683" s="355"/>
      <c r="D683" s="709" t="s">
        <v>1451</v>
      </c>
      <c r="E683" s="709"/>
      <c r="F683" s="709"/>
      <c r="G683" s="714"/>
      <c r="H683" s="353" t="s">
        <v>1795</v>
      </c>
      <c r="I683" s="321" t="str">
        <f t="shared" si="10"/>
        <v>Registro de control de calidad externo</v>
      </c>
      <c r="J683" s="170" t="s">
        <v>1786</v>
      </c>
      <c r="K683" s="170" t="s">
        <v>1683</v>
      </c>
    </row>
    <row r="684" spans="1:11" ht="16.5">
      <c r="A684" s="354"/>
      <c r="B684" s="355"/>
      <c r="C684" s="355"/>
      <c r="D684" s="709" t="s">
        <v>1452</v>
      </c>
      <c r="E684" s="709"/>
      <c r="F684" s="709"/>
      <c r="G684" s="714"/>
      <c r="H684" s="353" t="s">
        <v>1795</v>
      </c>
      <c r="I684" s="321" t="str">
        <f t="shared" si="10"/>
        <v>Registro de temperatura y humedad</v>
      </c>
      <c r="J684" s="170" t="s">
        <v>1786</v>
      </c>
      <c r="K684" s="170" t="s">
        <v>1684</v>
      </c>
    </row>
    <row r="685" spans="1:11" ht="16.5">
      <c r="A685" s="354"/>
      <c r="B685" s="355"/>
      <c r="C685" s="355"/>
      <c r="D685" s="723" t="s">
        <v>1453</v>
      </c>
      <c r="E685" s="709"/>
      <c r="F685" s="709"/>
      <c r="G685" s="714"/>
      <c r="H685" s="353" t="s">
        <v>1795</v>
      </c>
      <c r="I685" s="321" t="str">
        <f t="shared" si="10"/>
        <v>Registro de control proceso transfusiones</v>
      </c>
      <c r="J685" s="170" t="s">
        <v>1786</v>
      </c>
      <c r="K685" s="170" t="s">
        <v>1685</v>
      </c>
    </row>
    <row r="686" spans="1:11" ht="33">
      <c r="A686" s="354"/>
      <c r="B686" s="355"/>
      <c r="C686" s="355"/>
      <c r="D686" s="723" t="s">
        <v>1454</v>
      </c>
      <c r="E686" s="709"/>
      <c r="F686" s="709"/>
      <c r="G686" s="714"/>
      <c r="H686" s="353" t="s">
        <v>1795</v>
      </c>
      <c r="I686" s="321" t="str">
        <f t="shared" si="10"/>
        <v>Toma de muestras ginecológicas a menor de 14 años</v>
      </c>
      <c r="J686" s="170" t="s">
        <v>1786</v>
      </c>
      <c r="K686" s="170" t="s">
        <v>1686</v>
      </c>
    </row>
    <row r="687" spans="1:11" ht="33">
      <c r="A687" s="354"/>
      <c r="B687" s="355"/>
      <c r="C687" s="355"/>
      <c r="D687" s="709" t="s">
        <v>1455</v>
      </c>
      <c r="E687" s="709"/>
      <c r="F687" s="709"/>
      <c r="G687" s="714"/>
      <c r="H687" s="353" t="s">
        <v>1795</v>
      </c>
      <c r="I687" s="321" t="str">
        <f t="shared" si="10"/>
        <v>Administración carga de glucosa</v>
      </c>
      <c r="J687" s="170" t="s">
        <v>1786</v>
      </c>
      <c r="K687" s="170" t="s">
        <v>1183</v>
      </c>
    </row>
    <row r="688" spans="1:11" ht="17.25" thickBot="1">
      <c r="A688" s="367"/>
      <c r="B688" s="368"/>
      <c r="C688" s="368"/>
      <c r="D688" s="738" t="s">
        <v>1456</v>
      </c>
      <c r="E688" s="738"/>
      <c r="F688" s="738"/>
      <c r="G688" s="734"/>
      <c r="H688" s="353" t="s">
        <v>1795</v>
      </c>
      <c r="I688" s="321" t="str">
        <f t="shared" si="10"/>
        <v>Consentimiento informado</v>
      </c>
      <c r="J688" s="170" t="s">
        <v>1786</v>
      </c>
      <c r="K688" s="170" t="s">
        <v>1185</v>
      </c>
    </row>
    <row r="689" spans="1:11" ht="33">
      <c r="A689" s="337">
        <v>340</v>
      </c>
      <c r="B689" s="333">
        <v>59</v>
      </c>
      <c r="C689" s="355"/>
      <c r="D689" s="866" t="s">
        <v>650</v>
      </c>
      <c r="E689" s="866"/>
      <c r="F689" s="866"/>
      <c r="G689" s="387"/>
      <c r="H689" s="353" t="s">
        <v>1795</v>
      </c>
      <c r="J689" s="170" t="s">
        <v>1786</v>
      </c>
      <c r="K689" s="170" t="s">
        <v>1687</v>
      </c>
    </row>
    <row r="690" spans="1:11" ht="33">
      <c r="A690" s="354"/>
      <c r="B690" s="355"/>
      <c r="C690" s="355"/>
      <c r="D690" s="709" t="s">
        <v>1450</v>
      </c>
      <c r="E690" s="709"/>
      <c r="F690" s="709"/>
      <c r="G690" s="706" t="s">
        <v>1437</v>
      </c>
      <c r="H690" s="353" t="s">
        <v>1795</v>
      </c>
      <c r="J690" s="170" t="s">
        <v>1786</v>
      </c>
      <c r="K690" s="170" t="s">
        <v>1688</v>
      </c>
    </row>
    <row r="691" spans="1:11" ht="16.5">
      <c r="A691" s="354"/>
      <c r="B691" s="355"/>
      <c r="C691" s="355"/>
      <c r="D691" s="709" t="s">
        <v>1451</v>
      </c>
      <c r="E691" s="709"/>
      <c r="F691" s="709"/>
      <c r="G691" s="706"/>
      <c r="H691" s="353" t="s">
        <v>1795</v>
      </c>
      <c r="J691" s="170" t="s">
        <v>1786</v>
      </c>
      <c r="K691" s="170" t="s">
        <v>1689</v>
      </c>
    </row>
    <row r="692" spans="1:11" ht="16.5">
      <c r="A692" s="354"/>
      <c r="B692" s="355"/>
      <c r="C692" s="355"/>
      <c r="D692" s="709" t="s">
        <v>1452</v>
      </c>
      <c r="E692" s="709"/>
      <c r="F692" s="709"/>
      <c r="G692" s="706"/>
      <c r="H692" s="353" t="s">
        <v>1795</v>
      </c>
      <c r="J692" s="170" t="s">
        <v>1786</v>
      </c>
      <c r="K692" s="170" t="s">
        <v>1690</v>
      </c>
    </row>
    <row r="693" spans="1:11" ht="16.5">
      <c r="A693" s="337"/>
      <c r="B693" s="333"/>
      <c r="C693" s="355"/>
      <c r="D693" s="723" t="s">
        <v>1453</v>
      </c>
      <c r="E693" s="709"/>
      <c r="F693" s="709"/>
      <c r="G693" s="706"/>
      <c r="H693" s="353" t="s">
        <v>1795</v>
      </c>
      <c r="J693" s="170" t="s">
        <v>1786</v>
      </c>
      <c r="K693" s="170" t="s">
        <v>1691</v>
      </c>
    </row>
    <row r="694" spans="1:11" ht="33.75" thickBot="1">
      <c r="A694" s="337"/>
      <c r="B694" s="333"/>
      <c r="C694" s="333"/>
      <c r="D694" s="767" t="s">
        <v>1376</v>
      </c>
      <c r="E694" s="767"/>
      <c r="F694" s="767"/>
      <c r="G694" s="713"/>
      <c r="H694" s="353" t="s">
        <v>1795</v>
      </c>
      <c r="J694" s="170" t="s">
        <v>1786</v>
      </c>
      <c r="K694" s="170" t="s">
        <v>1692</v>
      </c>
    </row>
    <row r="695" spans="1:11" ht="33">
      <c r="A695" s="325">
        <v>340</v>
      </c>
      <c r="B695" s="326">
        <v>61</v>
      </c>
      <c r="C695" s="326"/>
      <c r="D695" s="757" t="s">
        <v>651</v>
      </c>
      <c r="E695" s="887"/>
      <c r="F695" s="887"/>
      <c r="G695" s="358"/>
      <c r="H695" s="353" t="s">
        <v>1795</v>
      </c>
      <c r="J695" s="170" t="s">
        <v>1786</v>
      </c>
      <c r="K695" s="170" t="s">
        <v>1693</v>
      </c>
    </row>
    <row r="696" spans="1:11" ht="33">
      <c r="A696" s="329">
        <v>340</v>
      </c>
      <c r="B696" s="330">
        <v>61</v>
      </c>
      <c r="C696" s="330">
        <v>1</v>
      </c>
      <c r="D696" s="705" t="s">
        <v>652</v>
      </c>
      <c r="E696" s="756"/>
      <c r="F696" s="756"/>
      <c r="G696" s="706" t="s">
        <v>1437</v>
      </c>
      <c r="H696" s="353" t="s">
        <v>1795</v>
      </c>
      <c r="J696" s="170" t="s">
        <v>1786</v>
      </c>
      <c r="K696" s="170" t="s">
        <v>1694</v>
      </c>
    </row>
    <row r="697" spans="1:11" ht="33">
      <c r="A697" s="337"/>
      <c r="B697" s="333"/>
      <c r="C697" s="333"/>
      <c r="D697" s="710" t="s">
        <v>1457</v>
      </c>
      <c r="E697" s="711"/>
      <c r="F697" s="712"/>
      <c r="G697" s="706"/>
      <c r="H697" s="353" t="s">
        <v>1795</v>
      </c>
      <c r="I697" s="321" t="str">
        <f t="shared" si="10"/>
        <v>Registro de medicamentos controlados</v>
      </c>
      <c r="J697" s="170" t="s">
        <v>1786</v>
      </c>
      <c r="K697" s="170" t="s">
        <v>1695</v>
      </c>
    </row>
    <row r="698" spans="1:11" ht="33">
      <c r="A698" s="329">
        <v>340</v>
      </c>
      <c r="B698" s="330">
        <v>61</v>
      </c>
      <c r="C698" s="330">
        <v>2</v>
      </c>
      <c r="D698" s="705" t="s">
        <v>1458</v>
      </c>
      <c r="E698" s="756"/>
      <c r="F698" s="756"/>
      <c r="G698" s="706" t="s">
        <v>1437</v>
      </c>
      <c r="H698" s="353" t="s">
        <v>1795</v>
      </c>
      <c r="J698" s="170" t="s">
        <v>1786</v>
      </c>
      <c r="K698" s="170" t="s">
        <v>1696</v>
      </c>
    </row>
    <row r="699" spans="1:11" ht="33">
      <c r="A699" s="337"/>
      <c r="B699" s="333"/>
      <c r="C699" s="333"/>
      <c r="D699" s="710" t="s">
        <v>1459</v>
      </c>
      <c r="E699" s="711"/>
      <c r="F699" s="712"/>
      <c r="G699" s="706"/>
      <c r="H699" s="353" t="s">
        <v>1795</v>
      </c>
      <c r="I699" s="321" t="str">
        <f t="shared" si="10"/>
        <v>Registro de devolución de medicamentos</v>
      </c>
      <c r="J699" s="170" t="s">
        <v>1786</v>
      </c>
      <c r="K699" s="170" t="s">
        <v>1697</v>
      </c>
    </row>
    <row r="700" spans="1:11" ht="33">
      <c r="A700" s="329">
        <v>340</v>
      </c>
      <c r="B700" s="330">
        <v>61</v>
      </c>
      <c r="C700" s="330">
        <v>3</v>
      </c>
      <c r="D700" s="743" t="s">
        <v>654</v>
      </c>
      <c r="E700" s="744"/>
      <c r="F700" s="745"/>
      <c r="G700" s="713" t="s">
        <v>1437</v>
      </c>
      <c r="H700" s="353" t="s">
        <v>1795</v>
      </c>
      <c r="J700" s="170" t="s">
        <v>1786</v>
      </c>
      <c r="K700" s="170" t="s">
        <v>1183</v>
      </c>
    </row>
    <row r="701" spans="1:11" ht="16.5">
      <c r="A701" s="337"/>
      <c r="B701" s="333"/>
      <c r="C701" s="333"/>
      <c r="D701" s="710" t="s">
        <v>1460</v>
      </c>
      <c r="E701" s="711"/>
      <c r="F701" s="712"/>
      <c r="G701" s="714"/>
      <c r="H701" s="353" t="s">
        <v>1795</v>
      </c>
      <c r="I701" s="321" t="str">
        <f t="shared" si="10"/>
        <v>Registro de elaboración de mezclas de alimentación parenteral</v>
      </c>
      <c r="J701" s="170" t="s">
        <v>1786</v>
      </c>
      <c r="K701" s="170" t="s">
        <v>1698</v>
      </c>
    </row>
    <row r="702" spans="1:11" ht="16.5">
      <c r="A702" s="329">
        <v>340</v>
      </c>
      <c r="B702" s="330">
        <v>61</v>
      </c>
      <c r="C702" s="330">
        <v>4</v>
      </c>
      <c r="D702" s="743" t="s">
        <v>1461</v>
      </c>
      <c r="E702" s="744"/>
      <c r="F702" s="745"/>
      <c r="G702" s="713" t="s">
        <v>1437</v>
      </c>
      <c r="H702" s="353" t="s">
        <v>1795</v>
      </c>
      <c r="J702" s="170" t="s">
        <v>1786</v>
      </c>
      <c r="K702" s="170" t="s">
        <v>1185</v>
      </c>
    </row>
    <row r="703" spans="1:11" ht="33">
      <c r="A703" s="337"/>
      <c r="B703" s="333"/>
      <c r="C703" s="333"/>
      <c r="D703" s="710" t="s">
        <v>1462</v>
      </c>
      <c r="E703" s="711"/>
      <c r="F703" s="712"/>
      <c r="G703" s="714"/>
      <c r="H703" s="353" t="s">
        <v>1795</v>
      </c>
      <c r="I703" s="321" t="str">
        <f t="shared" si="10"/>
        <v>Registro de elaboración de mezclas de medicamentos oncológicos</v>
      </c>
      <c r="J703" s="170" t="s">
        <v>1786</v>
      </c>
      <c r="K703" s="170" t="s">
        <v>1186</v>
      </c>
    </row>
    <row r="704" spans="1:11" ht="16.5">
      <c r="A704" s="329">
        <v>340</v>
      </c>
      <c r="B704" s="330">
        <v>61</v>
      </c>
      <c r="C704" s="330">
        <v>5</v>
      </c>
      <c r="D704" s="743" t="s">
        <v>1463</v>
      </c>
      <c r="E704" s="744"/>
      <c r="F704" s="745"/>
      <c r="G704" s="706" t="s">
        <v>1437</v>
      </c>
      <c r="H704" s="353" t="s">
        <v>1795</v>
      </c>
      <c r="J704" s="170" t="s">
        <v>1786</v>
      </c>
      <c r="K704" s="170" t="s">
        <v>1699</v>
      </c>
    </row>
    <row r="705" spans="1:11" ht="16.5">
      <c r="A705" s="337"/>
      <c r="B705" s="333"/>
      <c r="C705" s="333"/>
      <c r="D705" s="710" t="s">
        <v>1464</v>
      </c>
      <c r="E705" s="711"/>
      <c r="F705" s="712"/>
      <c r="G705" s="706"/>
      <c r="H705" s="353" t="s">
        <v>1795</v>
      </c>
      <c r="I705" s="321" t="str">
        <f t="shared" si="10"/>
        <v>Registro de medición de temperatura y humedad de almacenamiento de medicamentos</v>
      </c>
      <c r="J705" s="170" t="s">
        <v>1786</v>
      </c>
      <c r="K705" s="170" t="s">
        <v>1700</v>
      </c>
    </row>
    <row r="706" spans="1:11" ht="33">
      <c r="A706" s="329">
        <v>340</v>
      </c>
      <c r="B706" s="330">
        <v>61</v>
      </c>
      <c r="C706" s="341">
        <v>6</v>
      </c>
      <c r="D706" s="756" t="s">
        <v>1465</v>
      </c>
      <c r="E706" s="705"/>
      <c r="F706" s="705"/>
      <c r="G706" s="706" t="s">
        <v>1437</v>
      </c>
      <c r="H706" s="353" t="s">
        <v>1795</v>
      </c>
      <c r="J706" s="170" t="s">
        <v>1786</v>
      </c>
      <c r="K706" s="170" t="s">
        <v>1701</v>
      </c>
    </row>
    <row r="707" spans="1:11" ht="16.5">
      <c r="A707" s="337"/>
      <c r="B707" s="333"/>
      <c r="C707" s="333"/>
      <c r="D707" s="710" t="s">
        <v>1466</v>
      </c>
      <c r="E707" s="711"/>
      <c r="F707" s="712"/>
      <c r="G707" s="706"/>
      <c r="H707" s="353" t="s">
        <v>1795</v>
      </c>
      <c r="I707" s="321" t="str">
        <f t="shared" si="10"/>
        <v>Registro del servicio de atención farmacéutica</v>
      </c>
      <c r="J707" s="170" t="s">
        <v>1786</v>
      </c>
      <c r="K707" s="170" t="s">
        <v>1702</v>
      </c>
    </row>
    <row r="708" spans="1:11" ht="16.5">
      <c r="A708" s="329">
        <v>340</v>
      </c>
      <c r="B708" s="330">
        <v>61</v>
      </c>
      <c r="C708" s="330">
        <v>7</v>
      </c>
      <c r="D708" s="705" t="s">
        <v>1467</v>
      </c>
      <c r="E708" s="705"/>
      <c r="F708" s="705"/>
      <c r="G708" s="706" t="s">
        <v>1437</v>
      </c>
      <c r="H708" s="353" t="s">
        <v>1795</v>
      </c>
      <c r="J708" s="170" t="s">
        <v>1786</v>
      </c>
      <c r="K708" s="170" t="s">
        <v>1703</v>
      </c>
    </row>
    <row r="709" spans="1:11" ht="17.25" thickBot="1">
      <c r="A709" s="337"/>
      <c r="B709" s="333"/>
      <c r="C709" s="333"/>
      <c r="D709" s="710" t="s">
        <v>1468</v>
      </c>
      <c r="E709" s="711"/>
      <c r="F709" s="712"/>
      <c r="G709" s="706"/>
      <c r="H709" s="353" t="s">
        <v>1795</v>
      </c>
      <c r="I709" s="321" t="str">
        <f t="shared" ref="I709:I770" si="11">+D709</f>
        <v>Registro de elaboración de preparaciones magistrales</v>
      </c>
      <c r="J709" s="170" t="s">
        <v>1786</v>
      </c>
      <c r="K709" s="170" t="s">
        <v>1704</v>
      </c>
    </row>
    <row r="710" spans="1:11" ht="16.5">
      <c r="A710" s="325">
        <v>350</v>
      </c>
      <c r="B710" s="326">
        <v>2</v>
      </c>
      <c r="C710" s="327"/>
      <c r="D710" s="885" t="s">
        <v>400</v>
      </c>
      <c r="E710" s="885"/>
      <c r="F710" s="885"/>
      <c r="G710" s="328"/>
      <c r="H710" s="353" t="s">
        <v>1796</v>
      </c>
      <c r="J710" s="170" t="s">
        <v>1786</v>
      </c>
      <c r="K710" s="170" t="s">
        <v>1685</v>
      </c>
    </row>
    <row r="711" spans="1:11" ht="16.5">
      <c r="A711" s="753">
        <v>350</v>
      </c>
      <c r="B711" s="886">
        <v>2</v>
      </c>
      <c r="C711" s="886">
        <v>16</v>
      </c>
      <c r="D711" s="812" t="s">
        <v>660</v>
      </c>
      <c r="E711" s="812"/>
      <c r="F711" s="812"/>
      <c r="G711" s="706" t="s">
        <v>1469</v>
      </c>
      <c r="H711" s="353" t="s">
        <v>1796</v>
      </c>
      <c r="J711" s="170" t="s">
        <v>1786</v>
      </c>
      <c r="K711" s="170" t="s">
        <v>1705</v>
      </c>
    </row>
    <row r="712" spans="1:11" ht="33">
      <c r="A712" s="715"/>
      <c r="B712" s="716"/>
      <c r="C712" s="716"/>
      <c r="D712" s="762" t="s">
        <v>1302</v>
      </c>
      <c r="E712" s="763"/>
      <c r="F712" s="764"/>
      <c r="G712" s="706"/>
      <c r="H712" s="353" t="s">
        <v>1796</v>
      </c>
      <c r="I712" s="321" t="str">
        <f t="shared" si="11"/>
        <v>Acta</v>
      </c>
      <c r="J712" s="170" t="s">
        <v>1786</v>
      </c>
      <c r="K712" s="170" t="s">
        <v>1183</v>
      </c>
    </row>
    <row r="713" spans="1:11" ht="16.5">
      <c r="A713" s="715"/>
      <c r="B713" s="716"/>
      <c r="C713" s="716"/>
      <c r="D713" s="762" t="s">
        <v>536</v>
      </c>
      <c r="E713" s="763"/>
      <c r="F713" s="764"/>
      <c r="G713" s="706"/>
      <c r="H713" s="353" t="s">
        <v>1796</v>
      </c>
      <c r="I713" s="321" t="str">
        <f t="shared" si="11"/>
        <v>Oficio de invitación al comité</v>
      </c>
      <c r="J713" s="170" t="s">
        <v>1786</v>
      </c>
      <c r="K713" s="170" t="s">
        <v>1185</v>
      </c>
    </row>
    <row r="714" spans="1:11" ht="33">
      <c r="A714" s="715"/>
      <c r="B714" s="716"/>
      <c r="C714" s="716"/>
      <c r="D714" s="762" t="s">
        <v>537</v>
      </c>
      <c r="E714" s="763"/>
      <c r="F714" s="764"/>
      <c r="G714" s="706"/>
      <c r="H714" s="353" t="s">
        <v>1796</v>
      </c>
      <c r="I714" s="321" t="str">
        <f t="shared" si="11"/>
        <v>Listado de asistencia al comité</v>
      </c>
      <c r="J714" s="170" t="s">
        <v>1786</v>
      </c>
      <c r="K714" s="170" t="s">
        <v>1706</v>
      </c>
    </row>
    <row r="715" spans="1:11" ht="33.75" thickBot="1">
      <c r="A715" s="870"/>
      <c r="B715" s="874"/>
      <c r="C715" s="874"/>
      <c r="D715" s="762"/>
      <c r="E715" s="763"/>
      <c r="F715" s="764"/>
      <c r="G715" s="706"/>
      <c r="H715" s="353" t="s">
        <v>1796</v>
      </c>
      <c r="J715" s="170" t="s">
        <v>1786</v>
      </c>
      <c r="K715" s="170" t="s">
        <v>1707</v>
      </c>
    </row>
    <row r="716" spans="1:11" ht="33">
      <c r="A716" s="331">
        <v>350</v>
      </c>
      <c r="B716" s="332">
        <v>6</v>
      </c>
      <c r="C716" s="332"/>
      <c r="D716" s="755" t="s">
        <v>661</v>
      </c>
      <c r="E716" s="755"/>
      <c r="F716" s="884"/>
      <c r="G716" s="765" t="s">
        <v>1469</v>
      </c>
      <c r="H716" s="353" t="s">
        <v>1796</v>
      </c>
      <c r="J716" s="170" t="s">
        <v>1786</v>
      </c>
      <c r="K716" s="170" t="s">
        <v>1708</v>
      </c>
    </row>
    <row r="717" spans="1:11" ht="33.75" thickBot="1">
      <c r="A717" s="337"/>
      <c r="B717" s="333"/>
      <c r="C717" s="333"/>
      <c r="D717" s="709" t="s">
        <v>1470</v>
      </c>
      <c r="E717" s="723"/>
      <c r="F717" s="728"/>
      <c r="G717" s="706"/>
      <c r="H717" s="353" t="s">
        <v>1796</v>
      </c>
      <c r="I717" s="321" t="str">
        <f t="shared" si="11"/>
        <v>Autorización para esterilización de caninos y felinos</v>
      </c>
      <c r="J717" s="170" t="s">
        <v>1786</v>
      </c>
      <c r="K717" s="170" t="s">
        <v>1709</v>
      </c>
    </row>
    <row r="718" spans="1:11" ht="16.5">
      <c r="A718" s="331">
        <v>350</v>
      </c>
      <c r="B718" s="332">
        <v>7</v>
      </c>
      <c r="C718" s="332"/>
      <c r="D718" s="757" t="s">
        <v>662</v>
      </c>
      <c r="E718" s="746"/>
      <c r="F718" s="880"/>
      <c r="G718" s="765" t="s">
        <v>1469</v>
      </c>
      <c r="H718" s="353" t="s">
        <v>1796</v>
      </c>
      <c r="J718" s="170" t="s">
        <v>1786</v>
      </c>
      <c r="K718" s="170" t="s">
        <v>1710</v>
      </c>
    </row>
    <row r="719" spans="1:11" ht="33.75" thickBot="1">
      <c r="A719" s="337"/>
      <c r="B719" s="333"/>
      <c r="C719" s="333"/>
      <c r="D719" s="709" t="s">
        <v>1471</v>
      </c>
      <c r="E719" s="723"/>
      <c r="F719" s="728"/>
      <c r="G719" s="706"/>
      <c r="H719" s="353" t="s">
        <v>1796</v>
      </c>
      <c r="I719" s="321" t="str">
        <f t="shared" si="11"/>
        <v>Boletín</v>
      </c>
      <c r="J719" s="170" t="s">
        <v>1786</v>
      </c>
      <c r="K719" s="170" t="s">
        <v>1711</v>
      </c>
    </row>
    <row r="720" spans="1:11" ht="49.5">
      <c r="A720" s="331">
        <v>350</v>
      </c>
      <c r="B720" s="332">
        <v>15</v>
      </c>
      <c r="C720" s="332"/>
      <c r="D720" s="755" t="s">
        <v>663</v>
      </c>
      <c r="E720" s="755"/>
      <c r="F720" s="755"/>
      <c r="G720" s="761" t="s">
        <v>1469</v>
      </c>
      <c r="H720" s="353" t="s">
        <v>1796</v>
      </c>
      <c r="J720" s="170" t="s">
        <v>1786</v>
      </c>
      <c r="K720" s="170" t="s">
        <v>1712</v>
      </c>
    </row>
    <row r="721" spans="1:11" ht="49.5">
      <c r="A721" s="732"/>
      <c r="B721" s="719"/>
      <c r="C721" s="733"/>
      <c r="D721" s="709" t="s">
        <v>1472</v>
      </c>
      <c r="E721" s="723"/>
      <c r="F721" s="723"/>
      <c r="G721" s="714"/>
      <c r="H721" s="353" t="s">
        <v>1796</v>
      </c>
      <c r="I721" s="321" t="str">
        <f t="shared" si="11"/>
        <v>Metodología del Diagnóstico</v>
      </c>
      <c r="J721" s="170" t="s">
        <v>1786</v>
      </c>
      <c r="K721" s="170" t="s">
        <v>1713</v>
      </c>
    </row>
    <row r="722" spans="1:11" ht="33">
      <c r="A722" s="732"/>
      <c r="B722" s="719"/>
      <c r="C722" s="733"/>
      <c r="D722" s="709" t="s">
        <v>1473</v>
      </c>
      <c r="E722" s="723"/>
      <c r="F722" s="723"/>
      <c r="G722" s="714"/>
      <c r="H722" s="353" t="s">
        <v>1796</v>
      </c>
      <c r="I722" s="321" t="str">
        <f t="shared" si="11"/>
        <v>Instrumento de Recolección de Información</v>
      </c>
      <c r="J722" s="170" t="s">
        <v>1786</v>
      </c>
      <c r="K722" s="170" t="s">
        <v>1714</v>
      </c>
    </row>
    <row r="723" spans="1:11" ht="49.5">
      <c r="A723" s="732"/>
      <c r="B723" s="719"/>
      <c r="C723" s="733"/>
      <c r="D723" s="709" t="s">
        <v>1474</v>
      </c>
      <c r="E723" s="723"/>
      <c r="F723" s="723"/>
      <c r="G723" s="714"/>
      <c r="H723" s="353" t="s">
        <v>1796</v>
      </c>
      <c r="I723" s="321" t="str">
        <f t="shared" si="11"/>
        <v>Acta Diagnóstico Local de Salud</v>
      </c>
      <c r="J723" s="170" t="s">
        <v>1786</v>
      </c>
      <c r="K723" s="170" t="s">
        <v>1715</v>
      </c>
    </row>
    <row r="724" spans="1:11" ht="33">
      <c r="A724" s="732"/>
      <c r="B724" s="719"/>
      <c r="C724" s="733"/>
      <c r="D724" s="723" t="s">
        <v>1475</v>
      </c>
      <c r="E724" s="723"/>
      <c r="F724" s="723"/>
      <c r="G724" s="714"/>
      <c r="H724" s="353" t="s">
        <v>1796</v>
      </c>
      <c r="I724" s="321" t="str">
        <f t="shared" si="11"/>
        <v>Diagnóstico Local de Salud</v>
      </c>
      <c r="J724" s="170" t="s">
        <v>1786</v>
      </c>
      <c r="K724" s="170" t="s">
        <v>1716</v>
      </c>
    </row>
    <row r="725" spans="1:11" ht="33.75" thickBot="1">
      <c r="A725" s="881"/>
      <c r="B725" s="882"/>
      <c r="C725" s="883"/>
      <c r="D725" s="879" t="s">
        <v>1476</v>
      </c>
      <c r="E725" s="879"/>
      <c r="F725" s="879"/>
      <c r="G725" s="734"/>
      <c r="H725" s="353" t="s">
        <v>1796</v>
      </c>
      <c r="I725" s="321" t="str">
        <f t="shared" si="11"/>
        <v>Informe de Diagnóstico Local de Salud</v>
      </c>
      <c r="J725" s="170" t="s">
        <v>1786</v>
      </c>
      <c r="K725" s="170" t="s">
        <v>1183</v>
      </c>
    </row>
    <row r="726" spans="1:11" ht="16.5">
      <c r="A726" s="331">
        <v>350</v>
      </c>
      <c r="B726" s="332">
        <v>23</v>
      </c>
      <c r="C726" s="332"/>
      <c r="D726" s="757" t="s">
        <v>1477</v>
      </c>
      <c r="E726" s="746"/>
      <c r="F726" s="746"/>
      <c r="G726" s="761" t="s">
        <v>1469</v>
      </c>
      <c r="H726" s="353" t="s">
        <v>1796</v>
      </c>
      <c r="J726" s="170" t="s">
        <v>1786</v>
      </c>
      <c r="K726" s="170" t="s">
        <v>1698</v>
      </c>
    </row>
    <row r="727" spans="1:11" ht="16.5">
      <c r="A727" s="732"/>
      <c r="B727" s="719"/>
      <c r="C727" s="733"/>
      <c r="D727" s="709" t="s">
        <v>1478</v>
      </c>
      <c r="E727" s="709"/>
      <c r="F727" s="709"/>
      <c r="G727" s="714"/>
      <c r="H727" s="353" t="s">
        <v>1796</v>
      </c>
      <c r="I727" s="321" t="str">
        <f t="shared" si="11"/>
        <v>Oficio de solcitud</v>
      </c>
      <c r="J727" s="170" t="s">
        <v>1786</v>
      </c>
      <c r="K727" s="170" t="s">
        <v>1185</v>
      </c>
    </row>
    <row r="728" spans="1:11" ht="33">
      <c r="A728" s="732"/>
      <c r="B728" s="719"/>
      <c r="C728" s="733"/>
      <c r="D728" s="709" t="s">
        <v>1479</v>
      </c>
      <c r="E728" s="709"/>
      <c r="F728" s="709"/>
      <c r="G728" s="714"/>
      <c r="H728" s="353" t="s">
        <v>1796</v>
      </c>
      <c r="I728" s="321" t="str">
        <f t="shared" si="11"/>
        <v>Oficio de visita</v>
      </c>
      <c r="J728" s="170" t="s">
        <v>1786</v>
      </c>
      <c r="K728" s="170" t="s">
        <v>1186</v>
      </c>
    </row>
    <row r="729" spans="1:11" ht="16.5">
      <c r="A729" s="732"/>
      <c r="B729" s="719"/>
      <c r="C729" s="733"/>
      <c r="D729" s="709" t="s">
        <v>1480</v>
      </c>
      <c r="E729" s="709"/>
      <c r="F729" s="709"/>
      <c r="G729" s="714"/>
      <c r="H729" s="353" t="s">
        <v>1796</v>
      </c>
      <c r="I729" s="321" t="str">
        <f t="shared" si="11"/>
        <v>Acta de visita</v>
      </c>
      <c r="J729" s="170" t="s">
        <v>1786</v>
      </c>
      <c r="K729" s="170" t="s">
        <v>1699</v>
      </c>
    </row>
    <row r="730" spans="1:11" ht="16.5">
      <c r="A730" s="732"/>
      <c r="B730" s="719"/>
      <c r="C730" s="733"/>
      <c r="D730" s="709" t="s">
        <v>1481</v>
      </c>
      <c r="E730" s="709"/>
      <c r="F730" s="709"/>
      <c r="G730" s="714"/>
      <c r="H730" s="353" t="s">
        <v>1796</v>
      </c>
      <c r="I730" s="321" t="str">
        <f t="shared" si="11"/>
        <v>Concepto sanitario</v>
      </c>
      <c r="J730" s="170" t="s">
        <v>1786</v>
      </c>
      <c r="K730" s="170" t="s">
        <v>1717</v>
      </c>
    </row>
    <row r="731" spans="1:11" ht="16.5">
      <c r="A731" s="732"/>
      <c r="B731" s="719"/>
      <c r="C731" s="733"/>
      <c r="D731" s="709" t="s">
        <v>1482</v>
      </c>
      <c r="E731" s="723"/>
      <c r="F731" s="723"/>
      <c r="G731" s="714"/>
      <c r="H731" s="353" t="s">
        <v>1796</v>
      </c>
      <c r="I731" s="321" t="str">
        <f t="shared" si="11"/>
        <v>Ficha de búsqueda activa</v>
      </c>
      <c r="J731" s="170" t="s">
        <v>1786</v>
      </c>
      <c r="K731" s="170" t="s">
        <v>1719</v>
      </c>
    </row>
    <row r="732" spans="1:11" ht="16.5">
      <c r="A732" s="732"/>
      <c r="B732" s="719"/>
      <c r="C732" s="733"/>
      <c r="D732" s="709" t="s">
        <v>1483</v>
      </c>
      <c r="E732" s="723"/>
      <c r="F732" s="723"/>
      <c r="G732" s="714"/>
      <c r="H732" s="353" t="s">
        <v>1796</v>
      </c>
      <c r="I732" s="321" t="str">
        <f t="shared" si="11"/>
        <v>Ficha de georeferenciación o referenciación</v>
      </c>
      <c r="J732" s="170" t="s">
        <v>1786</v>
      </c>
      <c r="K732" s="170" t="s">
        <v>1720</v>
      </c>
    </row>
    <row r="733" spans="1:11" ht="16.5">
      <c r="A733" s="732"/>
      <c r="B733" s="719"/>
      <c r="C733" s="733"/>
      <c r="D733" s="709" t="s">
        <v>1484</v>
      </c>
      <c r="E733" s="709"/>
      <c r="F733" s="709"/>
      <c r="G733" s="714"/>
      <c r="H733" s="353" t="s">
        <v>1796</v>
      </c>
      <c r="I733" s="321" t="str">
        <f t="shared" si="11"/>
        <v>Ficha de visita de campo</v>
      </c>
      <c r="J733" s="170" t="s">
        <v>1786</v>
      </c>
      <c r="K733" s="170" t="s">
        <v>1721</v>
      </c>
    </row>
    <row r="734" spans="1:11" ht="33.75" thickBot="1">
      <c r="A734" s="732"/>
      <c r="B734" s="719"/>
      <c r="C734" s="733"/>
      <c r="D734" s="767" t="s">
        <v>1485</v>
      </c>
      <c r="E734" s="767"/>
      <c r="F734" s="767"/>
      <c r="G734" s="714"/>
      <c r="H734" s="353" t="s">
        <v>1796</v>
      </c>
      <c r="I734" s="321" t="str">
        <f t="shared" si="11"/>
        <v>Medidas de seguridad</v>
      </c>
      <c r="J734" s="170" t="s">
        <v>1786</v>
      </c>
      <c r="K734" s="170" t="s">
        <v>1722</v>
      </c>
    </row>
    <row r="735" spans="1:11" ht="33">
      <c r="A735" s="325">
        <v>350</v>
      </c>
      <c r="B735" s="326">
        <v>28</v>
      </c>
      <c r="C735" s="326"/>
      <c r="D735" s="773" t="s">
        <v>402</v>
      </c>
      <c r="E735" s="773"/>
      <c r="F735" s="773"/>
      <c r="G735" s="328"/>
      <c r="H735" s="353" t="s">
        <v>1796</v>
      </c>
      <c r="J735" s="170" t="s">
        <v>1786</v>
      </c>
      <c r="K735" s="170" t="s">
        <v>1723</v>
      </c>
    </row>
    <row r="736" spans="1:11" ht="33">
      <c r="A736" s="329">
        <v>350</v>
      </c>
      <c r="B736" s="330">
        <v>28</v>
      </c>
      <c r="C736" s="341">
        <v>1</v>
      </c>
      <c r="D736" s="705" t="s">
        <v>577</v>
      </c>
      <c r="E736" s="705"/>
      <c r="F736" s="705"/>
      <c r="G736" s="706" t="s">
        <v>1469</v>
      </c>
      <c r="H736" s="353" t="s">
        <v>1796</v>
      </c>
      <c r="J736" s="170" t="s">
        <v>1786</v>
      </c>
      <c r="K736" s="170" t="s">
        <v>1724</v>
      </c>
    </row>
    <row r="737" spans="1:11" ht="33">
      <c r="A737" s="870"/>
      <c r="B737" s="874"/>
      <c r="C737" s="878"/>
      <c r="D737" s="709" t="s">
        <v>1486</v>
      </c>
      <c r="E737" s="709"/>
      <c r="F737" s="709"/>
      <c r="G737" s="706"/>
      <c r="H737" s="353" t="s">
        <v>1796</v>
      </c>
      <c r="I737" s="321" t="str">
        <f t="shared" si="11"/>
        <v>Requerimiento de Informe</v>
      </c>
      <c r="J737" s="170" t="s">
        <v>1786</v>
      </c>
      <c r="K737" s="170" t="s">
        <v>1725</v>
      </c>
    </row>
    <row r="738" spans="1:11" ht="16.5">
      <c r="A738" s="871"/>
      <c r="B738" s="869"/>
      <c r="C738" s="708"/>
      <c r="D738" s="709" t="s">
        <v>1487</v>
      </c>
      <c r="E738" s="709"/>
      <c r="F738" s="709"/>
      <c r="G738" s="706"/>
      <c r="H738" s="353" t="s">
        <v>1796</v>
      </c>
      <c r="I738" s="321" t="str">
        <f t="shared" si="11"/>
        <v xml:space="preserve">Informe </v>
      </c>
      <c r="J738" s="170" t="s">
        <v>1786</v>
      </c>
      <c r="K738" s="170" t="s">
        <v>1726</v>
      </c>
    </row>
    <row r="739" spans="1:11" ht="33">
      <c r="A739" s="871"/>
      <c r="B739" s="869"/>
      <c r="C739" s="708"/>
      <c r="D739" s="709" t="s">
        <v>1119</v>
      </c>
      <c r="E739" s="709"/>
      <c r="F739" s="709"/>
      <c r="G739" s="706"/>
      <c r="H739" s="353" t="s">
        <v>1796</v>
      </c>
      <c r="I739" s="321" t="str">
        <f t="shared" si="11"/>
        <v>Oficio de remisión de informe</v>
      </c>
      <c r="J739" s="170" t="s">
        <v>1786</v>
      </c>
      <c r="K739" s="170" t="s">
        <v>1727</v>
      </c>
    </row>
    <row r="740" spans="1:11" ht="16.5">
      <c r="A740" s="392">
        <v>350</v>
      </c>
      <c r="B740" s="330">
        <v>28</v>
      </c>
      <c r="C740" s="330">
        <v>2</v>
      </c>
      <c r="D740" s="705" t="s">
        <v>1117</v>
      </c>
      <c r="E740" s="705"/>
      <c r="F740" s="705"/>
      <c r="G740" s="706" t="s">
        <v>1469</v>
      </c>
      <c r="H740" s="353" t="s">
        <v>1796</v>
      </c>
      <c r="J740" s="170" t="s">
        <v>1786</v>
      </c>
      <c r="K740" s="170" t="s">
        <v>1728</v>
      </c>
    </row>
    <row r="741" spans="1:11" ht="33">
      <c r="A741" s="876"/>
      <c r="B741" s="874"/>
      <c r="C741" s="874"/>
      <c r="D741" s="709" t="s">
        <v>1486</v>
      </c>
      <c r="E741" s="709"/>
      <c r="F741" s="709"/>
      <c r="G741" s="706"/>
      <c r="H741" s="353" t="s">
        <v>1796</v>
      </c>
      <c r="J741" s="170" t="s">
        <v>1786</v>
      </c>
      <c r="K741" s="170" t="s">
        <v>1729</v>
      </c>
    </row>
    <row r="742" spans="1:11" ht="16.5">
      <c r="A742" s="877"/>
      <c r="B742" s="869"/>
      <c r="C742" s="869"/>
      <c r="D742" s="709" t="s">
        <v>1213</v>
      </c>
      <c r="E742" s="709"/>
      <c r="F742" s="709"/>
      <c r="G742" s="706"/>
      <c r="H742" s="353" t="s">
        <v>1796</v>
      </c>
      <c r="J742" s="170" t="s">
        <v>1786</v>
      </c>
      <c r="K742" s="170" t="s">
        <v>1730</v>
      </c>
    </row>
    <row r="743" spans="1:11" ht="16.5">
      <c r="A743" s="877"/>
      <c r="B743" s="869"/>
      <c r="C743" s="869"/>
      <c r="D743" s="709" t="s">
        <v>1119</v>
      </c>
      <c r="E743" s="709"/>
      <c r="F743" s="709"/>
      <c r="G743" s="706"/>
      <c r="H743" s="353" t="s">
        <v>1796</v>
      </c>
      <c r="J743" s="170" t="s">
        <v>1786</v>
      </c>
      <c r="K743" s="170" t="s">
        <v>1731</v>
      </c>
    </row>
    <row r="744" spans="1:11" ht="16.5">
      <c r="A744" s="392">
        <v>350</v>
      </c>
      <c r="B744" s="330">
        <v>28</v>
      </c>
      <c r="C744" s="330">
        <v>4</v>
      </c>
      <c r="D744" s="705" t="s">
        <v>542</v>
      </c>
      <c r="E744" s="705"/>
      <c r="F744" s="705"/>
      <c r="G744" s="706" t="s">
        <v>1469</v>
      </c>
      <c r="H744" s="353" t="s">
        <v>1796</v>
      </c>
      <c r="J744" s="170" t="s">
        <v>1786</v>
      </c>
      <c r="K744" s="170" t="s">
        <v>1732</v>
      </c>
    </row>
    <row r="745" spans="1:11" ht="16.5">
      <c r="A745" s="876"/>
      <c r="B745" s="874"/>
      <c r="C745" s="874"/>
      <c r="D745" s="709" t="s">
        <v>1486</v>
      </c>
      <c r="E745" s="709"/>
      <c r="F745" s="709"/>
      <c r="G745" s="706"/>
      <c r="H745" s="353" t="s">
        <v>1796</v>
      </c>
      <c r="J745" s="170" t="s">
        <v>1786</v>
      </c>
      <c r="K745" s="170" t="s">
        <v>1733</v>
      </c>
    </row>
    <row r="746" spans="1:11" ht="16.5">
      <c r="A746" s="877"/>
      <c r="B746" s="869"/>
      <c r="C746" s="869"/>
      <c r="D746" s="709" t="s">
        <v>1213</v>
      </c>
      <c r="E746" s="709"/>
      <c r="F746" s="709"/>
      <c r="G746" s="706"/>
      <c r="H746" s="353" t="s">
        <v>1796</v>
      </c>
      <c r="J746" s="170" t="s">
        <v>1786</v>
      </c>
      <c r="K746" s="170" t="s">
        <v>1734</v>
      </c>
    </row>
    <row r="747" spans="1:11" ht="33.75" thickBot="1">
      <c r="A747" s="877"/>
      <c r="B747" s="869"/>
      <c r="C747" s="869"/>
      <c r="D747" s="709" t="s">
        <v>1119</v>
      </c>
      <c r="E747" s="709"/>
      <c r="F747" s="709"/>
      <c r="G747" s="706"/>
      <c r="H747" s="353" t="s">
        <v>1796</v>
      </c>
      <c r="J747" s="77" t="s">
        <v>1787</v>
      </c>
      <c r="K747" s="77" t="s">
        <v>1736</v>
      </c>
    </row>
    <row r="748" spans="1:11" ht="16.5">
      <c r="A748" s="406">
        <v>350</v>
      </c>
      <c r="B748" s="332">
        <v>34</v>
      </c>
      <c r="C748" s="332"/>
      <c r="D748" s="757" t="s">
        <v>665</v>
      </c>
      <c r="E748" s="757"/>
      <c r="F748" s="757"/>
      <c r="G748" s="765" t="s">
        <v>1469</v>
      </c>
      <c r="H748" s="353" t="s">
        <v>1796</v>
      </c>
      <c r="J748" s="77" t="s">
        <v>1787</v>
      </c>
      <c r="K748" s="77" t="s">
        <v>1737</v>
      </c>
    </row>
    <row r="749" spans="1:11" ht="16.5">
      <c r="A749" s="715"/>
      <c r="B749" s="716"/>
      <c r="C749" s="716"/>
      <c r="D749" s="709" t="s">
        <v>1480</v>
      </c>
      <c r="E749" s="709"/>
      <c r="F749" s="709"/>
      <c r="G749" s="706"/>
      <c r="H749" s="353" t="s">
        <v>1796</v>
      </c>
      <c r="I749" s="321" t="str">
        <f t="shared" si="11"/>
        <v>Acta de visita</v>
      </c>
      <c r="J749" s="77" t="s">
        <v>1787</v>
      </c>
      <c r="K749" s="77" t="s">
        <v>1235</v>
      </c>
    </row>
    <row r="750" spans="1:11" ht="16.5">
      <c r="A750" s="715"/>
      <c r="B750" s="716"/>
      <c r="C750" s="716"/>
      <c r="D750" s="709" t="s">
        <v>1488</v>
      </c>
      <c r="E750" s="709"/>
      <c r="F750" s="709"/>
      <c r="G750" s="706"/>
      <c r="H750" s="353" t="s">
        <v>1796</v>
      </c>
      <c r="I750" s="321" t="str">
        <f t="shared" si="11"/>
        <v>Documento de Búsqueda Activa</v>
      </c>
      <c r="J750" s="77" t="s">
        <v>1787</v>
      </c>
      <c r="K750" s="77" t="s">
        <v>1738</v>
      </c>
    </row>
    <row r="751" spans="1:11" ht="16.5">
      <c r="A751" s="715"/>
      <c r="B751" s="716"/>
      <c r="C751" s="716"/>
      <c r="D751" s="709" t="s">
        <v>1489</v>
      </c>
      <c r="E751" s="709"/>
      <c r="F751" s="709"/>
      <c r="G751" s="706"/>
      <c r="H751" s="353" t="s">
        <v>1796</v>
      </c>
      <c r="I751" s="321" t="str">
        <f t="shared" si="11"/>
        <v>Documento de investigación epidemiológica</v>
      </c>
      <c r="J751" s="77" t="s">
        <v>1787</v>
      </c>
      <c r="K751" s="77" t="s">
        <v>1739</v>
      </c>
    </row>
    <row r="752" spans="1:11" ht="16.5">
      <c r="A752" s="715"/>
      <c r="B752" s="716"/>
      <c r="C752" s="716"/>
      <c r="D752" s="709" t="s">
        <v>1490</v>
      </c>
      <c r="E752" s="709"/>
      <c r="F752" s="709"/>
      <c r="G752" s="706"/>
      <c r="H752" s="353" t="s">
        <v>1796</v>
      </c>
      <c r="I752" s="321" t="str">
        <f t="shared" si="11"/>
        <v>Documento de notificación obligatoria</v>
      </c>
      <c r="J752" s="77" t="s">
        <v>1787</v>
      </c>
      <c r="K752" s="77" t="s">
        <v>1740</v>
      </c>
    </row>
    <row r="753" spans="1:11" ht="16.5">
      <c r="A753" s="715"/>
      <c r="B753" s="716"/>
      <c r="C753" s="716"/>
      <c r="D753" s="709" t="s">
        <v>1491</v>
      </c>
      <c r="E753" s="709"/>
      <c r="F753" s="709"/>
      <c r="G753" s="706"/>
      <c r="H753" s="353" t="s">
        <v>1796</v>
      </c>
      <c r="I753" s="321" t="str">
        <f t="shared" si="11"/>
        <v>Documento de Notificación de Eventos de Interés en Salud Pública</v>
      </c>
      <c r="J753" s="77" t="s">
        <v>1787</v>
      </c>
      <c r="K753" s="77" t="s">
        <v>1741</v>
      </c>
    </row>
    <row r="754" spans="1:11" ht="17.25" thickBot="1">
      <c r="A754" s="715"/>
      <c r="B754" s="716"/>
      <c r="C754" s="716"/>
      <c r="D754" s="710" t="s">
        <v>1492</v>
      </c>
      <c r="E754" s="711"/>
      <c r="F754" s="712"/>
      <c r="G754" s="713"/>
      <c r="H754" s="353" t="s">
        <v>1796</v>
      </c>
      <c r="I754" s="321" t="str">
        <f t="shared" si="11"/>
        <v>Soporte de laboratorio o seguimiento</v>
      </c>
      <c r="J754" s="77" t="s">
        <v>1787</v>
      </c>
      <c r="K754" s="77" t="s">
        <v>1742</v>
      </c>
    </row>
    <row r="755" spans="1:11" ht="16.5">
      <c r="A755" s="325">
        <v>350</v>
      </c>
      <c r="B755" s="326">
        <v>46</v>
      </c>
      <c r="C755" s="326"/>
      <c r="D755" s="757" t="s">
        <v>404</v>
      </c>
      <c r="E755" s="757"/>
      <c r="F755" s="757"/>
      <c r="G755" s="407"/>
      <c r="H755" s="353" t="s">
        <v>1796</v>
      </c>
      <c r="J755" s="77" t="s">
        <v>1787</v>
      </c>
      <c r="K755" s="77" t="s">
        <v>1743</v>
      </c>
    </row>
    <row r="756" spans="1:11" ht="16.5">
      <c r="A756" s="329">
        <v>350</v>
      </c>
      <c r="B756" s="330">
        <v>46</v>
      </c>
      <c r="C756" s="330">
        <v>10</v>
      </c>
      <c r="D756" s="705" t="s">
        <v>666</v>
      </c>
      <c r="E756" s="705"/>
      <c r="F756" s="705"/>
      <c r="G756" s="875" t="s">
        <v>1469</v>
      </c>
      <c r="H756" s="353" t="s">
        <v>1796</v>
      </c>
      <c r="J756" s="77" t="s">
        <v>1787</v>
      </c>
      <c r="K756" s="77" t="s">
        <v>1744</v>
      </c>
    </row>
    <row r="757" spans="1:11" ht="33">
      <c r="A757" s="715"/>
      <c r="B757" s="716"/>
      <c r="C757" s="716"/>
      <c r="D757" s="709" t="s">
        <v>1493</v>
      </c>
      <c r="E757" s="709"/>
      <c r="F757" s="709"/>
      <c r="G757" s="875"/>
      <c r="H757" s="353" t="s">
        <v>1796</v>
      </c>
      <c r="I757" s="321" t="str">
        <f t="shared" si="11"/>
        <v>Plan de Intervención Colectiva</v>
      </c>
      <c r="J757" s="77" t="s">
        <v>1787</v>
      </c>
      <c r="K757" s="77" t="s">
        <v>1745</v>
      </c>
    </row>
    <row r="758" spans="1:11" ht="33">
      <c r="A758" s="715"/>
      <c r="B758" s="716"/>
      <c r="C758" s="716"/>
      <c r="D758" s="709" t="s">
        <v>1494</v>
      </c>
      <c r="E758" s="709"/>
      <c r="F758" s="709"/>
      <c r="G758" s="875"/>
      <c r="H758" s="353" t="s">
        <v>1796</v>
      </c>
      <c r="I758" s="321" t="str">
        <f t="shared" si="11"/>
        <v xml:space="preserve">Informe a la Entidad </v>
      </c>
      <c r="J758" s="77" t="s">
        <v>1787</v>
      </c>
      <c r="K758" s="77" t="s">
        <v>1746</v>
      </c>
    </row>
    <row r="759" spans="1:11" ht="16.5">
      <c r="A759" s="715"/>
      <c r="B759" s="716"/>
      <c r="C759" s="716"/>
      <c r="D759" s="709" t="s">
        <v>1235</v>
      </c>
      <c r="E759" s="709"/>
      <c r="F759" s="709"/>
      <c r="G759" s="875"/>
      <c r="H759" s="353" t="s">
        <v>1796</v>
      </c>
      <c r="I759" s="321" t="str">
        <f t="shared" si="11"/>
        <v>Listado de asistencia</v>
      </c>
      <c r="J759" s="77" t="s">
        <v>1787</v>
      </c>
      <c r="K759" s="77" t="s">
        <v>1747</v>
      </c>
    </row>
    <row r="760" spans="1:11" ht="17.25" thickBot="1">
      <c r="A760" s="715"/>
      <c r="B760" s="716"/>
      <c r="C760" s="716"/>
      <c r="D760" s="709" t="s">
        <v>1495</v>
      </c>
      <c r="E760" s="709"/>
      <c r="F760" s="709"/>
      <c r="G760" s="750"/>
      <c r="H760" s="353" t="s">
        <v>1796</v>
      </c>
      <c r="I760" s="321" t="str">
        <f t="shared" si="11"/>
        <v>Evaluación pre y post de los temas impartidos en el Plan de Intervención Colectiva</v>
      </c>
      <c r="J760" s="77" t="s">
        <v>1787</v>
      </c>
      <c r="K760" s="77" t="s">
        <v>1748</v>
      </c>
    </row>
    <row r="761" spans="1:11" ht="16.5">
      <c r="A761" s="325">
        <v>350</v>
      </c>
      <c r="B761" s="326">
        <v>52</v>
      </c>
      <c r="C761" s="326"/>
      <c r="D761" s="757" t="s">
        <v>416</v>
      </c>
      <c r="E761" s="757"/>
      <c r="F761" s="757"/>
      <c r="G761" s="358"/>
      <c r="H761" s="353" t="s">
        <v>1796</v>
      </c>
      <c r="J761" s="77" t="s">
        <v>1787</v>
      </c>
      <c r="K761" s="77" t="s">
        <v>1749</v>
      </c>
    </row>
    <row r="762" spans="1:11" ht="16.5">
      <c r="A762" s="329">
        <v>350</v>
      </c>
      <c r="B762" s="330">
        <v>52</v>
      </c>
      <c r="C762" s="330">
        <v>1</v>
      </c>
      <c r="D762" s="705" t="s">
        <v>1496</v>
      </c>
      <c r="E762" s="705"/>
      <c r="F762" s="705"/>
      <c r="G762" s="706" t="s">
        <v>1469</v>
      </c>
      <c r="H762" s="353" t="s">
        <v>1796</v>
      </c>
      <c r="J762" s="77" t="s">
        <v>1787</v>
      </c>
      <c r="K762" s="77" t="s">
        <v>1750</v>
      </c>
    </row>
    <row r="763" spans="1:11" ht="16.5">
      <c r="A763" s="870"/>
      <c r="B763" s="872"/>
      <c r="C763" s="872"/>
      <c r="D763" s="709" t="s">
        <v>1497</v>
      </c>
      <c r="E763" s="709"/>
      <c r="F763" s="709"/>
      <c r="G763" s="706"/>
      <c r="H763" s="353" t="s">
        <v>1796</v>
      </c>
      <c r="I763" s="321" t="str">
        <f t="shared" si="11"/>
        <v>Lineamientos del Programa</v>
      </c>
      <c r="J763" s="77" t="s">
        <v>1787</v>
      </c>
      <c r="K763" s="77" t="s">
        <v>1751</v>
      </c>
    </row>
    <row r="764" spans="1:11" ht="16.5">
      <c r="A764" s="871"/>
      <c r="B764" s="873"/>
      <c r="C764" s="873"/>
      <c r="D764" s="723" t="s">
        <v>1498</v>
      </c>
      <c r="E764" s="709"/>
      <c r="F764" s="709"/>
      <c r="G764" s="706"/>
      <c r="H764" s="353" t="s">
        <v>1796</v>
      </c>
      <c r="I764" s="321" t="str">
        <f t="shared" si="11"/>
        <v>Programa Ampliado de Inmunización</v>
      </c>
      <c r="J764" s="77" t="s">
        <v>1787</v>
      </c>
      <c r="K764" s="77" t="s">
        <v>1752</v>
      </c>
    </row>
    <row r="765" spans="1:11" ht="16.5">
      <c r="A765" s="871"/>
      <c r="B765" s="873"/>
      <c r="C765" s="873"/>
      <c r="D765" s="709" t="s">
        <v>1499</v>
      </c>
      <c r="E765" s="709"/>
      <c r="F765" s="709"/>
      <c r="G765" s="706"/>
      <c r="H765" s="353" t="s">
        <v>1796</v>
      </c>
      <c r="I765" s="321" t="str">
        <f t="shared" si="11"/>
        <v>Registro de aplicación de biológicos</v>
      </c>
      <c r="J765" s="77" t="s">
        <v>1787</v>
      </c>
      <c r="K765" s="77" t="s">
        <v>1753</v>
      </c>
    </row>
    <row r="766" spans="1:11" ht="16.5">
      <c r="A766" s="871"/>
      <c r="B766" s="873"/>
      <c r="C766" s="873"/>
      <c r="D766" s="709" t="s">
        <v>1500</v>
      </c>
      <c r="E766" s="709"/>
      <c r="F766" s="709"/>
      <c r="G766" s="706"/>
      <c r="H766" s="353" t="s">
        <v>1796</v>
      </c>
      <c r="I766" s="321" t="str">
        <f t="shared" si="11"/>
        <v>Informe perídico del programa</v>
      </c>
      <c r="J766" s="77" t="s">
        <v>1787</v>
      </c>
      <c r="K766" s="77" t="s">
        <v>1754</v>
      </c>
    </row>
    <row r="767" spans="1:11" ht="16.5">
      <c r="A767" s="871"/>
      <c r="B767" s="873"/>
      <c r="C767" s="873"/>
      <c r="D767" s="709" t="s">
        <v>1501</v>
      </c>
      <c r="E767" s="709"/>
      <c r="F767" s="709"/>
      <c r="G767" s="706"/>
      <c r="H767" s="353" t="s">
        <v>1796</v>
      </c>
      <c r="I767" s="321" t="str">
        <f t="shared" si="11"/>
        <v>Reporte Jornadas de Vacunación</v>
      </c>
      <c r="J767" s="77" t="s">
        <v>1787</v>
      </c>
      <c r="K767" s="77" t="s">
        <v>1755</v>
      </c>
    </row>
    <row r="768" spans="1:11" ht="16.5">
      <c r="A768" s="871"/>
      <c r="B768" s="873"/>
      <c r="C768" s="873"/>
      <c r="D768" s="709" t="s">
        <v>1502</v>
      </c>
      <c r="E768" s="709"/>
      <c r="F768" s="709"/>
      <c r="G768" s="706"/>
      <c r="H768" s="353" t="s">
        <v>1796</v>
      </c>
      <c r="I768" s="321" t="str">
        <f t="shared" si="11"/>
        <v>Acta de actividades realizadas en  las Jornadas de Extramural</v>
      </c>
      <c r="J768" s="77" t="s">
        <v>1787</v>
      </c>
      <c r="K768" s="77" t="s">
        <v>1756</v>
      </c>
    </row>
    <row r="769" spans="1:11" ht="16.5">
      <c r="A769" s="871"/>
      <c r="B769" s="873"/>
      <c r="C769" s="873"/>
      <c r="D769" s="709" t="s">
        <v>1503</v>
      </c>
      <c r="E769" s="709"/>
      <c r="F769" s="709"/>
      <c r="G769" s="706"/>
      <c r="H769" s="353" t="s">
        <v>1796</v>
      </c>
      <c r="I769" s="321" t="str">
        <f t="shared" si="11"/>
        <v>Registro Control de Temperatura de Congelamiento</v>
      </c>
      <c r="J769" s="77" t="s">
        <v>1787</v>
      </c>
      <c r="K769" s="77" t="s">
        <v>1757</v>
      </c>
    </row>
    <row r="770" spans="1:11" ht="16.5">
      <c r="A770" s="871"/>
      <c r="B770" s="873"/>
      <c r="C770" s="873"/>
      <c r="D770" s="709" t="s">
        <v>1504</v>
      </c>
      <c r="E770" s="709"/>
      <c r="F770" s="709"/>
      <c r="G770" s="706"/>
      <c r="H770" s="353" t="s">
        <v>1796</v>
      </c>
      <c r="I770" s="321" t="str">
        <f t="shared" si="11"/>
        <v>Registro y Control de humedad relativa por áreas de almacenamiento de bilógicos</v>
      </c>
      <c r="J770" s="77" t="s">
        <v>1787</v>
      </c>
      <c r="K770" s="77" t="s">
        <v>1758</v>
      </c>
    </row>
    <row r="771" spans="1:11" ht="16.5">
      <c r="A771" s="329">
        <v>350</v>
      </c>
      <c r="B771" s="330">
        <v>52</v>
      </c>
      <c r="C771" s="330">
        <v>4</v>
      </c>
      <c r="D771" s="705" t="s">
        <v>668</v>
      </c>
      <c r="E771" s="705"/>
      <c r="F771" s="705"/>
      <c r="G771" s="706" t="s">
        <v>1469</v>
      </c>
      <c r="H771" s="353" t="s">
        <v>1796</v>
      </c>
      <c r="J771" s="77" t="s">
        <v>1787</v>
      </c>
      <c r="K771" s="77" t="s">
        <v>1759</v>
      </c>
    </row>
    <row r="772" spans="1:11" ht="16.5">
      <c r="A772" s="870"/>
      <c r="B772" s="872"/>
      <c r="C772" s="874"/>
      <c r="D772" s="709" t="s">
        <v>1219</v>
      </c>
      <c r="E772" s="709"/>
      <c r="F772" s="709"/>
      <c r="G772" s="706"/>
      <c r="H772" s="353" t="s">
        <v>1796</v>
      </c>
      <c r="I772" s="321" t="str">
        <f t="shared" ref="I772:I833" si="12">+D772</f>
        <v>Programa</v>
      </c>
      <c r="J772" s="77" t="s">
        <v>1787</v>
      </c>
      <c r="K772" s="77" t="s">
        <v>1760</v>
      </c>
    </row>
    <row r="773" spans="1:11" ht="16.5">
      <c r="A773" s="871"/>
      <c r="B773" s="873"/>
      <c r="C773" s="869"/>
      <c r="D773" s="709" t="s">
        <v>1505</v>
      </c>
      <c r="E773" s="709"/>
      <c r="F773" s="709"/>
      <c r="G773" s="706"/>
      <c r="H773" s="353" t="s">
        <v>1796</v>
      </c>
      <c r="I773" s="321" t="str">
        <f t="shared" si="12"/>
        <v>Informe de ejecución del programa</v>
      </c>
      <c r="J773" s="77" t="s">
        <v>1787</v>
      </c>
      <c r="K773" s="77" t="s">
        <v>1761</v>
      </c>
    </row>
    <row r="774" spans="1:11" ht="16.5">
      <c r="A774" s="871"/>
      <c r="B774" s="873"/>
      <c r="C774" s="869"/>
      <c r="D774" s="709" t="s">
        <v>1506</v>
      </c>
      <c r="E774" s="709"/>
      <c r="F774" s="709"/>
      <c r="G774" s="706"/>
      <c r="H774" s="353" t="s">
        <v>1796</v>
      </c>
      <c r="I774" s="321" t="str">
        <f t="shared" si="12"/>
        <v>Comunicación oficial de remisión de resultados del programa</v>
      </c>
      <c r="J774" s="77" t="s">
        <v>1787</v>
      </c>
      <c r="K774" s="77" t="s">
        <v>1762</v>
      </c>
    </row>
    <row r="775" spans="1:11" ht="16.5">
      <c r="A775" s="329">
        <v>350</v>
      </c>
      <c r="B775" s="330">
        <v>52</v>
      </c>
      <c r="C775" s="330">
        <v>7</v>
      </c>
      <c r="D775" s="705" t="s">
        <v>669</v>
      </c>
      <c r="E775" s="705"/>
      <c r="F775" s="705"/>
      <c r="G775" s="706" t="s">
        <v>1469</v>
      </c>
      <c r="H775" s="353" t="s">
        <v>1796</v>
      </c>
      <c r="J775" s="77" t="s">
        <v>1787</v>
      </c>
      <c r="K775" s="77" t="s">
        <v>1763</v>
      </c>
    </row>
    <row r="776" spans="1:11" ht="16.5">
      <c r="A776" s="870"/>
      <c r="B776" s="872"/>
      <c r="C776" s="872"/>
      <c r="D776" s="709" t="s">
        <v>1219</v>
      </c>
      <c r="E776" s="709"/>
      <c r="F776" s="709"/>
      <c r="G776" s="706"/>
      <c r="H776" s="353" t="s">
        <v>1796</v>
      </c>
      <c r="J776" s="77" t="s">
        <v>1787</v>
      </c>
      <c r="K776" s="77" t="s">
        <v>1738</v>
      </c>
    </row>
    <row r="777" spans="1:11" ht="16.5">
      <c r="A777" s="871"/>
      <c r="B777" s="873"/>
      <c r="C777" s="873"/>
      <c r="D777" s="709" t="s">
        <v>1505</v>
      </c>
      <c r="E777" s="709"/>
      <c r="F777" s="709"/>
      <c r="G777" s="706"/>
      <c r="H777" s="353" t="s">
        <v>1796</v>
      </c>
      <c r="J777" s="77" t="s">
        <v>1787</v>
      </c>
      <c r="K777" s="77" t="s">
        <v>1739</v>
      </c>
    </row>
    <row r="778" spans="1:11" ht="16.5">
      <c r="A778" s="871"/>
      <c r="B778" s="873"/>
      <c r="C778" s="873"/>
      <c r="D778" s="709" t="s">
        <v>1506</v>
      </c>
      <c r="E778" s="709"/>
      <c r="F778" s="709"/>
      <c r="G778" s="706"/>
      <c r="H778" s="353" t="s">
        <v>1796</v>
      </c>
      <c r="J778" s="77" t="s">
        <v>1787</v>
      </c>
      <c r="K778" s="77" t="s">
        <v>1740</v>
      </c>
    </row>
    <row r="779" spans="1:11" ht="16.5">
      <c r="A779" s="329">
        <v>350</v>
      </c>
      <c r="B779" s="330">
        <v>52</v>
      </c>
      <c r="C779" s="330">
        <v>8</v>
      </c>
      <c r="D779" s="705" t="s">
        <v>670</v>
      </c>
      <c r="E779" s="705"/>
      <c r="F779" s="705"/>
      <c r="G779" s="706" t="s">
        <v>1469</v>
      </c>
      <c r="H779" s="353" t="s">
        <v>1796</v>
      </c>
      <c r="J779" s="77" t="s">
        <v>1787</v>
      </c>
      <c r="K779" s="77" t="s">
        <v>1741</v>
      </c>
    </row>
    <row r="780" spans="1:11" ht="16.5">
      <c r="A780" s="870"/>
      <c r="B780" s="874"/>
      <c r="C780" s="874"/>
      <c r="D780" s="709" t="s">
        <v>1219</v>
      </c>
      <c r="E780" s="709"/>
      <c r="F780" s="709"/>
      <c r="G780" s="706"/>
      <c r="H780" s="353" t="s">
        <v>1796</v>
      </c>
      <c r="J780" s="77" t="s">
        <v>1787</v>
      </c>
      <c r="K780" s="77" t="s">
        <v>1742</v>
      </c>
    </row>
    <row r="781" spans="1:11" ht="16.5">
      <c r="A781" s="871"/>
      <c r="B781" s="869"/>
      <c r="C781" s="869"/>
      <c r="D781" s="709" t="s">
        <v>1505</v>
      </c>
      <c r="E781" s="709"/>
      <c r="F781" s="709"/>
      <c r="G781" s="706"/>
      <c r="H781" s="353" t="s">
        <v>1796</v>
      </c>
      <c r="J781" s="77" t="s">
        <v>1787</v>
      </c>
      <c r="K781" s="77" t="s">
        <v>1764</v>
      </c>
    </row>
    <row r="782" spans="1:11" ht="16.5">
      <c r="A782" s="871"/>
      <c r="B782" s="869"/>
      <c r="C782" s="869"/>
      <c r="D782" s="709" t="s">
        <v>1506</v>
      </c>
      <c r="E782" s="709"/>
      <c r="F782" s="709"/>
      <c r="G782" s="706"/>
      <c r="H782" s="353" t="s">
        <v>1796</v>
      </c>
      <c r="J782" s="77" t="s">
        <v>1787</v>
      </c>
      <c r="K782" s="77" t="s">
        <v>1765</v>
      </c>
    </row>
    <row r="783" spans="1:11" ht="16.5">
      <c r="A783" s="329">
        <v>350</v>
      </c>
      <c r="B783" s="330">
        <v>52</v>
      </c>
      <c r="C783" s="330">
        <v>11</v>
      </c>
      <c r="D783" s="705" t="s">
        <v>425</v>
      </c>
      <c r="E783" s="705"/>
      <c r="F783" s="705"/>
      <c r="G783" s="706" t="s">
        <v>1469</v>
      </c>
      <c r="H783" s="353" t="s">
        <v>1796</v>
      </c>
      <c r="J783" s="77" t="s">
        <v>1787</v>
      </c>
      <c r="K783" s="77" t="s">
        <v>1744</v>
      </c>
    </row>
    <row r="784" spans="1:11" ht="33">
      <c r="A784" s="870"/>
      <c r="B784" s="874"/>
      <c r="C784" s="874"/>
      <c r="D784" s="709" t="s">
        <v>1219</v>
      </c>
      <c r="E784" s="709"/>
      <c r="F784" s="709"/>
      <c r="G784" s="706"/>
      <c r="H784" s="353" t="s">
        <v>1796</v>
      </c>
      <c r="J784" s="77" t="s">
        <v>1787</v>
      </c>
      <c r="K784" s="77" t="s">
        <v>1766</v>
      </c>
    </row>
    <row r="785" spans="1:11" ht="33">
      <c r="A785" s="871"/>
      <c r="B785" s="869"/>
      <c r="C785" s="869"/>
      <c r="D785" s="709" t="s">
        <v>1505</v>
      </c>
      <c r="E785" s="709"/>
      <c r="F785" s="709"/>
      <c r="G785" s="706"/>
      <c r="H785" s="353" t="s">
        <v>1796</v>
      </c>
      <c r="J785" s="77" t="s">
        <v>1787</v>
      </c>
      <c r="K785" s="77" t="s">
        <v>1746</v>
      </c>
    </row>
    <row r="786" spans="1:11" ht="16.5">
      <c r="A786" s="871"/>
      <c r="B786" s="869"/>
      <c r="C786" s="869"/>
      <c r="D786" s="709" t="s">
        <v>1506</v>
      </c>
      <c r="E786" s="709"/>
      <c r="F786" s="709"/>
      <c r="G786" s="706"/>
      <c r="H786" s="353" t="s">
        <v>1796</v>
      </c>
      <c r="J786" s="77" t="s">
        <v>1787</v>
      </c>
      <c r="K786" s="77" t="s">
        <v>1767</v>
      </c>
    </row>
    <row r="787" spans="1:11" ht="16.5">
      <c r="A787" s="329">
        <v>350</v>
      </c>
      <c r="B787" s="330">
        <v>52</v>
      </c>
      <c r="C787" s="330">
        <v>12</v>
      </c>
      <c r="D787" s="705" t="s">
        <v>1507</v>
      </c>
      <c r="E787" s="705"/>
      <c r="F787" s="705"/>
      <c r="G787" s="706" t="s">
        <v>1469</v>
      </c>
      <c r="H787" s="353" t="s">
        <v>1796</v>
      </c>
      <c r="J787" s="77" t="s">
        <v>1787</v>
      </c>
      <c r="K787" s="77" t="s">
        <v>1768</v>
      </c>
    </row>
    <row r="788" spans="1:11" ht="16.5">
      <c r="A788" s="870"/>
      <c r="B788" s="874"/>
      <c r="C788" s="874"/>
      <c r="D788" s="709" t="s">
        <v>1219</v>
      </c>
      <c r="E788" s="709"/>
      <c r="F788" s="709"/>
      <c r="G788" s="706"/>
      <c r="H788" s="353" t="s">
        <v>1796</v>
      </c>
      <c r="J788" s="77" t="s">
        <v>1787</v>
      </c>
      <c r="K788" s="77" t="s">
        <v>1769</v>
      </c>
    </row>
    <row r="789" spans="1:11" ht="16.5">
      <c r="A789" s="871"/>
      <c r="B789" s="869"/>
      <c r="C789" s="869"/>
      <c r="D789" s="709" t="s">
        <v>1505</v>
      </c>
      <c r="E789" s="709"/>
      <c r="F789" s="709"/>
      <c r="G789" s="706"/>
      <c r="H789" s="353" t="s">
        <v>1796</v>
      </c>
      <c r="J789" s="77" t="s">
        <v>1787</v>
      </c>
      <c r="K789" s="77" t="s">
        <v>1749</v>
      </c>
    </row>
    <row r="790" spans="1:11" ht="16.5">
      <c r="A790" s="871"/>
      <c r="B790" s="869"/>
      <c r="C790" s="869"/>
      <c r="D790" s="709" t="s">
        <v>1506</v>
      </c>
      <c r="E790" s="709"/>
      <c r="F790" s="709"/>
      <c r="G790" s="706"/>
      <c r="H790" s="353" t="s">
        <v>1796</v>
      </c>
      <c r="J790" s="77" t="s">
        <v>1787</v>
      </c>
      <c r="K790" s="77" t="s">
        <v>1750</v>
      </c>
    </row>
    <row r="791" spans="1:11" ht="16.5">
      <c r="A791" s="329">
        <v>350</v>
      </c>
      <c r="B791" s="330">
        <v>52</v>
      </c>
      <c r="C791" s="330">
        <v>15</v>
      </c>
      <c r="D791" s="705" t="s">
        <v>672</v>
      </c>
      <c r="E791" s="705"/>
      <c r="F791" s="705"/>
      <c r="G791" s="706" t="s">
        <v>1469</v>
      </c>
      <c r="H791" s="353" t="s">
        <v>1796</v>
      </c>
      <c r="J791" s="77" t="s">
        <v>1787</v>
      </c>
      <c r="K791" s="77" t="s">
        <v>1751</v>
      </c>
    </row>
    <row r="792" spans="1:11" ht="16.5">
      <c r="A792" s="870"/>
      <c r="B792" s="872"/>
      <c r="C792" s="872"/>
      <c r="D792" s="709" t="s">
        <v>1219</v>
      </c>
      <c r="E792" s="709"/>
      <c r="F792" s="709"/>
      <c r="G792" s="706"/>
      <c r="H792" s="353" t="s">
        <v>1796</v>
      </c>
      <c r="J792" s="77" t="s">
        <v>1787</v>
      </c>
      <c r="K792" s="77" t="s">
        <v>1770</v>
      </c>
    </row>
    <row r="793" spans="1:11" ht="16.5">
      <c r="A793" s="871"/>
      <c r="B793" s="873"/>
      <c r="C793" s="873"/>
      <c r="D793" s="709" t="s">
        <v>1505</v>
      </c>
      <c r="E793" s="709"/>
      <c r="F793" s="709"/>
      <c r="G793" s="706"/>
      <c r="H793" s="353" t="s">
        <v>1796</v>
      </c>
      <c r="J793" s="77" t="s">
        <v>1787</v>
      </c>
      <c r="K793" s="77" t="s">
        <v>1753</v>
      </c>
    </row>
    <row r="794" spans="1:11" ht="16.5">
      <c r="A794" s="871"/>
      <c r="B794" s="873"/>
      <c r="C794" s="873"/>
      <c r="D794" s="709" t="s">
        <v>1506</v>
      </c>
      <c r="E794" s="709"/>
      <c r="F794" s="709"/>
      <c r="G794" s="706"/>
      <c r="H794" s="353" t="s">
        <v>1796</v>
      </c>
      <c r="J794" s="77" t="s">
        <v>1787</v>
      </c>
      <c r="K794" s="77" t="s">
        <v>1754</v>
      </c>
    </row>
    <row r="795" spans="1:11" ht="16.5">
      <c r="A795" s="337">
        <v>350</v>
      </c>
      <c r="B795" s="333">
        <v>60</v>
      </c>
      <c r="C795" s="382"/>
      <c r="D795" s="866" t="s">
        <v>673</v>
      </c>
      <c r="E795" s="866"/>
      <c r="F795" s="866"/>
      <c r="G795" s="737" t="s">
        <v>1469</v>
      </c>
      <c r="H795" s="353" t="s">
        <v>1796</v>
      </c>
      <c r="J795" s="77" t="s">
        <v>1787</v>
      </c>
      <c r="K795" s="77" t="s">
        <v>1755</v>
      </c>
    </row>
    <row r="796" spans="1:11" ht="16.5">
      <c r="A796" s="715"/>
      <c r="B796" s="716"/>
      <c r="C796" s="869"/>
      <c r="D796" s="723" t="s">
        <v>1508</v>
      </c>
      <c r="E796" s="709"/>
      <c r="F796" s="709"/>
      <c r="G796" s="706"/>
      <c r="H796" s="353" t="s">
        <v>1796</v>
      </c>
      <c r="I796" s="321" t="str">
        <f t="shared" si="12"/>
        <v>Registro de vacunación</v>
      </c>
      <c r="J796" s="77" t="s">
        <v>1787</v>
      </c>
      <c r="K796" s="77" t="s">
        <v>1756</v>
      </c>
    </row>
    <row r="797" spans="1:11" ht="17.25" thickBot="1">
      <c r="A797" s="867"/>
      <c r="B797" s="868"/>
      <c r="C797" s="869"/>
      <c r="D797" s="709" t="s">
        <v>1509</v>
      </c>
      <c r="E797" s="709"/>
      <c r="F797" s="709"/>
      <c r="G797" s="706"/>
      <c r="H797" s="353" t="s">
        <v>1796</v>
      </c>
      <c r="I797" s="321" t="str">
        <f t="shared" si="12"/>
        <v>Consolidado de registro</v>
      </c>
      <c r="J797" s="77" t="s">
        <v>1787</v>
      </c>
      <c r="K797" s="77" t="s">
        <v>1757</v>
      </c>
    </row>
    <row r="798" spans="1:11" ht="16.5">
      <c r="A798" s="361">
        <v>400</v>
      </c>
      <c r="B798" s="362">
        <v>28</v>
      </c>
      <c r="C798" s="363"/>
      <c r="D798" s="768" t="s">
        <v>402</v>
      </c>
      <c r="E798" s="768"/>
      <c r="F798" s="768"/>
      <c r="G798" s="765" t="s">
        <v>1510</v>
      </c>
      <c r="H798" s="353" t="s">
        <v>1783</v>
      </c>
      <c r="J798" s="77" t="s">
        <v>1787</v>
      </c>
      <c r="K798" s="77" t="s">
        <v>1758</v>
      </c>
    </row>
    <row r="799" spans="1:11" ht="16.5">
      <c r="A799" s="329">
        <v>400</v>
      </c>
      <c r="B799" s="330">
        <v>28</v>
      </c>
      <c r="C799" s="341">
        <v>1</v>
      </c>
      <c r="D799" s="705" t="s">
        <v>577</v>
      </c>
      <c r="E799" s="705"/>
      <c r="F799" s="705"/>
      <c r="G799" s="706"/>
      <c r="H799" s="353" t="s">
        <v>1783</v>
      </c>
      <c r="J799" s="77" t="s">
        <v>1787</v>
      </c>
      <c r="K799" s="77" t="s">
        <v>1759</v>
      </c>
    </row>
    <row r="800" spans="1:11" ht="16.5">
      <c r="A800" s="337"/>
      <c r="B800" s="333"/>
      <c r="C800" s="350"/>
      <c r="D800" s="710" t="s">
        <v>538</v>
      </c>
      <c r="E800" s="711"/>
      <c r="F800" s="712"/>
      <c r="G800" s="706"/>
      <c r="H800" s="353" t="s">
        <v>1783</v>
      </c>
      <c r="I800" s="321" t="str">
        <f t="shared" si="12"/>
        <v>Requerimiento del Informe</v>
      </c>
      <c r="J800" s="77" t="s">
        <v>1787</v>
      </c>
      <c r="K800" s="77" t="s">
        <v>1760</v>
      </c>
    </row>
    <row r="801" spans="1:11" ht="16.5">
      <c r="A801" s="337"/>
      <c r="B801" s="333"/>
      <c r="C801" s="350"/>
      <c r="D801" s="710" t="s">
        <v>1192</v>
      </c>
      <c r="E801" s="711"/>
      <c r="F801" s="712"/>
      <c r="G801" s="706"/>
      <c r="H801" s="353" t="s">
        <v>1783</v>
      </c>
      <c r="I801" s="321" t="str">
        <f t="shared" si="12"/>
        <v>Informe al organismo de control</v>
      </c>
      <c r="J801" s="77" t="s">
        <v>1787</v>
      </c>
      <c r="K801" s="77" t="s">
        <v>1761</v>
      </c>
    </row>
    <row r="802" spans="1:11" ht="16.5">
      <c r="A802" s="337"/>
      <c r="B802" s="333"/>
      <c r="C802" s="350"/>
      <c r="D802" s="710" t="s">
        <v>1511</v>
      </c>
      <c r="E802" s="711"/>
      <c r="F802" s="712"/>
      <c r="G802" s="706"/>
      <c r="H802" s="353" t="s">
        <v>1783</v>
      </c>
      <c r="I802" s="321" t="str">
        <f t="shared" si="12"/>
        <v>Oficio de remisión del informe</v>
      </c>
      <c r="J802" s="77" t="s">
        <v>1787</v>
      </c>
      <c r="K802" s="77" t="s">
        <v>1762</v>
      </c>
    </row>
    <row r="803" spans="1:11" ht="16.5">
      <c r="A803" s="329">
        <v>400</v>
      </c>
      <c r="B803" s="330">
        <v>28</v>
      </c>
      <c r="C803" s="341">
        <v>2</v>
      </c>
      <c r="D803" s="705" t="s">
        <v>1117</v>
      </c>
      <c r="E803" s="705"/>
      <c r="F803" s="705"/>
      <c r="G803" s="706" t="s">
        <v>1368</v>
      </c>
      <c r="H803" s="353" t="s">
        <v>1783</v>
      </c>
      <c r="J803" s="77" t="s">
        <v>1787</v>
      </c>
      <c r="K803" s="77" t="s">
        <v>1738</v>
      </c>
    </row>
    <row r="804" spans="1:11" ht="16.5">
      <c r="A804" s="337"/>
      <c r="B804" s="333"/>
      <c r="C804" s="350"/>
      <c r="D804" s="710" t="s">
        <v>538</v>
      </c>
      <c r="E804" s="711"/>
      <c r="F804" s="712"/>
      <c r="G804" s="706"/>
      <c r="H804" s="353" t="s">
        <v>1783</v>
      </c>
      <c r="J804" s="77" t="s">
        <v>1787</v>
      </c>
      <c r="K804" s="77" t="s">
        <v>1739</v>
      </c>
    </row>
    <row r="805" spans="1:11" ht="16.5">
      <c r="A805" s="337"/>
      <c r="B805" s="333"/>
      <c r="C805" s="350"/>
      <c r="D805" s="710" t="s">
        <v>539</v>
      </c>
      <c r="E805" s="711"/>
      <c r="F805" s="712"/>
      <c r="G805" s="706"/>
      <c r="H805" s="353" t="s">
        <v>1783</v>
      </c>
      <c r="I805" s="321" t="str">
        <f t="shared" si="12"/>
        <v>Informe a la entidad</v>
      </c>
      <c r="J805" s="77" t="s">
        <v>1787</v>
      </c>
      <c r="K805" s="77" t="s">
        <v>1740</v>
      </c>
    </row>
    <row r="806" spans="1:11" ht="16.5">
      <c r="A806" s="337"/>
      <c r="B806" s="333"/>
      <c r="C806" s="350"/>
      <c r="D806" s="710" t="s">
        <v>1511</v>
      </c>
      <c r="E806" s="711"/>
      <c r="F806" s="712"/>
      <c r="G806" s="706"/>
      <c r="H806" s="353" t="s">
        <v>1783</v>
      </c>
      <c r="J806" s="77" t="s">
        <v>1787</v>
      </c>
      <c r="K806" s="77" t="s">
        <v>1741</v>
      </c>
    </row>
    <row r="807" spans="1:11" ht="16.5">
      <c r="A807" s="329">
        <v>400</v>
      </c>
      <c r="B807" s="330">
        <v>28</v>
      </c>
      <c r="C807" s="341">
        <v>4</v>
      </c>
      <c r="D807" s="705" t="s">
        <v>542</v>
      </c>
      <c r="E807" s="705"/>
      <c r="F807" s="705"/>
      <c r="G807" s="706" t="s">
        <v>1368</v>
      </c>
      <c r="H807" s="353" t="s">
        <v>1783</v>
      </c>
      <c r="J807" s="77" t="s">
        <v>1787</v>
      </c>
      <c r="K807" s="77" t="s">
        <v>1742</v>
      </c>
    </row>
    <row r="808" spans="1:11" ht="16.5">
      <c r="A808" s="337"/>
      <c r="B808" s="333"/>
      <c r="C808" s="350"/>
      <c r="D808" s="710" t="s">
        <v>538</v>
      </c>
      <c r="E808" s="711"/>
      <c r="F808" s="712"/>
      <c r="G808" s="706"/>
      <c r="H808" s="353" t="s">
        <v>1783</v>
      </c>
      <c r="J808" s="77" t="s">
        <v>1787</v>
      </c>
      <c r="K808" s="77" t="s">
        <v>1764</v>
      </c>
    </row>
    <row r="809" spans="1:11" ht="16.5">
      <c r="A809" s="337"/>
      <c r="B809" s="333"/>
      <c r="C809" s="350"/>
      <c r="D809" s="710" t="s">
        <v>543</v>
      </c>
      <c r="E809" s="711"/>
      <c r="F809" s="712"/>
      <c r="G809" s="706"/>
      <c r="H809" s="353" t="s">
        <v>1783</v>
      </c>
      <c r="I809" s="321" t="str">
        <f t="shared" si="12"/>
        <v>Informe de gestión</v>
      </c>
      <c r="J809" s="77" t="s">
        <v>1787</v>
      </c>
      <c r="K809" s="77" t="s">
        <v>1771</v>
      </c>
    </row>
    <row r="810" spans="1:11" ht="17.25" thickBot="1">
      <c r="A810" s="337"/>
      <c r="B810" s="333"/>
      <c r="C810" s="350"/>
      <c r="D810" s="710" t="s">
        <v>1511</v>
      </c>
      <c r="E810" s="711"/>
      <c r="F810" s="712"/>
      <c r="G810" s="706"/>
      <c r="H810" s="353" t="s">
        <v>1783</v>
      </c>
      <c r="J810" s="77" t="s">
        <v>1787</v>
      </c>
      <c r="K810" s="77" t="s">
        <v>1772</v>
      </c>
    </row>
    <row r="811" spans="1:11" ht="16.5">
      <c r="A811" s="361">
        <v>410</v>
      </c>
      <c r="B811" s="362">
        <v>2</v>
      </c>
      <c r="C811" s="363"/>
      <c r="D811" s="768" t="s">
        <v>400</v>
      </c>
      <c r="E811" s="768"/>
      <c r="F811" s="768"/>
      <c r="G811" s="328"/>
      <c r="H811" s="353" t="s">
        <v>1785</v>
      </c>
      <c r="J811" s="77" t="s">
        <v>1787</v>
      </c>
      <c r="K811" s="77" t="s">
        <v>1773</v>
      </c>
    </row>
    <row r="812" spans="1:11" ht="16.5">
      <c r="A812" s="329">
        <v>410</v>
      </c>
      <c r="B812" s="330">
        <v>2</v>
      </c>
      <c r="C812" s="408">
        <v>15</v>
      </c>
      <c r="D812" s="812" t="s">
        <v>676</v>
      </c>
      <c r="E812" s="812"/>
      <c r="F812" s="812"/>
      <c r="G812" s="713" t="s">
        <v>1512</v>
      </c>
      <c r="H812" s="353" t="s">
        <v>1785</v>
      </c>
      <c r="J812" s="77" t="s">
        <v>1787</v>
      </c>
      <c r="K812" s="77" t="s">
        <v>1744</v>
      </c>
    </row>
    <row r="813" spans="1:11" ht="33">
      <c r="A813" s="337"/>
      <c r="B813" s="333"/>
      <c r="C813" s="350"/>
      <c r="D813" s="762" t="s">
        <v>1513</v>
      </c>
      <c r="E813" s="763"/>
      <c r="F813" s="764"/>
      <c r="G813" s="714"/>
      <c r="H813" s="353" t="s">
        <v>1785</v>
      </c>
      <c r="I813" s="321" t="str">
        <f t="shared" si="12"/>
        <v xml:space="preserve">Acta de comité </v>
      </c>
      <c r="J813" s="77" t="s">
        <v>1787</v>
      </c>
      <c r="K813" s="77" t="s">
        <v>1746</v>
      </c>
    </row>
    <row r="814" spans="1:11" ht="16.5">
      <c r="A814" s="337"/>
      <c r="B814" s="333"/>
      <c r="C814" s="350"/>
      <c r="D814" s="762" t="s">
        <v>536</v>
      </c>
      <c r="E814" s="763"/>
      <c r="F814" s="764"/>
      <c r="G814" s="714"/>
      <c r="H814" s="353" t="s">
        <v>1785</v>
      </c>
      <c r="I814" s="321" t="str">
        <f t="shared" si="12"/>
        <v>Oficio de invitación al comité</v>
      </c>
      <c r="J814" s="77" t="s">
        <v>1787</v>
      </c>
      <c r="K814" s="77" t="s">
        <v>1769</v>
      </c>
    </row>
    <row r="815" spans="1:11" ht="16.5">
      <c r="A815" s="342"/>
      <c r="B815" s="343"/>
      <c r="C815" s="345"/>
      <c r="D815" s="762" t="s">
        <v>537</v>
      </c>
      <c r="E815" s="763"/>
      <c r="F815" s="764"/>
      <c r="G815" s="737"/>
      <c r="H815" s="353" t="s">
        <v>1785</v>
      </c>
      <c r="I815" s="321" t="str">
        <f t="shared" si="12"/>
        <v>Listado de asistencia al comité</v>
      </c>
      <c r="J815" s="77" t="s">
        <v>1787</v>
      </c>
      <c r="K815" s="77" t="s">
        <v>1749</v>
      </c>
    </row>
    <row r="816" spans="1:11" ht="16.5">
      <c r="A816" s="329">
        <v>410</v>
      </c>
      <c r="B816" s="330">
        <v>2</v>
      </c>
      <c r="C816" s="408">
        <v>29</v>
      </c>
      <c r="D816" s="812" t="s">
        <v>1514</v>
      </c>
      <c r="E816" s="812"/>
      <c r="F816" s="812"/>
      <c r="G816" s="713" t="s">
        <v>1512</v>
      </c>
      <c r="H816" s="353" t="s">
        <v>1785</v>
      </c>
      <c r="J816" s="77" t="s">
        <v>1787</v>
      </c>
      <c r="K816" s="77" t="s">
        <v>1750</v>
      </c>
    </row>
    <row r="817" spans="1:11" ht="16.5">
      <c r="A817" s="337"/>
      <c r="B817" s="333"/>
      <c r="C817" s="350"/>
      <c r="D817" s="762" t="s">
        <v>535</v>
      </c>
      <c r="E817" s="763"/>
      <c r="F817" s="764"/>
      <c r="G817" s="714"/>
      <c r="H817" s="353" t="s">
        <v>1785</v>
      </c>
      <c r="J817" s="77" t="s">
        <v>1787</v>
      </c>
      <c r="K817" s="77" t="s">
        <v>1751</v>
      </c>
    </row>
    <row r="818" spans="1:11" ht="16.5">
      <c r="A818" s="337"/>
      <c r="B818" s="333"/>
      <c r="C818" s="350"/>
      <c r="D818" s="762" t="s">
        <v>536</v>
      </c>
      <c r="E818" s="763"/>
      <c r="F818" s="764"/>
      <c r="G818" s="714"/>
      <c r="H818" s="353" t="s">
        <v>1785</v>
      </c>
      <c r="J818" s="77" t="s">
        <v>1787</v>
      </c>
      <c r="K818" s="77" t="s">
        <v>1752</v>
      </c>
    </row>
    <row r="819" spans="1:11" ht="17.25" thickBot="1">
      <c r="A819" s="337"/>
      <c r="B819" s="333"/>
      <c r="C819" s="350"/>
      <c r="D819" s="762" t="s">
        <v>537</v>
      </c>
      <c r="E819" s="763"/>
      <c r="F819" s="764"/>
      <c r="G819" s="714"/>
      <c r="H819" s="353" t="s">
        <v>1785</v>
      </c>
      <c r="J819" s="77" t="s">
        <v>1787</v>
      </c>
      <c r="K819" s="77" t="s">
        <v>1753</v>
      </c>
    </row>
    <row r="820" spans="1:11" ht="16.5">
      <c r="A820" s="331">
        <v>410</v>
      </c>
      <c r="B820" s="332">
        <v>4</v>
      </c>
      <c r="C820" s="349"/>
      <c r="D820" s="755" t="s">
        <v>1515</v>
      </c>
      <c r="E820" s="755"/>
      <c r="F820" s="755"/>
      <c r="G820" s="761" t="s">
        <v>1512</v>
      </c>
      <c r="H820" s="353" t="s">
        <v>1785</v>
      </c>
      <c r="J820" s="77" t="s">
        <v>1787</v>
      </c>
      <c r="K820" s="77" t="s">
        <v>1754</v>
      </c>
    </row>
    <row r="821" spans="1:11" ht="16.5">
      <c r="A821" s="337"/>
      <c r="B821" s="333"/>
      <c r="C821" s="350"/>
      <c r="D821" s="863" t="s">
        <v>1516</v>
      </c>
      <c r="E821" s="864"/>
      <c r="F821" s="865"/>
      <c r="G821" s="714"/>
      <c r="H821" s="353" t="s">
        <v>1785</v>
      </c>
      <c r="I821" s="321" t="str">
        <f t="shared" si="12"/>
        <v xml:space="preserve">Anteproyecto de Presupuesto </v>
      </c>
      <c r="J821" s="77" t="s">
        <v>1787</v>
      </c>
      <c r="K821" s="77" t="s">
        <v>1755</v>
      </c>
    </row>
    <row r="822" spans="1:11" ht="16.5">
      <c r="A822" s="337"/>
      <c r="B822" s="333"/>
      <c r="C822" s="350"/>
      <c r="D822" s="863" t="s">
        <v>1517</v>
      </c>
      <c r="E822" s="864"/>
      <c r="F822" s="865"/>
      <c r="G822" s="714"/>
      <c r="H822" s="353" t="s">
        <v>1785</v>
      </c>
      <c r="I822" s="321" t="str">
        <f t="shared" si="12"/>
        <v xml:space="preserve">Acuerdo de expedición del Presupuesto </v>
      </c>
      <c r="J822" s="77" t="s">
        <v>1787</v>
      </c>
      <c r="K822" s="77" t="s">
        <v>1774</v>
      </c>
    </row>
    <row r="823" spans="1:11" ht="16.5">
      <c r="A823" s="337"/>
      <c r="B823" s="333"/>
      <c r="C823" s="333"/>
      <c r="D823" s="863" t="s">
        <v>1518</v>
      </c>
      <c r="E823" s="864"/>
      <c r="F823" s="865"/>
      <c r="G823" s="714"/>
      <c r="H823" s="353" t="s">
        <v>1785</v>
      </c>
      <c r="I823" s="321" t="str">
        <f t="shared" si="12"/>
        <v xml:space="preserve">Acto Administrativo de Liquidación del Presupuesto </v>
      </c>
      <c r="J823" s="77" t="s">
        <v>1787</v>
      </c>
      <c r="K823" s="77" t="s">
        <v>1757</v>
      </c>
    </row>
    <row r="824" spans="1:11" ht="16.5">
      <c r="A824" s="337"/>
      <c r="B824" s="333"/>
      <c r="C824" s="333"/>
      <c r="D824" s="863" t="s">
        <v>1519</v>
      </c>
      <c r="E824" s="864"/>
      <c r="F824" s="865"/>
      <c r="G824" s="714"/>
      <c r="H824" s="353" t="s">
        <v>1785</v>
      </c>
      <c r="I824" s="321" t="str">
        <f t="shared" si="12"/>
        <v xml:space="preserve">Informe de Ejecución Presupuestal </v>
      </c>
      <c r="J824" s="77" t="s">
        <v>1787</v>
      </c>
      <c r="K824" s="77" t="s">
        <v>1758</v>
      </c>
    </row>
    <row r="825" spans="1:11" ht="16.5">
      <c r="A825" s="337"/>
      <c r="B825" s="333"/>
      <c r="C825" s="350"/>
      <c r="D825" s="720" t="s">
        <v>1520</v>
      </c>
      <c r="E825" s="735"/>
      <c r="F825" s="736"/>
      <c r="G825" s="714"/>
      <c r="H825" s="353" t="s">
        <v>1785</v>
      </c>
      <c r="I825" s="321" t="str">
        <f t="shared" si="12"/>
        <v xml:space="preserve">Modificaciones Presupuestales </v>
      </c>
      <c r="J825" s="77" t="s">
        <v>1787</v>
      </c>
      <c r="K825" s="77" t="s">
        <v>1759</v>
      </c>
    </row>
    <row r="826" spans="1:11" ht="17.25" thickBot="1">
      <c r="A826" s="337"/>
      <c r="B826" s="333"/>
      <c r="C826" s="350"/>
      <c r="D826" s="863" t="s">
        <v>1521</v>
      </c>
      <c r="E826" s="864"/>
      <c r="F826" s="865"/>
      <c r="G826" s="714"/>
      <c r="H826" s="353" t="s">
        <v>1785</v>
      </c>
      <c r="I826" s="321" t="str">
        <f t="shared" si="12"/>
        <v xml:space="preserve">Informe de Cierre Presupuestal </v>
      </c>
      <c r="J826" s="77" t="s">
        <v>1787</v>
      </c>
      <c r="K826" s="77" t="s">
        <v>1760</v>
      </c>
    </row>
    <row r="827" spans="1:11" ht="16.5">
      <c r="A827" s="325">
        <v>410</v>
      </c>
      <c r="B827" s="326">
        <v>10</v>
      </c>
      <c r="C827" s="339"/>
      <c r="D827" s="860" t="s">
        <v>678</v>
      </c>
      <c r="E827" s="861"/>
      <c r="F827" s="861"/>
      <c r="G827" s="358"/>
      <c r="H827" s="353" t="s">
        <v>1785</v>
      </c>
      <c r="J827" s="77" t="s">
        <v>1787</v>
      </c>
      <c r="K827" s="77" t="s">
        <v>1761</v>
      </c>
    </row>
    <row r="828" spans="1:11" ht="14.25" customHeight="1" thickBot="1">
      <c r="A828" s="342"/>
      <c r="B828" s="343"/>
      <c r="C828" s="345"/>
      <c r="D828" s="856" t="s">
        <v>1522</v>
      </c>
      <c r="E828" s="857"/>
      <c r="F828" s="857"/>
      <c r="G828" s="409" t="s">
        <v>1523</v>
      </c>
      <c r="H828" s="353" t="s">
        <v>1785</v>
      </c>
      <c r="I828" s="321" t="str">
        <f t="shared" si="12"/>
        <v>Comprobante Contable</v>
      </c>
      <c r="J828" s="77" t="s">
        <v>1787</v>
      </c>
      <c r="K828" s="77" t="s">
        <v>1762</v>
      </c>
    </row>
    <row r="829" spans="1:11" ht="16.5">
      <c r="A829" s="325">
        <v>410</v>
      </c>
      <c r="B829" s="326">
        <v>28</v>
      </c>
      <c r="C829" s="339"/>
      <c r="D829" s="860" t="s">
        <v>402</v>
      </c>
      <c r="E829" s="861"/>
      <c r="F829" s="861"/>
      <c r="G829" s="358"/>
      <c r="H829" s="353" t="s">
        <v>1785</v>
      </c>
      <c r="J829" s="77" t="s">
        <v>1787</v>
      </c>
      <c r="K829" s="77" t="s">
        <v>538</v>
      </c>
    </row>
    <row r="830" spans="1:11" ht="16.5">
      <c r="A830" s="329">
        <v>410</v>
      </c>
      <c r="B830" s="330">
        <v>28</v>
      </c>
      <c r="C830" s="341">
        <v>1</v>
      </c>
      <c r="D830" s="705" t="s">
        <v>577</v>
      </c>
      <c r="E830" s="705"/>
      <c r="F830" s="705"/>
      <c r="G830" s="713" t="s">
        <v>1512</v>
      </c>
      <c r="H830" s="353" t="s">
        <v>1785</v>
      </c>
      <c r="J830" s="77" t="s">
        <v>1787</v>
      </c>
      <c r="K830" s="77" t="s">
        <v>1775</v>
      </c>
    </row>
    <row r="831" spans="1:11" ht="16.5">
      <c r="A831" s="337"/>
      <c r="B831" s="333"/>
      <c r="C831" s="350"/>
      <c r="D831" s="710" t="s">
        <v>538</v>
      </c>
      <c r="E831" s="711"/>
      <c r="F831" s="712"/>
      <c r="G831" s="714"/>
      <c r="H831" s="353" t="s">
        <v>1785</v>
      </c>
      <c r="I831" s="321" t="str">
        <f t="shared" si="12"/>
        <v>Requerimiento del Informe</v>
      </c>
      <c r="J831" s="77" t="s">
        <v>1787</v>
      </c>
      <c r="K831" s="77" t="s">
        <v>1592</v>
      </c>
    </row>
    <row r="832" spans="1:11" ht="16.5">
      <c r="A832" s="337"/>
      <c r="B832" s="333"/>
      <c r="C832" s="350"/>
      <c r="D832" s="710" t="s">
        <v>1213</v>
      </c>
      <c r="E832" s="711"/>
      <c r="F832" s="712"/>
      <c r="G832" s="714"/>
      <c r="H832" s="353" t="s">
        <v>1785</v>
      </c>
      <c r="I832" s="321" t="str">
        <f t="shared" si="12"/>
        <v>Informe</v>
      </c>
      <c r="J832" s="77" t="s">
        <v>1787</v>
      </c>
      <c r="K832" s="77" t="s">
        <v>539</v>
      </c>
    </row>
    <row r="833" spans="1:11" ht="16.5">
      <c r="A833" s="337"/>
      <c r="B833" s="333"/>
      <c r="C833" s="350"/>
      <c r="D833" s="710" t="s">
        <v>1119</v>
      </c>
      <c r="E833" s="711"/>
      <c r="F833" s="712"/>
      <c r="G833" s="714"/>
      <c r="H833" s="353" t="s">
        <v>1785</v>
      </c>
      <c r="I833" s="321" t="str">
        <f t="shared" si="12"/>
        <v>Oficio de remisión de informe</v>
      </c>
      <c r="J833" s="77" t="s">
        <v>1787</v>
      </c>
      <c r="K833" s="77" t="s">
        <v>543</v>
      </c>
    </row>
    <row r="834" spans="1:11">
      <c r="A834" s="329">
        <v>410</v>
      </c>
      <c r="B834" s="330">
        <v>28</v>
      </c>
      <c r="C834" s="330">
        <v>2</v>
      </c>
      <c r="D834" s="705" t="s">
        <v>1117</v>
      </c>
      <c r="E834" s="705"/>
      <c r="F834" s="705"/>
      <c r="G834" s="713" t="s">
        <v>1512</v>
      </c>
      <c r="H834" s="353" t="s">
        <v>1785</v>
      </c>
    </row>
    <row r="835" spans="1:11">
      <c r="A835" s="337"/>
      <c r="B835" s="333"/>
      <c r="C835" s="333"/>
      <c r="D835" s="710" t="s">
        <v>538</v>
      </c>
      <c r="E835" s="711"/>
      <c r="F835" s="712"/>
      <c r="G835" s="714"/>
      <c r="H835" s="353" t="s">
        <v>1785</v>
      </c>
    </row>
    <row r="836" spans="1:11">
      <c r="A836" s="337"/>
      <c r="B836" s="333"/>
      <c r="C836" s="333"/>
      <c r="D836" s="710" t="s">
        <v>1213</v>
      </c>
      <c r="E836" s="711"/>
      <c r="F836" s="712"/>
      <c r="G836" s="714"/>
      <c r="H836" s="353" t="s">
        <v>1785</v>
      </c>
    </row>
    <row r="837" spans="1:11">
      <c r="A837" s="337"/>
      <c r="B837" s="333"/>
      <c r="C837" s="333"/>
      <c r="D837" s="710" t="s">
        <v>1119</v>
      </c>
      <c r="E837" s="711"/>
      <c r="F837" s="712"/>
      <c r="G837" s="714"/>
      <c r="H837" s="353" t="s">
        <v>1785</v>
      </c>
    </row>
    <row r="838" spans="1:11">
      <c r="A838" s="329">
        <v>410</v>
      </c>
      <c r="B838" s="330">
        <v>28</v>
      </c>
      <c r="C838" s="330">
        <v>4</v>
      </c>
      <c r="D838" s="705" t="s">
        <v>542</v>
      </c>
      <c r="E838" s="705"/>
      <c r="F838" s="705"/>
      <c r="G838" s="713" t="s">
        <v>1512</v>
      </c>
      <c r="H838" s="353" t="s">
        <v>1785</v>
      </c>
    </row>
    <row r="839" spans="1:11">
      <c r="A839" s="337"/>
      <c r="B839" s="333"/>
      <c r="C839" s="333"/>
      <c r="D839" s="710" t="s">
        <v>538</v>
      </c>
      <c r="E839" s="711"/>
      <c r="F839" s="712"/>
      <c r="G839" s="714"/>
      <c r="H839" s="353" t="s">
        <v>1785</v>
      </c>
    </row>
    <row r="840" spans="1:11">
      <c r="A840" s="337"/>
      <c r="B840" s="333"/>
      <c r="C840" s="333"/>
      <c r="D840" s="710" t="s">
        <v>1213</v>
      </c>
      <c r="E840" s="711"/>
      <c r="F840" s="712"/>
      <c r="G840" s="714"/>
      <c r="H840" s="353" t="s">
        <v>1785</v>
      </c>
    </row>
    <row r="841" spans="1:11" ht="12" thickBot="1">
      <c r="A841" s="337"/>
      <c r="B841" s="333"/>
      <c r="C841" s="333"/>
      <c r="D841" s="710" t="s">
        <v>1119</v>
      </c>
      <c r="E841" s="711"/>
      <c r="F841" s="712"/>
      <c r="G841" s="714"/>
      <c r="H841" s="353" t="s">
        <v>1785</v>
      </c>
    </row>
    <row r="842" spans="1:11">
      <c r="A842" s="325">
        <v>410</v>
      </c>
      <c r="B842" s="326">
        <v>37</v>
      </c>
      <c r="C842" s="339"/>
      <c r="D842" s="860" t="s">
        <v>428</v>
      </c>
      <c r="E842" s="861"/>
      <c r="F842" s="861"/>
      <c r="G842" s="358"/>
      <c r="H842" s="353" t="s">
        <v>1785</v>
      </c>
    </row>
    <row r="843" spans="1:11">
      <c r="A843" s="329">
        <v>410</v>
      </c>
      <c r="B843" s="330">
        <v>37</v>
      </c>
      <c r="C843" s="341">
        <v>1</v>
      </c>
      <c r="D843" s="718" t="s">
        <v>679</v>
      </c>
      <c r="E843" s="862"/>
      <c r="F843" s="862"/>
      <c r="G843" s="706" t="s">
        <v>1512</v>
      </c>
      <c r="H843" s="353" t="s">
        <v>1785</v>
      </c>
    </row>
    <row r="844" spans="1:11">
      <c r="A844" s="342"/>
      <c r="B844" s="343"/>
      <c r="C844" s="345"/>
      <c r="D844" s="856" t="s">
        <v>1524</v>
      </c>
      <c r="E844" s="857"/>
      <c r="F844" s="857"/>
      <c r="G844" s="706"/>
      <c r="H844" s="353" t="s">
        <v>1785</v>
      </c>
      <c r="I844" s="321" t="str">
        <f t="shared" ref="I844:I884" si="13">+D844</f>
        <v>Libro</v>
      </c>
    </row>
    <row r="845" spans="1:11">
      <c r="A845" s="329">
        <v>410</v>
      </c>
      <c r="B845" s="330">
        <v>37</v>
      </c>
      <c r="C845" s="341">
        <v>2</v>
      </c>
      <c r="D845" s="718" t="s">
        <v>680</v>
      </c>
      <c r="E845" s="862"/>
      <c r="F845" s="862"/>
      <c r="G845" s="706" t="s">
        <v>1512</v>
      </c>
      <c r="H845" s="353" t="s">
        <v>1785</v>
      </c>
    </row>
    <row r="846" spans="1:11">
      <c r="A846" s="337"/>
      <c r="B846" s="333"/>
      <c r="C846" s="350"/>
      <c r="D846" s="856" t="s">
        <v>1525</v>
      </c>
      <c r="E846" s="857"/>
      <c r="F846" s="857"/>
      <c r="G846" s="706"/>
      <c r="H846" s="353" t="s">
        <v>1785</v>
      </c>
      <c r="I846" s="321" t="str">
        <f t="shared" si="13"/>
        <v>Acta de Arqueo</v>
      </c>
    </row>
    <row r="847" spans="1:11">
      <c r="A847" s="337"/>
      <c r="B847" s="333"/>
      <c r="C847" s="350"/>
      <c r="D847" s="856" t="s">
        <v>1526</v>
      </c>
      <c r="E847" s="857"/>
      <c r="F847" s="857"/>
      <c r="G847" s="706"/>
      <c r="H847" s="353" t="s">
        <v>1785</v>
      </c>
      <c r="I847" s="321" t="str">
        <f t="shared" si="13"/>
        <v>Conciliación</v>
      </c>
    </row>
    <row r="848" spans="1:11">
      <c r="A848" s="337"/>
      <c r="B848" s="333"/>
      <c r="C848" s="350"/>
      <c r="D848" s="856" t="s">
        <v>1527</v>
      </c>
      <c r="E848" s="857"/>
      <c r="F848" s="857"/>
      <c r="G848" s="706"/>
      <c r="H848" s="353" t="s">
        <v>1785</v>
      </c>
      <c r="I848" s="321" t="str">
        <f t="shared" si="13"/>
        <v>Movimiento diario de Tesorería</v>
      </c>
    </row>
    <row r="849" spans="1:9">
      <c r="A849" s="342"/>
      <c r="B849" s="343"/>
      <c r="C849" s="345"/>
      <c r="D849" s="856" t="s">
        <v>1524</v>
      </c>
      <c r="E849" s="857"/>
      <c r="F849" s="857"/>
      <c r="G849" s="706"/>
      <c r="H849" s="353" t="s">
        <v>1785</v>
      </c>
    </row>
    <row r="850" spans="1:9">
      <c r="A850" s="329">
        <v>410</v>
      </c>
      <c r="B850" s="330">
        <v>37</v>
      </c>
      <c r="C850" s="341">
        <v>3</v>
      </c>
      <c r="D850" s="718" t="s">
        <v>681</v>
      </c>
      <c r="E850" s="862"/>
      <c r="F850" s="862"/>
      <c r="G850" s="713" t="s">
        <v>1512</v>
      </c>
      <c r="H850" s="353" t="s">
        <v>1785</v>
      </c>
    </row>
    <row r="851" spans="1:9">
      <c r="A851" s="337"/>
      <c r="B851" s="333"/>
      <c r="C851" s="350"/>
      <c r="D851" s="856" t="s">
        <v>1528</v>
      </c>
      <c r="E851" s="857"/>
      <c r="F851" s="857"/>
      <c r="G851" s="714"/>
      <c r="H851" s="353" t="s">
        <v>1785</v>
      </c>
      <c r="I851" s="321" t="str">
        <f t="shared" si="13"/>
        <v>Estados Contables e Informes Complementarios</v>
      </c>
    </row>
    <row r="852" spans="1:9" ht="12" thickBot="1">
      <c r="A852" s="337"/>
      <c r="B852" s="333"/>
      <c r="C852" s="350"/>
      <c r="D852" s="720" t="s">
        <v>1524</v>
      </c>
      <c r="E852" s="735"/>
      <c r="F852" s="736"/>
      <c r="G852" s="714"/>
      <c r="H852" s="353" t="s">
        <v>1785</v>
      </c>
    </row>
    <row r="853" spans="1:9">
      <c r="A853" s="331">
        <v>410</v>
      </c>
      <c r="B853" s="332">
        <v>43</v>
      </c>
      <c r="C853" s="349"/>
      <c r="D853" s="860" t="s">
        <v>429</v>
      </c>
      <c r="E853" s="861"/>
      <c r="F853" s="861"/>
      <c r="G853" s="761" t="s">
        <v>1512</v>
      </c>
      <c r="H853" s="353" t="s">
        <v>1785</v>
      </c>
    </row>
    <row r="854" spans="1:9">
      <c r="A854" s="337"/>
      <c r="B854" s="333"/>
      <c r="C854" s="350"/>
      <c r="D854" s="781" t="s">
        <v>1529</v>
      </c>
      <c r="E854" s="781"/>
      <c r="F854" s="781"/>
      <c r="G854" s="714"/>
      <c r="H854" s="353" t="s">
        <v>1785</v>
      </c>
      <c r="I854" s="321" t="str">
        <f t="shared" si="13"/>
        <v>Circular de Cierre Presupuestal</v>
      </c>
    </row>
    <row r="855" spans="1:9">
      <c r="A855" s="337"/>
      <c r="B855" s="333"/>
      <c r="C855" s="350"/>
      <c r="D855" s="856" t="s">
        <v>1530</v>
      </c>
      <c r="E855" s="857"/>
      <c r="F855" s="857"/>
      <c r="G855" s="714"/>
      <c r="H855" s="353" t="s">
        <v>1785</v>
      </c>
      <c r="I855" s="321" t="str">
        <f t="shared" si="13"/>
        <v xml:space="preserve">Informe de Ejecución Presupuestal de ingreso y gasto </v>
      </c>
    </row>
    <row r="856" spans="1:9">
      <c r="A856" s="337"/>
      <c r="B856" s="333"/>
      <c r="C856" s="350"/>
      <c r="D856" s="857" t="s">
        <v>1531</v>
      </c>
      <c r="E856" s="857"/>
      <c r="F856" s="857"/>
      <c r="G856" s="714"/>
      <c r="H856" s="353" t="s">
        <v>1785</v>
      </c>
      <c r="I856" s="321" t="str">
        <f t="shared" si="13"/>
        <v xml:space="preserve">Informe de Estado de la Tesoreria </v>
      </c>
    </row>
    <row r="857" spans="1:9">
      <c r="A857" s="337"/>
      <c r="B857" s="333"/>
      <c r="C857" s="350"/>
      <c r="D857" s="856" t="s">
        <v>1532</v>
      </c>
      <c r="E857" s="857"/>
      <c r="F857" s="857"/>
      <c r="G857" s="714"/>
      <c r="H857" s="353" t="s">
        <v>1785</v>
      </c>
      <c r="I857" s="321" t="str">
        <f t="shared" si="13"/>
        <v>Formulación de Superavit Fiscal o excedente financiero</v>
      </c>
    </row>
    <row r="858" spans="1:9">
      <c r="A858" s="337"/>
      <c r="B858" s="333"/>
      <c r="C858" s="350"/>
      <c r="D858" s="856" t="s">
        <v>1533</v>
      </c>
      <c r="E858" s="857"/>
      <c r="F858" s="857"/>
      <c r="G858" s="714"/>
      <c r="H858" s="353" t="s">
        <v>1785</v>
      </c>
      <c r="I858" s="321" t="str">
        <f t="shared" si="13"/>
        <v>Informe de disponibilidades, compromisos y autorizaciones de giro</v>
      </c>
    </row>
    <row r="859" spans="1:9">
      <c r="A859" s="337"/>
      <c r="B859" s="333"/>
      <c r="C859" s="350"/>
      <c r="D859" s="856" t="s">
        <v>1534</v>
      </c>
      <c r="E859" s="857"/>
      <c r="F859" s="857"/>
      <c r="G859" s="714"/>
      <c r="H859" s="353" t="s">
        <v>1785</v>
      </c>
      <c r="I859" s="321" t="str">
        <f t="shared" si="13"/>
        <v>Propuesta de distribución de los excedentes financieros</v>
      </c>
    </row>
    <row r="860" spans="1:9">
      <c r="A860" s="337"/>
      <c r="B860" s="333"/>
      <c r="C860" s="350"/>
      <c r="D860" s="856" t="s">
        <v>1535</v>
      </c>
      <c r="E860" s="857"/>
      <c r="F860" s="857"/>
      <c r="G860" s="714"/>
      <c r="H860" s="353" t="s">
        <v>1785</v>
      </c>
      <c r="I860" s="321" t="str">
        <f t="shared" si="13"/>
        <v>Informe de Ejecución presupuestal activa y pasiva de ingresos y gastos</v>
      </c>
    </row>
    <row r="861" spans="1:9">
      <c r="A861" s="337"/>
      <c r="B861" s="333"/>
      <c r="C861" s="350"/>
      <c r="D861" s="857" t="s">
        <v>1536</v>
      </c>
      <c r="E861" s="857"/>
      <c r="F861" s="857"/>
      <c r="G861" s="714"/>
      <c r="H861" s="353" t="s">
        <v>1785</v>
      </c>
      <c r="I861" s="321" t="str">
        <f t="shared" si="13"/>
        <v xml:space="preserve">Acto Administrativo de Cierre Presupuestal </v>
      </c>
    </row>
    <row r="862" spans="1:9">
      <c r="A862" s="337"/>
      <c r="B862" s="333"/>
      <c r="C862" s="350"/>
      <c r="D862" s="856" t="s">
        <v>1537</v>
      </c>
      <c r="E862" s="857"/>
      <c r="F862" s="857"/>
      <c r="G862" s="714"/>
      <c r="H862" s="353" t="s">
        <v>1785</v>
      </c>
      <c r="I862" s="321" t="str">
        <f t="shared" si="13"/>
        <v>Relación de Cuentas por pagar</v>
      </c>
    </row>
    <row r="863" spans="1:9">
      <c r="A863" s="337"/>
      <c r="B863" s="333"/>
      <c r="C863" s="350"/>
      <c r="D863" s="856" t="s">
        <v>1538</v>
      </c>
      <c r="E863" s="857"/>
      <c r="F863" s="857"/>
      <c r="G863" s="714"/>
      <c r="H863" s="353" t="s">
        <v>1785</v>
      </c>
      <c r="I863" s="321" t="str">
        <f t="shared" si="13"/>
        <v>Relación de Cuentas por cobrar</v>
      </c>
    </row>
    <row r="864" spans="1:9">
      <c r="A864" s="337"/>
      <c r="B864" s="333"/>
      <c r="C864" s="350"/>
      <c r="D864" s="856" t="s">
        <v>1539</v>
      </c>
      <c r="E864" s="857"/>
      <c r="F864" s="857"/>
      <c r="G864" s="714"/>
      <c r="H864" s="353" t="s">
        <v>1785</v>
      </c>
      <c r="I864" s="321" t="str">
        <f t="shared" si="13"/>
        <v>Informe de Ajuste presupuestal</v>
      </c>
    </row>
    <row r="865" spans="1:9" ht="12" thickBot="1">
      <c r="A865" s="346"/>
      <c r="B865" s="347"/>
      <c r="C865" s="351"/>
      <c r="D865" s="858" t="s">
        <v>1540</v>
      </c>
      <c r="E865" s="859"/>
      <c r="F865" s="859"/>
      <c r="G865" s="734"/>
      <c r="H865" s="353" t="s">
        <v>1785</v>
      </c>
      <c r="I865" s="321" t="str">
        <f t="shared" si="13"/>
        <v>Oficio enviando la información del cierre</v>
      </c>
    </row>
    <row r="866" spans="1:9">
      <c r="A866" s="325">
        <v>410</v>
      </c>
      <c r="B866" s="326">
        <v>52</v>
      </c>
      <c r="C866" s="339"/>
      <c r="D866" s="860" t="s">
        <v>416</v>
      </c>
      <c r="E866" s="861"/>
      <c r="F866" s="861"/>
      <c r="G866" s="358"/>
      <c r="H866" s="353" t="s">
        <v>1785</v>
      </c>
    </row>
    <row r="867" spans="1:9">
      <c r="A867" s="410">
        <v>410</v>
      </c>
      <c r="B867" s="330">
        <v>52</v>
      </c>
      <c r="C867" s="341">
        <v>2</v>
      </c>
      <c r="D867" s="718" t="s">
        <v>682</v>
      </c>
      <c r="E867" s="862"/>
      <c r="F867" s="862"/>
      <c r="G867" s="713" t="s">
        <v>1512</v>
      </c>
      <c r="H867" s="353" t="s">
        <v>1785</v>
      </c>
    </row>
    <row r="868" spans="1:9" ht="12" thickBot="1">
      <c r="A868" s="403"/>
      <c r="B868" s="333"/>
      <c r="C868" s="350"/>
      <c r="D868" s="856" t="s">
        <v>1541</v>
      </c>
      <c r="E868" s="857"/>
      <c r="F868" s="857"/>
      <c r="G868" s="714"/>
      <c r="H868" s="353" t="s">
        <v>1785</v>
      </c>
      <c r="I868" s="321" t="str">
        <f t="shared" si="13"/>
        <v>Programa anual mensualizado de caja (PAC).</v>
      </c>
    </row>
    <row r="869" spans="1:9">
      <c r="A869" s="361">
        <v>420</v>
      </c>
      <c r="B869" s="362">
        <v>2</v>
      </c>
      <c r="C869" s="363"/>
      <c r="D869" s="768" t="s">
        <v>400</v>
      </c>
      <c r="E869" s="768"/>
      <c r="F869" s="768"/>
      <c r="G869" s="411"/>
      <c r="H869" s="353" t="s">
        <v>1784</v>
      </c>
    </row>
    <row r="870" spans="1:9">
      <c r="A870" s="412">
        <v>420</v>
      </c>
      <c r="B870" s="357">
        <v>2</v>
      </c>
      <c r="C870" s="357">
        <v>6</v>
      </c>
      <c r="D870" s="812" t="s">
        <v>1542</v>
      </c>
      <c r="E870" s="812"/>
      <c r="F870" s="812"/>
      <c r="G870" s="770" t="s">
        <v>1543</v>
      </c>
      <c r="H870" s="353" t="s">
        <v>1784</v>
      </c>
    </row>
    <row r="871" spans="1:9">
      <c r="A871" s="777"/>
      <c r="B871" s="813"/>
      <c r="C871" s="813"/>
      <c r="D871" s="771" t="s">
        <v>1302</v>
      </c>
      <c r="E871" s="781"/>
      <c r="F871" s="781"/>
      <c r="G871" s="770"/>
      <c r="H871" s="353" t="s">
        <v>1784</v>
      </c>
      <c r="I871" s="321" t="str">
        <f t="shared" si="13"/>
        <v>Acta</v>
      </c>
    </row>
    <row r="872" spans="1:9">
      <c r="A872" s="777"/>
      <c r="B872" s="813"/>
      <c r="C872" s="813"/>
      <c r="D872" s="762" t="s">
        <v>1544</v>
      </c>
      <c r="E872" s="763"/>
      <c r="F872" s="764"/>
      <c r="G872" s="770"/>
      <c r="H872" s="353" t="s">
        <v>1784</v>
      </c>
      <c r="I872" s="321" t="str">
        <f t="shared" si="13"/>
        <v>Inventario de medicamentos y dispositivos médicos a destruir</v>
      </c>
    </row>
    <row r="873" spans="1:9">
      <c r="A873" s="777"/>
      <c r="B873" s="813"/>
      <c r="C873" s="813"/>
      <c r="D873" s="762" t="s">
        <v>1213</v>
      </c>
      <c r="E873" s="763"/>
      <c r="F873" s="764"/>
      <c r="G873" s="770"/>
      <c r="H873" s="353" t="s">
        <v>1784</v>
      </c>
      <c r="I873" s="321" t="str">
        <f t="shared" si="13"/>
        <v>Informe</v>
      </c>
    </row>
    <row r="874" spans="1:9">
      <c r="A874" s="777"/>
      <c r="B874" s="813"/>
      <c r="C874" s="813"/>
      <c r="D874" s="762" t="s">
        <v>1159</v>
      </c>
      <c r="E874" s="763"/>
      <c r="F874" s="764"/>
      <c r="G874" s="770"/>
      <c r="H874" s="353" t="s">
        <v>1784</v>
      </c>
      <c r="I874" s="321" t="str">
        <f t="shared" si="13"/>
        <v>Listado de Asistencia</v>
      </c>
    </row>
    <row r="875" spans="1:9">
      <c r="A875" s="412">
        <v>420</v>
      </c>
      <c r="B875" s="357">
        <v>2</v>
      </c>
      <c r="C875" s="357">
        <v>7</v>
      </c>
      <c r="D875" s="844" t="s">
        <v>685</v>
      </c>
      <c r="E875" s="854"/>
      <c r="F875" s="855"/>
      <c r="G875" s="770" t="s">
        <v>1543</v>
      </c>
      <c r="H875" s="353" t="s">
        <v>1784</v>
      </c>
    </row>
    <row r="876" spans="1:9">
      <c r="A876" s="777"/>
      <c r="B876" s="813"/>
      <c r="C876" s="813"/>
      <c r="D876" s="762" t="s">
        <v>1302</v>
      </c>
      <c r="E876" s="763"/>
      <c r="F876" s="764"/>
      <c r="G876" s="770"/>
      <c r="H876" s="353" t="s">
        <v>1784</v>
      </c>
    </row>
    <row r="877" spans="1:9">
      <c r="A877" s="777"/>
      <c r="B877" s="813"/>
      <c r="C877" s="813"/>
      <c r="D877" s="762" t="s">
        <v>1545</v>
      </c>
      <c r="E877" s="763"/>
      <c r="F877" s="764"/>
      <c r="G877" s="770"/>
      <c r="H877" s="353" t="s">
        <v>1784</v>
      </c>
      <c r="I877" s="321" t="str">
        <f t="shared" si="13"/>
        <v>Inventario esquemático de la documentación a eliminar.</v>
      </c>
    </row>
    <row r="878" spans="1:9">
      <c r="A878" s="815"/>
      <c r="B878" s="816"/>
      <c r="C878" s="816"/>
      <c r="D878" s="762" t="s">
        <v>1159</v>
      </c>
      <c r="E878" s="763"/>
      <c r="F878" s="764"/>
      <c r="G878" s="770"/>
      <c r="H878" s="353" t="s">
        <v>1784</v>
      </c>
    </row>
    <row r="879" spans="1:9">
      <c r="A879" s="412">
        <v>420</v>
      </c>
      <c r="B879" s="357">
        <v>2</v>
      </c>
      <c r="C879" s="341">
        <v>10</v>
      </c>
      <c r="D879" s="848" t="s">
        <v>686</v>
      </c>
      <c r="E879" s="849"/>
      <c r="F879" s="850"/>
      <c r="G879" s="770" t="s">
        <v>1543</v>
      </c>
      <c r="H879" s="353" t="s">
        <v>1784</v>
      </c>
    </row>
    <row r="880" spans="1:9">
      <c r="A880" s="777"/>
      <c r="B880" s="813"/>
      <c r="C880" s="813"/>
      <c r="D880" s="762" t="s">
        <v>1302</v>
      </c>
      <c r="E880" s="763"/>
      <c r="F880" s="764"/>
      <c r="G880" s="770"/>
      <c r="H880" s="353" t="s">
        <v>1784</v>
      </c>
    </row>
    <row r="881" spans="1:9">
      <c r="A881" s="777"/>
      <c r="B881" s="813"/>
      <c r="C881" s="813"/>
      <c r="D881" s="762" t="s">
        <v>1159</v>
      </c>
      <c r="E881" s="763"/>
      <c r="F881" s="764"/>
      <c r="G881" s="770"/>
      <c r="H881" s="353" t="s">
        <v>1784</v>
      </c>
    </row>
    <row r="882" spans="1:9">
      <c r="A882" s="412">
        <v>420</v>
      </c>
      <c r="B882" s="357">
        <v>2</v>
      </c>
      <c r="C882" s="341">
        <v>11</v>
      </c>
      <c r="D882" s="802" t="s">
        <v>1546</v>
      </c>
      <c r="E882" s="835"/>
      <c r="F882" s="835"/>
      <c r="G882" s="774" t="s">
        <v>1543</v>
      </c>
      <c r="H882" s="353" t="s">
        <v>1784</v>
      </c>
    </row>
    <row r="883" spans="1:9">
      <c r="A883" s="777"/>
      <c r="B883" s="813"/>
      <c r="C883" s="813"/>
      <c r="D883" s="762" t="s">
        <v>1302</v>
      </c>
      <c r="E883" s="763"/>
      <c r="F883" s="764"/>
      <c r="G883" s="775"/>
      <c r="H883" s="353" t="s">
        <v>1784</v>
      </c>
    </row>
    <row r="884" spans="1:9">
      <c r="A884" s="777"/>
      <c r="B884" s="813"/>
      <c r="C884" s="813"/>
      <c r="D884" s="762" t="s">
        <v>1197</v>
      </c>
      <c r="E884" s="763"/>
      <c r="F884" s="764"/>
      <c r="G884" s="775"/>
      <c r="H884" s="353" t="s">
        <v>1784</v>
      </c>
      <c r="I884" s="321" t="str">
        <f t="shared" si="13"/>
        <v>Comunicación invitación al Comité</v>
      </c>
    </row>
    <row r="885" spans="1:9">
      <c r="A885" s="777"/>
      <c r="B885" s="813"/>
      <c r="C885" s="813"/>
      <c r="D885" s="851" t="s">
        <v>1159</v>
      </c>
      <c r="E885" s="852"/>
      <c r="F885" s="853"/>
      <c r="G885" s="775"/>
      <c r="H885" s="353" t="s">
        <v>1784</v>
      </c>
    </row>
    <row r="886" spans="1:9">
      <c r="A886" s="412">
        <v>420</v>
      </c>
      <c r="B886" s="357">
        <v>2</v>
      </c>
      <c r="C886" s="357">
        <v>17</v>
      </c>
      <c r="D886" s="848" t="s">
        <v>688</v>
      </c>
      <c r="E886" s="849"/>
      <c r="F886" s="850"/>
      <c r="G886" s="774" t="s">
        <v>1543</v>
      </c>
      <c r="H886" s="353" t="s">
        <v>1784</v>
      </c>
    </row>
    <row r="887" spans="1:9">
      <c r="A887" s="777"/>
      <c r="B887" s="813"/>
      <c r="C887" s="813"/>
      <c r="D887" s="762" t="s">
        <v>1302</v>
      </c>
      <c r="E887" s="763"/>
      <c r="F887" s="764"/>
      <c r="G887" s="775"/>
      <c r="H887" s="353" t="s">
        <v>1784</v>
      </c>
    </row>
    <row r="888" spans="1:9">
      <c r="A888" s="777"/>
      <c r="B888" s="813"/>
      <c r="C888" s="813"/>
      <c r="D888" s="762" t="s">
        <v>1197</v>
      </c>
      <c r="E888" s="763"/>
      <c r="F888" s="764"/>
      <c r="G888" s="775"/>
      <c r="H888" s="353" t="s">
        <v>1784</v>
      </c>
    </row>
    <row r="889" spans="1:9">
      <c r="A889" s="777"/>
      <c r="B889" s="813"/>
      <c r="C889" s="813"/>
      <c r="D889" s="851" t="s">
        <v>1159</v>
      </c>
      <c r="E889" s="852"/>
      <c r="F889" s="853"/>
      <c r="G889" s="775"/>
      <c r="H889" s="353" t="s">
        <v>1784</v>
      </c>
    </row>
    <row r="890" spans="1:9">
      <c r="A890" s="412">
        <v>420</v>
      </c>
      <c r="B890" s="357">
        <v>2</v>
      </c>
      <c r="C890" s="341">
        <v>20</v>
      </c>
      <c r="D890" s="802" t="s">
        <v>689</v>
      </c>
      <c r="E890" s="802"/>
      <c r="F890" s="802"/>
      <c r="G890" s="774" t="s">
        <v>1543</v>
      </c>
      <c r="H890" s="353" t="s">
        <v>1784</v>
      </c>
    </row>
    <row r="891" spans="1:9">
      <c r="A891" s="777"/>
      <c r="B891" s="813"/>
      <c r="C891" s="813"/>
      <c r="D891" s="771" t="s">
        <v>1302</v>
      </c>
      <c r="E891" s="771"/>
      <c r="F891" s="771"/>
      <c r="G891" s="775"/>
      <c r="H891" s="353" t="s">
        <v>1784</v>
      </c>
    </row>
    <row r="892" spans="1:9">
      <c r="A892" s="777"/>
      <c r="B892" s="813"/>
      <c r="C892" s="813"/>
      <c r="D892" s="845" t="s">
        <v>1197</v>
      </c>
      <c r="E892" s="846"/>
      <c r="F892" s="847"/>
      <c r="G892" s="775"/>
      <c r="H892" s="353" t="s">
        <v>1784</v>
      </c>
    </row>
    <row r="893" spans="1:9">
      <c r="A893" s="815"/>
      <c r="B893" s="816"/>
      <c r="C893" s="816"/>
      <c r="D893" s="762" t="s">
        <v>1159</v>
      </c>
      <c r="E893" s="763"/>
      <c r="F893" s="764"/>
      <c r="G893" s="789"/>
      <c r="H893" s="353" t="s">
        <v>1784</v>
      </c>
    </row>
    <row r="894" spans="1:9">
      <c r="A894" s="412">
        <v>420</v>
      </c>
      <c r="B894" s="357">
        <v>2</v>
      </c>
      <c r="C894" s="341">
        <v>22</v>
      </c>
      <c r="D894" s="802" t="s">
        <v>1547</v>
      </c>
      <c r="E894" s="835"/>
      <c r="F894" s="835"/>
      <c r="G894" s="770" t="s">
        <v>1543</v>
      </c>
      <c r="H894" s="353" t="s">
        <v>1784</v>
      </c>
    </row>
    <row r="895" spans="1:9">
      <c r="A895" s="777"/>
      <c r="B895" s="813"/>
      <c r="C895" s="813"/>
      <c r="D895" s="762" t="s">
        <v>1302</v>
      </c>
      <c r="E895" s="763"/>
      <c r="F895" s="764"/>
      <c r="G895" s="770"/>
      <c r="H895" s="353" t="s">
        <v>1784</v>
      </c>
    </row>
    <row r="896" spans="1:9">
      <c r="A896" s="777"/>
      <c r="B896" s="813"/>
      <c r="C896" s="813"/>
      <c r="D896" s="762" t="s">
        <v>1197</v>
      </c>
      <c r="E896" s="763"/>
      <c r="F896" s="764"/>
      <c r="G896" s="770"/>
      <c r="H896" s="353" t="s">
        <v>1784</v>
      </c>
    </row>
    <row r="897" spans="1:9">
      <c r="A897" s="777"/>
      <c r="B897" s="813"/>
      <c r="C897" s="813"/>
      <c r="D897" s="762" t="s">
        <v>1159</v>
      </c>
      <c r="E897" s="763"/>
      <c r="F897" s="764"/>
      <c r="G897" s="770"/>
      <c r="H897" s="353" t="s">
        <v>1784</v>
      </c>
    </row>
    <row r="898" spans="1:9">
      <c r="A898" s="412">
        <v>420</v>
      </c>
      <c r="B898" s="357">
        <v>2</v>
      </c>
      <c r="C898" s="341">
        <v>23</v>
      </c>
      <c r="D898" s="844" t="s">
        <v>691</v>
      </c>
      <c r="E898" s="763"/>
      <c r="F898" s="764"/>
      <c r="G898" s="774" t="s">
        <v>1543</v>
      </c>
      <c r="H898" s="353" t="s">
        <v>1784</v>
      </c>
    </row>
    <row r="899" spans="1:9">
      <c r="A899" s="777"/>
      <c r="B899" s="813"/>
      <c r="C899" s="813"/>
      <c r="D899" s="762" t="s">
        <v>1302</v>
      </c>
      <c r="E899" s="763"/>
      <c r="F899" s="764"/>
      <c r="G899" s="775"/>
      <c r="H899" s="353" t="s">
        <v>1784</v>
      </c>
    </row>
    <row r="900" spans="1:9">
      <c r="A900" s="777"/>
      <c r="B900" s="813"/>
      <c r="C900" s="813"/>
      <c r="D900" s="762" t="s">
        <v>1197</v>
      </c>
      <c r="E900" s="763"/>
      <c r="F900" s="764"/>
      <c r="G900" s="775"/>
      <c r="H900" s="353" t="s">
        <v>1784</v>
      </c>
    </row>
    <row r="901" spans="1:9">
      <c r="A901" s="777"/>
      <c r="B901" s="813"/>
      <c r="C901" s="813"/>
      <c r="D901" s="762" t="s">
        <v>1159</v>
      </c>
      <c r="E901" s="763"/>
      <c r="F901" s="764"/>
      <c r="G901" s="775"/>
      <c r="H901" s="353" t="s">
        <v>1784</v>
      </c>
    </row>
    <row r="902" spans="1:9">
      <c r="A902" s="412">
        <v>420</v>
      </c>
      <c r="B902" s="357">
        <v>2</v>
      </c>
      <c r="C902" s="341">
        <v>27</v>
      </c>
      <c r="D902" s="802" t="s">
        <v>692</v>
      </c>
      <c r="E902" s="835"/>
      <c r="F902" s="835"/>
      <c r="G902" s="774" t="s">
        <v>1543</v>
      </c>
      <c r="H902" s="353" t="s">
        <v>1784</v>
      </c>
    </row>
    <row r="903" spans="1:9">
      <c r="A903" s="777"/>
      <c r="B903" s="813"/>
      <c r="C903" s="813"/>
      <c r="D903" s="762" t="s">
        <v>1302</v>
      </c>
      <c r="E903" s="763"/>
      <c r="F903" s="764"/>
      <c r="G903" s="775"/>
      <c r="H903" s="353" t="s">
        <v>1784</v>
      </c>
    </row>
    <row r="904" spans="1:9">
      <c r="A904" s="777"/>
      <c r="B904" s="813"/>
      <c r="C904" s="813"/>
      <c r="D904" s="762" t="s">
        <v>1197</v>
      </c>
      <c r="E904" s="763"/>
      <c r="F904" s="764"/>
      <c r="G904" s="775"/>
      <c r="H904" s="353" t="s">
        <v>1784</v>
      </c>
    </row>
    <row r="905" spans="1:9" ht="12" thickBot="1">
      <c r="A905" s="778"/>
      <c r="B905" s="814"/>
      <c r="C905" s="814"/>
      <c r="D905" s="841" t="s">
        <v>1159</v>
      </c>
      <c r="E905" s="842"/>
      <c r="F905" s="843"/>
      <c r="G905" s="776"/>
      <c r="H905" s="353" t="s">
        <v>1784</v>
      </c>
    </row>
    <row r="906" spans="1:9">
      <c r="A906" s="413">
        <v>420</v>
      </c>
      <c r="B906" s="414">
        <v>9</v>
      </c>
      <c r="C906" s="349"/>
      <c r="D906" s="837" t="s">
        <v>1548</v>
      </c>
      <c r="E906" s="838"/>
      <c r="F906" s="839"/>
      <c r="G906" s="840" t="s">
        <v>1543</v>
      </c>
      <c r="H906" s="353" t="s">
        <v>1784</v>
      </c>
    </row>
    <row r="907" spans="1:9" ht="12" thickBot="1">
      <c r="A907" s="415"/>
      <c r="B907" s="398"/>
      <c r="C907" s="350"/>
      <c r="D907" s="762" t="s">
        <v>1549</v>
      </c>
      <c r="E907" s="763"/>
      <c r="F907" s="764"/>
      <c r="G907" s="775"/>
      <c r="H907" s="353" t="s">
        <v>1784</v>
      </c>
      <c r="I907" s="321" t="str">
        <f t="shared" ref="I907:I962" si="14">+D907</f>
        <v>Certificaciones</v>
      </c>
    </row>
    <row r="908" spans="1:9">
      <c r="A908" s="416">
        <v>420</v>
      </c>
      <c r="B908" s="356">
        <v>11</v>
      </c>
      <c r="C908" s="339"/>
      <c r="D908" s="806" t="s">
        <v>694</v>
      </c>
      <c r="E908" s="807"/>
      <c r="F908" s="807"/>
      <c r="G908" s="417"/>
      <c r="H908" s="353" t="s">
        <v>1784</v>
      </c>
    </row>
    <row r="909" spans="1:9">
      <c r="A909" s="412">
        <v>420</v>
      </c>
      <c r="B909" s="357">
        <v>11</v>
      </c>
      <c r="C909" s="341">
        <v>1</v>
      </c>
      <c r="D909" s="802" t="s">
        <v>695</v>
      </c>
      <c r="E909" s="835"/>
      <c r="F909" s="835"/>
      <c r="G909" s="774" t="s">
        <v>1543</v>
      </c>
      <c r="H909" s="353" t="s">
        <v>1784</v>
      </c>
    </row>
    <row r="910" spans="1:9">
      <c r="A910" s="777"/>
      <c r="B910" s="813"/>
      <c r="C910" s="813"/>
      <c r="D910" s="797" t="s">
        <v>1550</v>
      </c>
      <c r="E910" s="798"/>
      <c r="F910" s="798"/>
      <c r="G910" s="775"/>
      <c r="H910" s="353" t="s">
        <v>1784</v>
      </c>
      <c r="I910" s="321" t="str">
        <f t="shared" si="14"/>
        <v xml:space="preserve">Relación de baja de bienes </v>
      </c>
    </row>
    <row r="911" spans="1:9">
      <c r="A911" s="777"/>
      <c r="B911" s="813"/>
      <c r="C911" s="813"/>
      <c r="D911" s="797" t="s">
        <v>1551</v>
      </c>
      <c r="E911" s="798"/>
      <c r="F911" s="798"/>
      <c r="G911" s="775"/>
      <c r="H911" s="353" t="s">
        <v>1784</v>
      </c>
      <c r="I911" s="321" t="str">
        <f t="shared" si="14"/>
        <v xml:space="preserve">Comprobante de salida </v>
      </c>
    </row>
    <row r="912" spans="1:9">
      <c r="A912" s="777"/>
      <c r="B912" s="813"/>
      <c r="C912" s="813"/>
      <c r="D912" s="797" t="s">
        <v>1552</v>
      </c>
      <c r="E912" s="798"/>
      <c r="F912" s="798"/>
      <c r="G912" s="775"/>
      <c r="H912" s="353" t="s">
        <v>1784</v>
      </c>
      <c r="I912" s="321" t="str">
        <f t="shared" si="14"/>
        <v>Comunicación de autorización de baja de bienes</v>
      </c>
    </row>
    <row r="913" spans="1:9">
      <c r="A913" s="777"/>
      <c r="B913" s="813"/>
      <c r="C913" s="813"/>
      <c r="D913" s="797" t="s">
        <v>1553</v>
      </c>
      <c r="E913" s="797"/>
      <c r="F913" s="797"/>
      <c r="G913" s="775"/>
      <c r="H913" s="353" t="s">
        <v>1784</v>
      </c>
      <c r="I913" s="321" t="str">
        <f t="shared" si="14"/>
        <v>Concepto técnico de los bienes.</v>
      </c>
    </row>
    <row r="914" spans="1:9">
      <c r="A914" s="777"/>
      <c r="B914" s="813"/>
      <c r="C914" s="813"/>
      <c r="D914" s="797" t="s">
        <v>1554</v>
      </c>
      <c r="E914" s="797"/>
      <c r="F914" s="797"/>
      <c r="G914" s="775"/>
      <c r="H914" s="353" t="s">
        <v>1784</v>
      </c>
      <c r="I914" s="321" t="str">
        <f t="shared" si="14"/>
        <v>Relación de bienes</v>
      </c>
    </row>
    <row r="915" spans="1:9">
      <c r="A915" s="777"/>
      <c r="B915" s="813"/>
      <c r="C915" s="813"/>
      <c r="D915" s="797" t="s">
        <v>1555</v>
      </c>
      <c r="E915" s="797"/>
      <c r="F915" s="797"/>
      <c r="G915" s="775"/>
      <c r="H915" s="353" t="s">
        <v>1784</v>
      </c>
      <c r="I915" s="321" t="str">
        <f t="shared" si="14"/>
        <v>Resolución de baja de bienes</v>
      </c>
    </row>
    <row r="916" spans="1:9">
      <c r="A916" s="412">
        <v>420</v>
      </c>
      <c r="B916" s="357">
        <v>11</v>
      </c>
      <c r="C916" s="341">
        <v>2</v>
      </c>
      <c r="D916" s="796" t="s">
        <v>696</v>
      </c>
      <c r="E916" s="836"/>
      <c r="F916" s="836"/>
      <c r="G916" s="770" t="s">
        <v>1543</v>
      </c>
      <c r="H916" s="353" t="s">
        <v>1784</v>
      </c>
    </row>
    <row r="917" spans="1:9">
      <c r="A917" s="777"/>
      <c r="B917" s="813"/>
      <c r="C917" s="813"/>
      <c r="D917" s="797" t="s">
        <v>1556</v>
      </c>
      <c r="E917" s="797"/>
      <c r="F917" s="797"/>
      <c r="G917" s="770"/>
      <c r="H917" s="353" t="s">
        <v>1784</v>
      </c>
      <c r="I917" s="321" t="str">
        <f t="shared" si="14"/>
        <v xml:space="preserve">Avalúo de bines </v>
      </c>
    </row>
    <row r="918" spans="1:9">
      <c r="A918" s="777"/>
      <c r="B918" s="813"/>
      <c r="C918" s="813"/>
      <c r="D918" s="797" t="s">
        <v>1557</v>
      </c>
      <c r="E918" s="797"/>
      <c r="F918" s="797"/>
      <c r="G918" s="770"/>
      <c r="H918" s="353" t="s">
        <v>1784</v>
      </c>
      <c r="I918" s="321" t="str">
        <f t="shared" si="14"/>
        <v>Comprobante de ingreso de bienes</v>
      </c>
    </row>
    <row r="919" spans="1:9">
      <c r="A919" s="777"/>
      <c r="B919" s="813"/>
      <c r="C919" s="813"/>
      <c r="D919" s="797" t="s">
        <v>1558</v>
      </c>
      <c r="E919" s="797"/>
      <c r="F919" s="797"/>
      <c r="G919" s="770"/>
      <c r="H919" s="353" t="s">
        <v>1784</v>
      </c>
      <c r="I919" s="321" t="str">
        <f t="shared" si="14"/>
        <v>Concepto técnico</v>
      </c>
    </row>
    <row r="920" spans="1:9">
      <c r="A920" s="777"/>
      <c r="B920" s="813"/>
      <c r="C920" s="813"/>
      <c r="D920" s="797" t="s">
        <v>1559</v>
      </c>
      <c r="E920" s="797"/>
      <c r="F920" s="797"/>
      <c r="G920" s="770"/>
      <c r="H920" s="353" t="s">
        <v>1784</v>
      </c>
      <c r="I920" s="321" t="str">
        <f t="shared" si="14"/>
        <v>Copia acta de bienes</v>
      </c>
    </row>
    <row r="921" spans="1:9">
      <c r="A921" s="777"/>
      <c r="B921" s="813"/>
      <c r="C921" s="813"/>
      <c r="D921" s="797" t="s">
        <v>1560</v>
      </c>
      <c r="E921" s="797"/>
      <c r="F921" s="797"/>
      <c r="G921" s="770"/>
      <c r="H921" s="353" t="s">
        <v>1784</v>
      </c>
      <c r="I921" s="321" t="str">
        <f t="shared" si="14"/>
        <v>Factura</v>
      </c>
    </row>
    <row r="922" spans="1:9">
      <c r="A922" s="777"/>
      <c r="B922" s="813"/>
      <c r="C922" s="813"/>
      <c r="D922" s="797" t="s">
        <v>1554</v>
      </c>
      <c r="E922" s="797"/>
      <c r="F922" s="797"/>
      <c r="G922" s="770"/>
      <c r="H922" s="353" t="s">
        <v>1784</v>
      </c>
      <c r="I922" s="321" t="str">
        <f t="shared" si="14"/>
        <v>Relación de bienes</v>
      </c>
    </row>
    <row r="923" spans="1:9">
      <c r="A923" s="777"/>
      <c r="B923" s="813"/>
      <c r="C923" s="813"/>
      <c r="D923" s="797" t="s">
        <v>1561</v>
      </c>
      <c r="E923" s="797"/>
      <c r="F923" s="797"/>
      <c r="G923" s="770"/>
      <c r="H923" s="353" t="s">
        <v>1784</v>
      </c>
      <c r="I923" s="321" t="str">
        <f t="shared" si="14"/>
        <v>Acta de reintegro de bienes</v>
      </c>
    </row>
    <row r="924" spans="1:9">
      <c r="A924" s="412">
        <v>420</v>
      </c>
      <c r="B924" s="357">
        <v>11</v>
      </c>
      <c r="C924" s="341">
        <v>3</v>
      </c>
      <c r="D924" s="802" t="s">
        <v>697</v>
      </c>
      <c r="E924" s="835"/>
      <c r="F924" s="835"/>
      <c r="G924" s="770" t="s">
        <v>1543</v>
      </c>
      <c r="H924" s="353" t="s">
        <v>1784</v>
      </c>
    </row>
    <row r="925" spans="1:9">
      <c r="A925" s="777"/>
      <c r="B925" s="813"/>
      <c r="C925" s="813"/>
      <c r="D925" s="797" t="s">
        <v>1562</v>
      </c>
      <c r="E925" s="798"/>
      <c r="F925" s="798"/>
      <c r="G925" s="770"/>
      <c r="H925" s="353" t="s">
        <v>1784</v>
      </c>
      <c r="I925" s="321" t="str">
        <f t="shared" si="14"/>
        <v xml:space="preserve">Compobrante de reintegro </v>
      </c>
    </row>
    <row r="926" spans="1:9">
      <c r="A926" s="777"/>
      <c r="B926" s="813"/>
      <c r="C926" s="813"/>
      <c r="D926" s="797" t="s">
        <v>1563</v>
      </c>
      <c r="E926" s="798"/>
      <c r="F926" s="798"/>
      <c r="G926" s="770"/>
      <c r="H926" s="353" t="s">
        <v>1784</v>
      </c>
      <c r="I926" s="321" t="str">
        <f t="shared" si="14"/>
        <v>Concepto técnico de los bienes</v>
      </c>
    </row>
    <row r="927" spans="1:9">
      <c r="A927" s="777"/>
      <c r="B927" s="813"/>
      <c r="C927" s="813"/>
      <c r="D927" s="797" t="s">
        <v>1564</v>
      </c>
      <c r="E927" s="798"/>
      <c r="F927" s="798"/>
      <c r="G927" s="770"/>
      <c r="H927" s="353" t="s">
        <v>1784</v>
      </c>
      <c r="I927" s="321" t="str">
        <f t="shared" si="14"/>
        <v>Ficha reintegro de bienes</v>
      </c>
    </row>
    <row r="928" spans="1:9">
      <c r="A928" s="777"/>
      <c r="B928" s="813"/>
      <c r="C928" s="813"/>
      <c r="D928" s="797" t="s">
        <v>1565</v>
      </c>
      <c r="E928" s="797"/>
      <c r="F928" s="797"/>
      <c r="G928" s="770"/>
      <c r="H928" s="353" t="s">
        <v>1784</v>
      </c>
      <c r="I928" s="321" t="str">
        <f t="shared" si="14"/>
        <v>Relación tipificada de bienes</v>
      </c>
    </row>
    <row r="929" spans="1:9">
      <c r="A929" s="777"/>
      <c r="B929" s="813"/>
      <c r="C929" s="813"/>
      <c r="D929" s="797" t="s">
        <v>1566</v>
      </c>
      <c r="E929" s="797"/>
      <c r="F929" s="797"/>
      <c r="G929" s="770"/>
      <c r="H929" s="353" t="s">
        <v>1784</v>
      </c>
      <c r="I929" s="321" t="str">
        <f t="shared" si="14"/>
        <v>Avalúo del bien</v>
      </c>
    </row>
    <row r="930" spans="1:9">
      <c r="A930" s="815"/>
      <c r="B930" s="816"/>
      <c r="C930" s="816"/>
      <c r="D930" s="799" t="s">
        <v>1567</v>
      </c>
      <c r="E930" s="800"/>
      <c r="F930" s="801"/>
      <c r="G930" s="770"/>
      <c r="H930" s="353" t="s">
        <v>1784</v>
      </c>
      <c r="I930" s="321" t="str">
        <f t="shared" si="14"/>
        <v>Comprobante reintegro de bienes</v>
      </c>
    </row>
    <row r="931" spans="1:9">
      <c r="A931" s="412">
        <v>420</v>
      </c>
      <c r="B931" s="398">
        <v>11</v>
      </c>
      <c r="C931" s="350">
        <v>4</v>
      </c>
      <c r="D931" s="796" t="s">
        <v>698</v>
      </c>
      <c r="E931" s="796"/>
      <c r="F931" s="796"/>
      <c r="G931" s="789" t="s">
        <v>1543</v>
      </c>
      <c r="H931" s="353" t="s">
        <v>1784</v>
      </c>
    </row>
    <row r="932" spans="1:9">
      <c r="A932" s="777"/>
      <c r="B932" s="813"/>
      <c r="C932" s="813"/>
      <c r="D932" s="797" t="s">
        <v>1568</v>
      </c>
      <c r="E932" s="798"/>
      <c r="F932" s="798"/>
      <c r="G932" s="770"/>
      <c r="H932" s="353" t="s">
        <v>1784</v>
      </c>
      <c r="I932" s="321" t="str">
        <f t="shared" si="14"/>
        <v>Comprobante salida de bienes</v>
      </c>
    </row>
    <row r="933" spans="1:9">
      <c r="A933" s="777"/>
      <c r="B933" s="813"/>
      <c r="C933" s="813"/>
      <c r="D933" s="797" t="s">
        <v>1565</v>
      </c>
      <c r="E933" s="798"/>
      <c r="F933" s="798"/>
      <c r="G933" s="770"/>
      <c r="H933" s="353" t="s">
        <v>1784</v>
      </c>
      <c r="I933" s="321" t="str">
        <f t="shared" si="14"/>
        <v>Relación tipificada de bienes</v>
      </c>
    </row>
    <row r="934" spans="1:9">
      <c r="A934" s="777"/>
      <c r="B934" s="813"/>
      <c r="C934" s="813"/>
      <c r="D934" s="797" t="s">
        <v>1569</v>
      </c>
      <c r="E934" s="797"/>
      <c r="F934" s="797"/>
      <c r="G934" s="770"/>
      <c r="H934" s="353" t="s">
        <v>1784</v>
      </c>
      <c r="I934" s="321" t="str">
        <f t="shared" si="14"/>
        <v>Salida de bienes por hurto, caso fortuito o fuerza mayor</v>
      </c>
    </row>
    <row r="935" spans="1:9">
      <c r="A935" s="777"/>
      <c r="B935" s="813"/>
      <c r="C935" s="813"/>
      <c r="D935" s="797" t="s">
        <v>1570</v>
      </c>
      <c r="E935" s="797"/>
      <c r="F935" s="797"/>
      <c r="G935" s="770"/>
      <c r="H935" s="353" t="s">
        <v>1784</v>
      </c>
      <c r="I935" s="321" t="str">
        <f t="shared" si="14"/>
        <v>Salida o traslado de bienes a través de contrato de comodato</v>
      </c>
    </row>
    <row r="936" spans="1:9" ht="12" thickBot="1">
      <c r="A936" s="777"/>
      <c r="B936" s="813"/>
      <c r="C936" s="813"/>
      <c r="D936" s="797" t="s">
        <v>1571</v>
      </c>
      <c r="E936" s="797"/>
      <c r="F936" s="797"/>
      <c r="G936" s="770"/>
      <c r="H936" s="353" t="s">
        <v>1784</v>
      </c>
      <c r="I936" s="321" t="str">
        <f t="shared" si="14"/>
        <v>Salida o traslado de bienes de bodega a servicios</v>
      </c>
    </row>
    <row r="937" spans="1:9">
      <c r="A937" s="413">
        <v>420</v>
      </c>
      <c r="B937" s="414">
        <v>12</v>
      </c>
      <c r="C937" s="349"/>
      <c r="D937" s="806" t="s">
        <v>699</v>
      </c>
      <c r="E937" s="806"/>
      <c r="F937" s="806"/>
      <c r="G937" s="417"/>
      <c r="H937" s="353" t="s">
        <v>1784</v>
      </c>
    </row>
    <row r="938" spans="1:9" ht="34.5" thickBot="1">
      <c r="A938" s="415"/>
      <c r="B938" s="398"/>
      <c r="C938" s="350"/>
      <c r="D938" s="833" t="s">
        <v>1572</v>
      </c>
      <c r="E938" s="834"/>
      <c r="F938" s="834"/>
      <c r="G938" s="418" t="s">
        <v>1543</v>
      </c>
      <c r="H938" s="353" t="s">
        <v>1784</v>
      </c>
      <c r="I938" s="321" t="str">
        <f t="shared" si="14"/>
        <v>Comunicaciones oficiales de salida</v>
      </c>
    </row>
    <row r="939" spans="1:9">
      <c r="A939" s="413">
        <v>420</v>
      </c>
      <c r="B939" s="414">
        <v>14</v>
      </c>
      <c r="C939" s="349"/>
      <c r="D939" s="806" t="s">
        <v>700</v>
      </c>
      <c r="E939" s="806"/>
      <c r="F939" s="806"/>
      <c r="G939" s="417"/>
      <c r="H939" s="353" t="s">
        <v>1784</v>
      </c>
    </row>
    <row r="940" spans="1:9">
      <c r="A940" s="777"/>
      <c r="B940" s="779"/>
      <c r="C940" s="717"/>
      <c r="D940" s="797" t="s">
        <v>1573</v>
      </c>
      <c r="E940" s="798"/>
      <c r="F940" s="798"/>
      <c r="G940" s="770" t="s">
        <v>1543</v>
      </c>
      <c r="H940" s="353" t="s">
        <v>1784</v>
      </c>
      <c r="I940" s="321" t="str">
        <f t="shared" si="14"/>
        <v xml:space="preserve">Nota Interna remisorio de los comprobantes de ingreso al Almacén </v>
      </c>
    </row>
    <row r="941" spans="1:9">
      <c r="A941" s="777"/>
      <c r="B941" s="779"/>
      <c r="C941" s="717"/>
      <c r="D941" s="797" t="s">
        <v>1574</v>
      </c>
      <c r="E941" s="798"/>
      <c r="F941" s="798"/>
      <c r="G941" s="770"/>
      <c r="H941" s="353" t="s">
        <v>1784</v>
      </c>
      <c r="I941" s="321" t="str">
        <f t="shared" si="14"/>
        <v>Reporte de movimiento mensual de Almacén</v>
      </c>
    </row>
    <row r="942" spans="1:9">
      <c r="A942" s="777"/>
      <c r="B942" s="779"/>
      <c r="C942" s="717"/>
      <c r="D942" s="827" t="s">
        <v>1575</v>
      </c>
      <c r="E942" s="828"/>
      <c r="F942" s="829"/>
      <c r="G942" s="770"/>
      <c r="H942" s="353" t="s">
        <v>1784</v>
      </c>
      <c r="I942" s="321" t="str">
        <f t="shared" si="14"/>
        <v>Informe consolidado de  elementos de consumo y saldos contables de inventarios</v>
      </c>
    </row>
    <row r="943" spans="1:9" ht="12" thickBot="1">
      <c r="A943" s="778"/>
      <c r="B943" s="780"/>
      <c r="C943" s="823"/>
      <c r="D943" s="830" t="s">
        <v>1576</v>
      </c>
      <c r="E943" s="831"/>
      <c r="F943" s="832"/>
      <c r="G943" s="790"/>
      <c r="H943" s="353" t="s">
        <v>1784</v>
      </c>
      <c r="I943" s="321" t="str">
        <f t="shared" si="14"/>
        <v>Informe consolidado de  elementos devolutivos y saldos contables de inventarios</v>
      </c>
    </row>
    <row r="944" spans="1:9">
      <c r="A944" s="413">
        <v>420</v>
      </c>
      <c r="B944" s="414">
        <v>20</v>
      </c>
      <c r="C944" s="349"/>
      <c r="D944" s="824" t="s">
        <v>701</v>
      </c>
      <c r="E944" s="825"/>
      <c r="F944" s="826"/>
      <c r="G944" s="417"/>
      <c r="H944" s="353" t="s">
        <v>1784</v>
      </c>
    </row>
    <row r="945" spans="1:9">
      <c r="A945" s="777"/>
      <c r="B945" s="779"/>
      <c r="C945" s="717"/>
      <c r="D945" s="797" t="s">
        <v>1577</v>
      </c>
      <c r="E945" s="797"/>
      <c r="F945" s="797"/>
      <c r="G945" s="770" t="s">
        <v>1543</v>
      </c>
      <c r="H945" s="353" t="s">
        <v>1784</v>
      </c>
      <c r="I945" s="321" t="str">
        <f t="shared" si="14"/>
        <v xml:space="preserve">Hoja de Vida del Bien Inmueble </v>
      </c>
    </row>
    <row r="946" spans="1:9">
      <c r="A946" s="777"/>
      <c r="B946" s="779"/>
      <c r="C946" s="717"/>
      <c r="D946" s="797" t="s">
        <v>1578</v>
      </c>
      <c r="E946" s="797"/>
      <c r="F946" s="797"/>
      <c r="G946" s="770"/>
      <c r="H946" s="353" t="s">
        <v>1784</v>
      </c>
      <c r="I946" s="321" t="str">
        <f t="shared" si="14"/>
        <v xml:space="preserve">Informe del mantenimiento del bien inmueble </v>
      </c>
    </row>
    <row r="947" spans="1:9">
      <c r="A947" s="777"/>
      <c r="B947" s="779"/>
      <c r="C947" s="717"/>
      <c r="D947" s="797" t="s">
        <v>1579</v>
      </c>
      <c r="E947" s="797"/>
      <c r="F947" s="797"/>
      <c r="G947" s="770"/>
      <c r="H947" s="353" t="s">
        <v>1784</v>
      </c>
      <c r="I947" s="321" t="str">
        <f t="shared" si="14"/>
        <v>Planilla de chequeo del bien inmueble</v>
      </c>
    </row>
    <row r="948" spans="1:9">
      <c r="A948" s="777"/>
      <c r="B948" s="779"/>
      <c r="C948" s="717"/>
      <c r="D948" s="797" t="s">
        <v>1580</v>
      </c>
      <c r="E948" s="797"/>
      <c r="F948" s="797"/>
      <c r="G948" s="770"/>
      <c r="H948" s="353" t="s">
        <v>1784</v>
      </c>
      <c r="I948" s="321" t="str">
        <f t="shared" si="14"/>
        <v xml:space="preserve">Recibo a satisfacción del servicio de mantenimiento de los bienes inmuebles </v>
      </c>
    </row>
    <row r="949" spans="1:9" ht="12" thickBot="1">
      <c r="A949" s="778"/>
      <c r="B949" s="780"/>
      <c r="C949" s="823"/>
      <c r="D949" s="821" t="s">
        <v>1581</v>
      </c>
      <c r="E949" s="821"/>
      <c r="F949" s="821"/>
      <c r="G949" s="790"/>
      <c r="H949" s="353" t="s">
        <v>1784</v>
      </c>
      <c r="I949" s="321" t="str">
        <f t="shared" si="14"/>
        <v>Copia de la resolución que da de baja los bienes.</v>
      </c>
    </row>
    <row r="950" spans="1:9">
      <c r="A950" s="413">
        <v>420</v>
      </c>
      <c r="B950" s="414">
        <v>21</v>
      </c>
      <c r="C950" s="349"/>
      <c r="D950" s="806" t="s">
        <v>702</v>
      </c>
      <c r="E950" s="806"/>
      <c r="F950" s="806"/>
      <c r="G950" s="417"/>
      <c r="H950" s="353" t="s">
        <v>1784</v>
      </c>
    </row>
    <row r="951" spans="1:9">
      <c r="A951" s="777"/>
      <c r="B951" s="779"/>
      <c r="C951" s="717"/>
      <c r="D951" s="797" t="s">
        <v>1582</v>
      </c>
      <c r="E951" s="797"/>
      <c r="F951" s="797"/>
      <c r="G951" s="770" t="s">
        <v>1543</v>
      </c>
      <c r="H951" s="353" t="s">
        <v>1784</v>
      </c>
      <c r="I951" s="321" t="str">
        <f t="shared" si="14"/>
        <v>Hoja de Vida de Equipo y Maquinaria</v>
      </c>
    </row>
    <row r="952" spans="1:9">
      <c r="A952" s="777"/>
      <c r="B952" s="779"/>
      <c r="C952" s="717"/>
      <c r="D952" s="797" t="s">
        <v>1583</v>
      </c>
      <c r="E952" s="797"/>
      <c r="F952" s="797"/>
      <c r="G952" s="770"/>
      <c r="H952" s="353" t="s">
        <v>1784</v>
      </c>
      <c r="I952" s="321" t="str">
        <f t="shared" si="14"/>
        <v>Informe del mantenimiento de los equipos y/o la maquinaria</v>
      </c>
    </row>
    <row r="953" spans="1:9">
      <c r="A953" s="777"/>
      <c r="B953" s="779"/>
      <c r="C953" s="717"/>
      <c r="D953" s="797" t="s">
        <v>1584</v>
      </c>
      <c r="E953" s="797"/>
      <c r="F953" s="797"/>
      <c r="G953" s="770"/>
      <c r="H953" s="353" t="s">
        <v>1784</v>
      </c>
      <c r="I953" s="321" t="str">
        <f t="shared" si="14"/>
        <v>Planilla de chequeo a reparaciones de equipo y maquinaria</v>
      </c>
    </row>
    <row r="954" spans="1:9">
      <c r="A954" s="777"/>
      <c r="B954" s="779"/>
      <c r="C954" s="717"/>
      <c r="D954" s="797" t="s">
        <v>1585</v>
      </c>
      <c r="E954" s="797"/>
      <c r="F954" s="797"/>
      <c r="G954" s="770"/>
      <c r="H954" s="353" t="s">
        <v>1784</v>
      </c>
      <c r="I954" s="321" t="str">
        <f t="shared" si="14"/>
        <v xml:space="preserve">Recibo a satisfacción del servicio de mantenimiento de equipos y maquinaria </v>
      </c>
    </row>
    <row r="955" spans="1:9" ht="12" thickBot="1">
      <c r="A955" s="778"/>
      <c r="B955" s="780"/>
      <c r="C955" s="823"/>
      <c r="D955" s="821" t="s">
        <v>1586</v>
      </c>
      <c r="E955" s="821"/>
      <c r="F955" s="821"/>
      <c r="G955" s="790"/>
      <c r="H955" s="353" t="s">
        <v>1784</v>
      </c>
      <c r="I955" s="321" t="str">
        <f t="shared" si="14"/>
        <v>Copia de la resolución que da de baja los equipos y maquinaria.</v>
      </c>
    </row>
    <row r="956" spans="1:9">
      <c r="A956" s="413">
        <v>420</v>
      </c>
      <c r="B956" s="414">
        <v>24</v>
      </c>
      <c r="C956" s="349"/>
      <c r="D956" s="806" t="s">
        <v>703</v>
      </c>
      <c r="E956" s="806"/>
      <c r="F956" s="806"/>
      <c r="G956" s="417"/>
      <c r="H956" s="353" t="s">
        <v>1784</v>
      </c>
    </row>
    <row r="957" spans="1:9">
      <c r="A957" s="777"/>
      <c r="B957" s="813"/>
      <c r="C957" s="813"/>
      <c r="D957" s="822" t="s">
        <v>1587</v>
      </c>
      <c r="E957" s="822"/>
      <c r="F957" s="822"/>
      <c r="G957" s="774" t="s">
        <v>1543</v>
      </c>
      <c r="H957" s="353" t="s">
        <v>1784</v>
      </c>
      <c r="I957" s="321" t="str">
        <f t="shared" si="14"/>
        <v>Hoja de vida del vehículo</v>
      </c>
    </row>
    <row r="958" spans="1:9">
      <c r="A958" s="777"/>
      <c r="B958" s="813"/>
      <c r="C958" s="813"/>
      <c r="D958" s="797" t="s">
        <v>1588</v>
      </c>
      <c r="E958" s="797"/>
      <c r="F958" s="797"/>
      <c r="G958" s="775"/>
      <c r="H958" s="353" t="s">
        <v>1784</v>
      </c>
      <c r="I958" s="321" t="str">
        <f t="shared" si="14"/>
        <v>Informes accidentes de tránsito</v>
      </c>
    </row>
    <row r="959" spans="1:9">
      <c r="A959" s="777"/>
      <c r="B959" s="813"/>
      <c r="C959" s="813"/>
      <c r="D959" s="797" t="s">
        <v>1589</v>
      </c>
      <c r="E959" s="797"/>
      <c r="F959" s="797"/>
      <c r="G959" s="775"/>
      <c r="H959" s="353" t="s">
        <v>1784</v>
      </c>
      <c r="I959" s="321" t="str">
        <f t="shared" si="14"/>
        <v>Comunicación oficial efectuando la reclamación por siniestro ante la compañía aseguradora</v>
      </c>
    </row>
    <row r="960" spans="1:9">
      <c r="A960" s="419"/>
      <c r="B960" s="420"/>
      <c r="C960" s="420"/>
      <c r="D960" s="797" t="s">
        <v>1590</v>
      </c>
      <c r="E960" s="797"/>
      <c r="F960" s="797"/>
      <c r="G960" s="421"/>
      <c r="H960" s="353" t="s">
        <v>1784</v>
      </c>
      <c r="I960" s="321" t="str">
        <f t="shared" si="14"/>
        <v xml:space="preserve">Comunicación oficial solicitando el pago de la indemnización </v>
      </c>
    </row>
    <row r="961" spans="1:9">
      <c r="A961" s="419"/>
      <c r="B961" s="420"/>
      <c r="C961" s="420"/>
      <c r="D961" s="797" t="s">
        <v>1591</v>
      </c>
      <c r="E961" s="797"/>
      <c r="F961" s="797"/>
      <c r="G961" s="421"/>
      <c r="H961" s="353" t="s">
        <v>1784</v>
      </c>
      <c r="I961" s="321" t="str">
        <f t="shared" si="14"/>
        <v>Copia del comprobante de salida de almacén</v>
      </c>
    </row>
    <row r="962" spans="1:9" ht="12" thickBot="1">
      <c r="A962" s="422"/>
      <c r="B962" s="423"/>
      <c r="C962" s="423"/>
      <c r="D962" s="821" t="s">
        <v>1581</v>
      </c>
      <c r="E962" s="821"/>
      <c r="F962" s="821"/>
      <c r="G962" s="424"/>
      <c r="H962" s="353" t="s">
        <v>1784</v>
      </c>
      <c r="I962" s="321" t="str">
        <f t="shared" si="14"/>
        <v>Copia de la resolución que da de baja los bienes.</v>
      </c>
    </row>
    <row r="963" spans="1:9">
      <c r="A963" s="416">
        <v>420</v>
      </c>
      <c r="B963" s="356">
        <v>28</v>
      </c>
      <c r="C963" s="356"/>
      <c r="D963" s="806" t="s">
        <v>402</v>
      </c>
      <c r="E963" s="806"/>
      <c r="F963" s="806"/>
      <c r="G963" s="417"/>
      <c r="H963" s="353" t="s">
        <v>1784</v>
      </c>
    </row>
    <row r="964" spans="1:9">
      <c r="A964" s="412">
        <v>420</v>
      </c>
      <c r="B964" s="357">
        <v>28</v>
      </c>
      <c r="C964" s="341">
        <v>1</v>
      </c>
      <c r="D964" s="769" t="s">
        <v>577</v>
      </c>
      <c r="E964" s="769"/>
      <c r="F964" s="769"/>
      <c r="G964" s="770" t="s">
        <v>1543</v>
      </c>
      <c r="H964" s="353" t="s">
        <v>1784</v>
      </c>
    </row>
    <row r="965" spans="1:9">
      <c r="A965" s="777"/>
      <c r="B965" s="779"/>
      <c r="C965" s="717"/>
      <c r="D965" s="771" t="s">
        <v>538</v>
      </c>
      <c r="E965" s="771"/>
      <c r="F965" s="771"/>
      <c r="G965" s="770"/>
      <c r="H965" s="353" t="s">
        <v>1784</v>
      </c>
      <c r="I965" s="321" t="str">
        <f t="shared" ref="I965:I1027" si="15">+D965</f>
        <v>Requerimiento del Informe</v>
      </c>
    </row>
    <row r="966" spans="1:9">
      <c r="A966" s="777"/>
      <c r="B966" s="779"/>
      <c r="C966" s="717"/>
      <c r="D966" s="771" t="s">
        <v>1213</v>
      </c>
      <c r="E966" s="771"/>
      <c r="F966" s="771"/>
      <c r="G966" s="770"/>
      <c r="H966" s="353" t="s">
        <v>1784</v>
      </c>
      <c r="I966" s="321" t="str">
        <f t="shared" si="15"/>
        <v>Informe</v>
      </c>
    </row>
    <row r="967" spans="1:9">
      <c r="A967" s="777"/>
      <c r="B967" s="779"/>
      <c r="C967" s="717"/>
      <c r="D967" s="771" t="s">
        <v>1592</v>
      </c>
      <c r="E967" s="771"/>
      <c r="F967" s="771"/>
      <c r="G967" s="770"/>
      <c r="H967" s="353" t="s">
        <v>1784</v>
      </c>
      <c r="I967" s="321" t="str">
        <f t="shared" si="15"/>
        <v>Oficio de Remisión del Informe</v>
      </c>
    </row>
    <row r="968" spans="1:9">
      <c r="A968" s="412">
        <v>420</v>
      </c>
      <c r="B968" s="357">
        <v>28</v>
      </c>
      <c r="C968" s="341">
        <v>2</v>
      </c>
      <c r="D968" s="769" t="s">
        <v>1117</v>
      </c>
      <c r="E968" s="769"/>
      <c r="F968" s="769"/>
      <c r="G968" s="770" t="s">
        <v>1543</v>
      </c>
      <c r="H968" s="353" t="s">
        <v>1784</v>
      </c>
    </row>
    <row r="969" spans="1:9">
      <c r="A969" s="820"/>
      <c r="B969" s="775"/>
      <c r="C969" s="717"/>
      <c r="D969" s="762" t="s">
        <v>538</v>
      </c>
      <c r="E969" s="763"/>
      <c r="F969" s="764"/>
      <c r="G969" s="770"/>
      <c r="H969" s="353" t="s">
        <v>1784</v>
      </c>
      <c r="I969" s="321" t="str">
        <f t="shared" si="15"/>
        <v>Requerimiento del Informe</v>
      </c>
    </row>
    <row r="970" spans="1:9">
      <c r="A970" s="820"/>
      <c r="B970" s="775"/>
      <c r="C970" s="717"/>
      <c r="D970" s="762" t="s">
        <v>1487</v>
      </c>
      <c r="E970" s="763"/>
      <c r="F970" s="764"/>
      <c r="G970" s="770"/>
      <c r="H970" s="353" t="s">
        <v>1784</v>
      </c>
      <c r="I970" s="321" t="str">
        <f t="shared" si="15"/>
        <v xml:space="preserve">Informe </v>
      </c>
    </row>
    <row r="971" spans="1:9">
      <c r="A971" s="820"/>
      <c r="B971" s="775"/>
      <c r="C971" s="717"/>
      <c r="D971" s="762" t="s">
        <v>1593</v>
      </c>
      <c r="E971" s="763"/>
      <c r="F971" s="764"/>
      <c r="G971" s="770"/>
      <c r="H971" s="353" t="s">
        <v>1784</v>
      </c>
      <c r="I971" s="321" t="str">
        <f t="shared" si="15"/>
        <v>oficio de Remisión del Informe</v>
      </c>
    </row>
    <row r="972" spans="1:9">
      <c r="A972" s="412">
        <v>420</v>
      </c>
      <c r="B972" s="357">
        <v>28</v>
      </c>
      <c r="C972" s="341">
        <v>4</v>
      </c>
      <c r="D972" s="769" t="s">
        <v>542</v>
      </c>
      <c r="E972" s="769"/>
      <c r="F972" s="769"/>
      <c r="G972" s="770" t="s">
        <v>1543</v>
      </c>
      <c r="H972" s="353" t="s">
        <v>1784</v>
      </c>
    </row>
    <row r="973" spans="1:9">
      <c r="A973" s="777"/>
      <c r="B973" s="779"/>
      <c r="C973" s="717"/>
      <c r="D973" s="762" t="s">
        <v>538</v>
      </c>
      <c r="E973" s="763"/>
      <c r="F973" s="764"/>
      <c r="G973" s="770"/>
      <c r="H973" s="353" t="s">
        <v>1784</v>
      </c>
      <c r="I973" s="321" t="str">
        <f t="shared" si="15"/>
        <v>Requerimiento del Informe</v>
      </c>
    </row>
    <row r="974" spans="1:9">
      <c r="A974" s="777"/>
      <c r="B974" s="779"/>
      <c r="C974" s="717"/>
      <c r="D974" s="762" t="s">
        <v>1487</v>
      </c>
      <c r="E974" s="763"/>
      <c r="F974" s="764"/>
      <c r="G974" s="770"/>
      <c r="H974" s="353" t="s">
        <v>1784</v>
      </c>
      <c r="I974" s="321" t="str">
        <f t="shared" si="15"/>
        <v xml:space="preserve">Informe </v>
      </c>
    </row>
    <row r="975" spans="1:9" ht="12" thickBot="1">
      <c r="A975" s="777"/>
      <c r="B975" s="779"/>
      <c r="C975" s="717"/>
      <c r="D975" s="762" t="s">
        <v>1593</v>
      </c>
      <c r="E975" s="763"/>
      <c r="F975" s="764"/>
      <c r="G975" s="770"/>
      <c r="H975" s="353" t="s">
        <v>1784</v>
      </c>
      <c r="I975" s="321" t="str">
        <f t="shared" si="15"/>
        <v>oficio de Remisión del Informe</v>
      </c>
    </row>
    <row r="976" spans="1:9">
      <c r="A976" s="416">
        <v>420</v>
      </c>
      <c r="B976" s="356">
        <v>30</v>
      </c>
      <c r="C976" s="339"/>
      <c r="D976" s="806" t="s">
        <v>704</v>
      </c>
      <c r="E976" s="806"/>
      <c r="F976" s="806"/>
      <c r="G976" s="417"/>
      <c r="H976" s="353" t="s">
        <v>1784</v>
      </c>
    </row>
    <row r="977" spans="1:9">
      <c r="A977" s="412">
        <v>420</v>
      </c>
      <c r="B977" s="357">
        <v>30</v>
      </c>
      <c r="C977" s="341">
        <v>1</v>
      </c>
      <c r="D977" s="802" t="s">
        <v>705</v>
      </c>
      <c r="E977" s="802"/>
      <c r="F977" s="802"/>
      <c r="G977" s="770" t="s">
        <v>1543</v>
      </c>
      <c r="H977" s="353" t="s">
        <v>1784</v>
      </c>
    </row>
    <row r="978" spans="1:9">
      <c r="A978" s="415"/>
      <c r="B978" s="398"/>
      <c r="C978" s="350"/>
      <c r="D978" s="817" t="s">
        <v>1594</v>
      </c>
      <c r="E978" s="818"/>
      <c r="F978" s="819"/>
      <c r="G978" s="770"/>
      <c r="H978" s="353" t="s">
        <v>1784</v>
      </c>
      <c r="I978" s="321" t="str">
        <f t="shared" si="15"/>
        <v xml:space="preserve">Inventario documental </v>
      </c>
    </row>
    <row r="979" spans="1:9">
      <c r="A979" s="415">
        <v>420</v>
      </c>
      <c r="B979" s="398">
        <v>30</v>
      </c>
      <c r="C979" s="398">
        <v>2</v>
      </c>
      <c r="D979" s="788" t="s">
        <v>706</v>
      </c>
      <c r="E979" s="810"/>
      <c r="F979" s="810"/>
      <c r="G979" s="775" t="s">
        <v>1543</v>
      </c>
      <c r="H979" s="353" t="s">
        <v>1784</v>
      </c>
    </row>
    <row r="980" spans="1:9">
      <c r="A980" s="777"/>
      <c r="B980" s="813"/>
      <c r="C980" s="813"/>
      <c r="D980" s="771" t="s">
        <v>1595</v>
      </c>
      <c r="E980" s="781"/>
      <c r="F980" s="781"/>
      <c r="G980" s="775"/>
      <c r="H980" s="353" t="s">
        <v>1784</v>
      </c>
      <c r="I980" s="321" t="str">
        <f t="shared" si="15"/>
        <v>Solicitud de elaboración o actualización de la TRD del área.</v>
      </c>
    </row>
    <row r="981" spans="1:9">
      <c r="A981" s="777"/>
      <c r="B981" s="813"/>
      <c r="C981" s="813"/>
      <c r="D981" s="781" t="s">
        <v>430</v>
      </c>
      <c r="E981" s="781"/>
      <c r="F981" s="781"/>
      <c r="G981" s="775"/>
      <c r="H981" s="353" t="s">
        <v>1784</v>
      </c>
      <c r="I981" s="321" t="str">
        <f t="shared" si="15"/>
        <v>Tabla de Retención Documental</v>
      </c>
    </row>
    <row r="982" spans="1:9">
      <c r="A982" s="777"/>
      <c r="B982" s="813"/>
      <c r="C982" s="813"/>
      <c r="D982" s="771" t="s">
        <v>1596</v>
      </c>
      <c r="E982" s="781"/>
      <c r="F982" s="781"/>
      <c r="G982" s="775"/>
      <c r="H982" s="353" t="s">
        <v>1784</v>
      </c>
      <c r="I982" s="321" t="str">
        <f t="shared" si="15"/>
        <v>Comunicación oficial remitiendo las TRD para concepto del Archivo de Bogotá.</v>
      </c>
    </row>
    <row r="983" spans="1:9">
      <c r="A983" s="777"/>
      <c r="B983" s="813"/>
      <c r="C983" s="813"/>
      <c r="D983" s="771" t="s">
        <v>1597</v>
      </c>
      <c r="E983" s="781"/>
      <c r="F983" s="781"/>
      <c r="G983" s="775"/>
      <c r="H983" s="353" t="s">
        <v>1784</v>
      </c>
      <c r="I983" s="321" t="str">
        <f t="shared" si="15"/>
        <v>Concepto de la TRD del Archivo de Bogotá</v>
      </c>
    </row>
    <row r="984" spans="1:9">
      <c r="A984" s="777"/>
      <c r="B984" s="813"/>
      <c r="C984" s="813"/>
      <c r="D984" s="771" t="s">
        <v>1598</v>
      </c>
      <c r="E984" s="781"/>
      <c r="F984" s="781"/>
      <c r="G984" s="775"/>
      <c r="H984" s="353" t="s">
        <v>1784</v>
      </c>
      <c r="I984" s="321" t="str">
        <f t="shared" si="15"/>
        <v>Comunicación oficial remisoria de la Tabla de Retención Documental al Consejo Distrital de Archivos</v>
      </c>
    </row>
    <row r="985" spans="1:9">
      <c r="A985" s="777"/>
      <c r="B985" s="813"/>
      <c r="C985" s="813"/>
      <c r="D985" s="771" t="s">
        <v>1599</v>
      </c>
      <c r="E985" s="781"/>
      <c r="F985" s="781"/>
      <c r="G985" s="775"/>
      <c r="H985" s="353" t="s">
        <v>1784</v>
      </c>
      <c r="I985" s="321" t="str">
        <f t="shared" si="15"/>
        <v xml:space="preserve">Acuerdo del Consejo Distrital de Archivos (aprobando la TRD) </v>
      </c>
    </row>
    <row r="986" spans="1:9">
      <c r="A986" s="777"/>
      <c r="B986" s="813"/>
      <c r="C986" s="813"/>
      <c r="D986" s="771" t="s">
        <v>1600</v>
      </c>
      <c r="E986" s="781"/>
      <c r="F986" s="781"/>
      <c r="G986" s="775"/>
      <c r="H986" s="353" t="s">
        <v>1784</v>
      </c>
      <c r="I986" s="321" t="str">
        <f t="shared" si="15"/>
        <v>Resolución adoptando la TRD, el Cuadros de Clasificación Documental y la guía de gestión documental</v>
      </c>
    </row>
    <row r="987" spans="1:9">
      <c r="A987" s="815"/>
      <c r="B987" s="816"/>
      <c r="C987" s="816"/>
      <c r="D987" s="771" t="s">
        <v>1601</v>
      </c>
      <c r="E987" s="781"/>
      <c r="F987" s="781"/>
      <c r="G987" s="789"/>
      <c r="H987" s="353" t="s">
        <v>1784</v>
      </c>
      <c r="I987" s="321" t="str">
        <f t="shared" si="15"/>
        <v>Ficha de Valoración Documental y Disposición Final</v>
      </c>
    </row>
    <row r="988" spans="1:9">
      <c r="A988" s="412">
        <v>420</v>
      </c>
      <c r="B988" s="357">
        <v>30</v>
      </c>
      <c r="C988" s="357">
        <v>3</v>
      </c>
      <c r="D988" s="788" t="s">
        <v>707</v>
      </c>
      <c r="E988" s="810"/>
      <c r="F988" s="810"/>
      <c r="G988" s="774" t="s">
        <v>1543</v>
      </c>
      <c r="H988" s="353" t="s">
        <v>1784</v>
      </c>
    </row>
    <row r="989" spans="1:9">
      <c r="A989" s="777"/>
      <c r="B989" s="813"/>
      <c r="C989" s="813"/>
      <c r="D989" s="762" t="s">
        <v>431</v>
      </c>
      <c r="E989" s="763"/>
      <c r="F989" s="764"/>
      <c r="G989" s="775"/>
      <c r="H989" s="353" t="s">
        <v>1784</v>
      </c>
      <c r="I989" s="321" t="str">
        <f t="shared" si="15"/>
        <v>Tabla de Valoración Documental</v>
      </c>
    </row>
    <row r="990" spans="1:9">
      <c r="A990" s="777"/>
      <c r="B990" s="813"/>
      <c r="C990" s="813"/>
      <c r="D990" s="762" t="s">
        <v>1602</v>
      </c>
      <c r="E990" s="763"/>
      <c r="F990" s="764"/>
      <c r="G990" s="775"/>
      <c r="H990" s="353" t="s">
        <v>1784</v>
      </c>
      <c r="I990" s="321" t="str">
        <f t="shared" si="15"/>
        <v>Comunicación oficial remitiendo las TVD para concepto del Archivo de Bogotá.</v>
      </c>
    </row>
    <row r="991" spans="1:9">
      <c r="A991" s="777"/>
      <c r="B991" s="813"/>
      <c r="C991" s="813"/>
      <c r="D991" s="762" t="s">
        <v>1603</v>
      </c>
      <c r="E991" s="763"/>
      <c r="F991" s="764"/>
      <c r="G991" s="775"/>
      <c r="H991" s="353" t="s">
        <v>1784</v>
      </c>
      <c r="I991" s="321" t="str">
        <f t="shared" si="15"/>
        <v>Concepto de la TVD del Archivo de Bogotá</v>
      </c>
    </row>
    <row r="992" spans="1:9">
      <c r="A992" s="777"/>
      <c r="B992" s="813"/>
      <c r="C992" s="813"/>
      <c r="D992" s="762" t="s">
        <v>1604</v>
      </c>
      <c r="E992" s="763"/>
      <c r="F992" s="764"/>
      <c r="G992" s="775"/>
      <c r="H992" s="353" t="s">
        <v>1784</v>
      </c>
      <c r="I992" s="321" t="str">
        <f t="shared" si="15"/>
        <v>Comunicación oficial remisoria de la Tabla de Valoración Documental al Consejo Distrital de Archivos</v>
      </c>
    </row>
    <row r="993" spans="1:9">
      <c r="A993" s="777"/>
      <c r="B993" s="813"/>
      <c r="C993" s="813"/>
      <c r="D993" s="762" t="s">
        <v>1605</v>
      </c>
      <c r="E993" s="763"/>
      <c r="F993" s="764"/>
      <c r="G993" s="775"/>
      <c r="H993" s="353" t="s">
        <v>1784</v>
      </c>
      <c r="I993" s="321" t="str">
        <f t="shared" si="15"/>
        <v xml:space="preserve">Acuerdo del Consejo Distrital de Archivos (aprobando la TVD) </v>
      </c>
    </row>
    <row r="994" spans="1:9" ht="12" thickBot="1">
      <c r="A994" s="778"/>
      <c r="B994" s="814"/>
      <c r="C994" s="814"/>
      <c r="D994" s="772" t="s">
        <v>1606</v>
      </c>
      <c r="E994" s="811"/>
      <c r="F994" s="811"/>
      <c r="G994" s="776"/>
      <c r="H994" s="353" t="s">
        <v>1784</v>
      </c>
      <c r="I994" s="321" t="str">
        <f t="shared" si="15"/>
        <v>Resolución adoptando la TVD,</v>
      </c>
    </row>
    <row r="995" spans="1:9">
      <c r="A995" s="425">
        <v>420</v>
      </c>
      <c r="B995" s="426">
        <v>32</v>
      </c>
      <c r="C995" s="426"/>
      <c r="D995" s="769" t="s">
        <v>432</v>
      </c>
      <c r="E995" s="812"/>
      <c r="F995" s="812"/>
      <c r="G995" s="427"/>
      <c r="H995" s="353" t="s">
        <v>1784</v>
      </c>
    </row>
    <row r="996" spans="1:9">
      <c r="A996" s="412">
        <v>420</v>
      </c>
      <c r="B996" s="357">
        <v>32</v>
      </c>
      <c r="C996" s="357">
        <v>1</v>
      </c>
      <c r="D996" s="812" t="s">
        <v>708</v>
      </c>
      <c r="E996" s="812"/>
      <c r="F996" s="812"/>
      <c r="G996" s="774" t="s">
        <v>1543</v>
      </c>
      <c r="H996" s="353" t="s">
        <v>1784</v>
      </c>
    </row>
    <row r="997" spans="1:9">
      <c r="A997" s="777"/>
      <c r="B997" s="813"/>
      <c r="C997" s="813"/>
      <c r="D997" s="798" t="s">
        <v>1607</v>
      </c>
      <c r="E997" s="797"/>
      <c r="F997" s="797"/>
      <c r="G997" s="775"/>
      <c r="H997" s="353" t="s">
        <v>1784</v>
      </c>
      <c r="I997" s="321" t="str">
        <f t="shared" si="15"/>
        <v>Plan de trabajo levantamiento de inventarios</v>
      </c>
    </row>
    <row r="998" spans="1:9">
      <c r="A998" s="777"/>
      <c r="B998" s="813"/>
      <c r="C998" s="813"/>
      <c r="D998" s="798" t="s">
        <v>1608</v>
      </c>
      <c r="E998" s="797"/>
      <c r="F998" s="797"/>
      <c r="G998" s="775"/>
      <c r="H998" s="353" t="s">
        <v>1784</v>
      </c>
      <c r="I998" s="321" t="str">
        <f t="shared" si="15"/>
        <v>Comunicación a las dependencias para el levantamiento del inventario</v>
      </c>
    </row>
    <row r="999" spans="1:9">
      <c r="A999" s="777"/>
      <c r="B999" s="813"/>
      <c r="C999" s="813"/>
      <c r="D999" s="797" t="s">
        <v>1609</v>
      </c>
      <c r="E999" s="797"/>
      <c r="F999" s="797"/>
      <c r="G999" s="775"/>
      <c r="H999" s="353" t="s">
        <v>1784</v>
      </c>
      <c r="I999" s="321" t="str">
        <f t="shared" si="15"/>
        <v>Inventario individual de Bienes inmuebles físicos en servicio</v>
      </c>
    </row>
    <row r="1000" spans="1:9">
      <c r="A1000" s="777"/>
      <c r="B1000" s="813"/>
      <c r="C1000" s="813"/>
      <c r="D1000" s="797" t="s">
        <v>1610</v>
      </c>
      <c r="E1000" s="797"/>
      <c r="F1000" s="797"/>
      <c r="G1000" s="775"/>
      <c r="H1000" s="353" t="s">
        <v>1784</v>
      </c>
      <c r="I1000" s="321" t="str">
        <f t="shared" si="15"/>
        <v>Informe de conteo físico</v>
      </c>
    </row>
    <row r="1001" spans="1:9">
      <c r="A1001" s="777"/>
      <c r="B1001" s="813"/>
      <c r="C1001" s="813"/>
      <c r="D1001" s="797" t="s">
        <v>1611</v>
      </c>
      <c r="E1001" s="797"/>
      <c r="F1001" s="797"/>
      <c r="G1001" s="775"/>
      <c r="H1001" s="353" t="s">
        <v>1784</v>
      </c>
      <c r="I1001" s="321" t="str">
        <f t="shared" si="15"/>
        <v>Acto administrativo de baja o alta de Bienes inmuebles motivado en la toma física.</v>
      </c>
    </row>
    <row r="1002" spans="1:9">
      <c r="A1002" s="415">
        <v>420</v>
      </c>
      <c r="B1002" s="398">
        <v>32</v>
      </c>
      <c r="C1002" s="357">
        <v>2</v>
      </c>
      <c r="D1002" s="810" t="s">
        <v>709</v>
      </c>
      <c r="E1002" s="810"/>
      <c r="F1002" s="810"/>
      <c r="G1002" s="789" t="s">
        <v>1543</v>
      </c>
      <c r="H1002" s="353" t="s">
        <v>1784</v>
      </c>
    </row>
    <row r="1003" spans="1:9">
      <c r="A1003" s="777"/>
      <c r="B1003" s="779"/>
      <c r="C1003" s="717"/>
      <c r="D1003" s="798" t="s">
        <v>1607</v>
      </c>
      <c r="E1003" s="797"/>
      <c r="F1003" s="797"/>
      <c r="G1003" s="770"/>
      <c r="H1003" s="353" t="s">
        <v>1784</v>
      </c>
      <c r="I1003" s="321" t="str">
        <f t="shared" si="15"/>
        <v>Plan de trabajo levantamiento de inventarios</v>
      </c>
    </row>
    <row r="1004" spans="1:9">
      <c r="A1004" s="777"/>
      <c r="B1004" s="779"/>
      <c r="C1004" s="717"/>
      <c r="D1004" s="798" t="s">
        <v>1608</v>
      </c>
      <c r="E1004" s="797"/>
      <c r="F1004" s="797"/>
      <c r="G1004" s="770"/>
      <c r="H1004" s="353" t="s">
        <v>1784</v>
      </c>
      <c r="I1004" s="321" t="str">
        <f t="shared" si="15"/>
        <v>Comunicación a las dependencias para el levantamiento del inventario</v>
      </c>
    </row>
    <row r="1005" spans="1:9">
      <c r="A1005" s="777"/>
      <c r="B1005" s="779"/>
      <c r="C1005" s="717"/>
      <c r="D1005" s="797" t="s">
        <v>1612</v>
      </c>
      <c r="E1005" s="797"/>
      <c r="F1005" s="797"/>
      <c r="G1005" s="770"/>
      <c r="H1005" s="353" t="s">
        <v>1784</v>
      </c>
      <c r="I1005" s="321" t="str">
        <f t="shared" si="15"/>
        <v>Informe de conteo físico en Almacén o Bodega.</v>
      </c>
    </row>
    <row r="1006" spans="1:9">
      <c r="A1006" s="777"/>
      <c r="B1006" s="779"/>
      <c r="C1006" s="717"/>
      <c r="D1006" s="797" t="s">
        <v>1613</v>
      </c>
      <c r="E1006" s="797"/>
      <c r="F1006" s="797"/>
      <c r="G1006" s="770"/>
      <c r="H1006" s="353" t="s">
        <v>1784</v>
      </c>
      <c r="I1006" s="321" t="str">
        <f t="shared" si="15"/>
        <v>Inventario individual de Bienes muebles físicos en servicio</v>
      </c>
    </row>
    <row r="1007" spans="1:9" ht="12" thickBot="1">
      <c r="A1007" s="777"/>
      <c r="B1007" s="779"/>
      <c r="C1007" s="717"/>
      <c r="D1007" s="797" t="s">
        <v>1614</v>
      </c>
      <c r="E1007" s="797"/>
      <c r="F1007" s="797"/>
      <c r="G1007" s="770"/>
      <c r="H1007" s="353" t="s">
        <v>1784</v>
      </c>
      <c r="I1007" s="321" t="str">
        <f t="shared" si="15"/>
        <v>Acto administrativo de baja o alta de Bienes muebles motivado en la toma física.</v>
      </c>
    </row>
    <row r="1008" spans="1:9">
      <c r="A1008" s="413">
        <v>410</v>
      </c>
      <c r="B1008" s="414">
        <v>36</v>
      </c>
      <c r="C1008" s="349"/>
      <c r="D1008" s="806" t="s">
        <v>710</v>
      </c>
      <c r="E1008" s="807"/>
      <c r="F1008" s="807"/>
      <c r="G1008" s="417"/>
      <c r="H1008" s="353" t="s">
        <v>1784</v>
      </c>
    </row>
    <row r="1009" spans="1:9">
      <c r="A1009" s="808"/>
      <c r="B1009" s="809"/>
      <c r="C1009" s="350"/>
      <c r="D1009" s="797" t="s">
        <v>1615</v>
      </c>
      <c r="E1009" s="798"/>
      <c r="F1009" s="798"/>
      <c r="G1009" s="774" t="s">
        <v>1543</v>
      </c>
      <c r="H1009" s="353" t="s">
        <v>1784</v>
      </c>
      <c r="I1009" s="321" t="str">
        <f t="shared" si="15"/>
        <v>Resolución de creación de la caja menor</v>
      </c>
    </row>
    <row r="1010" spans="1:9">
      <c r="A1010" s="808"/>
      <c r="B1010" s="809"/>
      <c r="C1010" s="350"/>
      <c r="D1010" s="797" t="s">
        <v>1616</v>
      </c>
      <c r="E1010" s="798"/>
      <c r="F1010" s="798"/>
      <c r="G1010" s="775"/>
      <c r="H1010" s="353" t="s">
        <v>1784</v>
      </c>
      <c r="I1010" s="321" t="str">
        <f t="shared" si="15"/>
        <v>Informes mensuales de reintegro de caja menor</v>
      </c>
    </row>
    <row r="1011" spans="1:9">
      <c r="A1011" s="808"/>
      <c r="B1011" s="809"/>
      <c r="C1011" s="350"/>
      <c r="D1011" s="799" t="s">
        <v>1617</v>
      </c>
      <c r="E1011" s="800"/>
      <c r="F1011" s="801"/>
      <c r="G1011" s="775"/>
      <c r="H1011" s="353" t="s">
        <v>1784</v>
      </c>
      <c r="I1011" s="321" t="str">
        <f t="shared" si="15"/>
        <v xml:space="preserve">Libro auxiliar de caja menor </v>
      </c>
    </row>
    <row r="1012" spans="1:9">
      <c r="A1012" s="808"/>
      <c r="B1012" s="809"/>
      <c r="C1012" s="350"/>
      <c r="D1012" s="797" t="s">
        <v>1618</v>
      </c>
      <c r="E1012" s="798"/>
      <c r="F1012" s="798"/>
      <c r="G1012" s="775"/>
      <c r="H1012" s="353" t="s">
        <v>1784</v>
      </c>
      <c r="I1012" s="321" t="str">
        <f t="shared" si="15"/>
        <v xml:space="preserve">Acta de cierre de caja menor </v>
      </c>
    </row>
    <row r="1013" spans="1:9">
      <c r="A1013" s="428">
        <v>420</v>
      </c>
      <c r="B1013" s="426">
        <v>46</v>
      </c>
      <c r="C1013" s="391"/>
      <c r="D1013" s="802" t="s">
        <v>404</v>
      </c>
      <c r="E1013" s="802"/>
      <c r="F1013" s="802"/>
      <c r="G1013" s="770" t="s">
        <v>1543</v>
      </c>
      <c r="H1013" s="353" t="s">
        <v>1784</v>
      </c>
    </row>
    <row r="1014" spans="1:9">
      <c r="A1014" s="429">
        <v>420</v>
      </c>
      <c r="B1014" s="357">
        <v>46</v>
      </c>
      <c r="C1014" s="341">
        <v>1</v>
      </c>
      <c r="D1014" s="803" t="s">
        <v>712</v>
      </c>
      <c r="E1014" s="804"/>
      <c r="F1014" s="805"/>
      <c r="G1014" s="770"/>
      <c r="H1014" s="353" t="s">
        <v>1784</v>
      </c>
    </row>
    <row r="1015" spans="1:9">
      <c r="A1015" s="430"/>
      <c r="B1015" s="398"/>
      <c r="C1015" s="350"/>
      <c r="D1015" s="771" t="s">
        <v>1619</v>
      </c>
      <c r="E1015" s="771"/>
      <c r="F1015" s="771"/>
      <c r="G1015" s="770"/>
      <c r="H1015" s="353" t="s">
        <v>1784</v>
      </c>
      <c r="I1015" s="321" t="str">
        <f t="shared" si="15"/>
        <v xml:space="preserve">Plan </v>
      </c>
    </row>
    <row r="1016" spans="1:9">
      <c r="A1016" s="430"/>
      <c r="B1016" s="398"/>
      <c r="C1016" s="350"/>
      <c r="D1016" s="771" t="s">
        <v>1620</v>
      </c>
      <c r="E1016" s="771"/>
      <c r="F1016" s="771"/>
      <c r="G1016" s="770"/>
      <c r="H1016" s="353" t="s">
        <v>1784</v>
      </c>
      <c r="I1016" s="321" t="str">
        <f t="shared" si="15"/>
        <v xml:space="preserve">Acta Aprobación del plan </v>
      </c>
    </row>
    <row r="1017" spans="1:9">
      <c r="A1017" s="430"/>
      <c r="B1017" s="398"/>
      <c r="C1017" s="350"/>
      <c r="D1017" s="771" t="s">
        <v>1621</v>
      </c>
      <c r="E1017" s="771"/>
      <c r="F1017" s="771"/>
      <c r="G1017" s="770"/>
      <c r="H1017" s="353" t="s">
        <v>1784</v>
      </c>
      <c r="I1017" s="321" t="str">
        <f t="shared" si="15"/>
        <v xml:space="preserve">Informe de ejecución del Plan de Adquisiciones </v>
      </c>
    </row>
    <row r="1018" spans="1:9">
      <c r="A1018" s="430"/>
      <c r="B1018" s="398"/>
      <c r="C1018" s="350"/>
      <c r="D1018" s="771" t="s">
        <v>1622</v>
      </c>
      <c r="E1018" s="771"/>
      <c r="F1018" s="771"/>
      <c r="G1018" s="770"/>
      <c r="H1018" s="353" t="s">
        <v>1784</v>
      </c>
      <c r="I1018" s="321" t="str">
        <f t="shared" si="15"/>
        <v xml:space="preserve">Ajuste del Plan Anual de Adquisiciones </v>
      </c>
    </row>
    <row r="1019" spans="1:9">
      <c r="A1019" s="430"/>
      <c r="B1019" s="398"/>
      <c r="C1019" s="350"/>
      <c r="D1019" s="771" t="s">
        <v>1623</v>
      </c>
      <c r="E1019" s="771"/>
      <c r="F1019" s="771"/>
      <c r="G1019" s="770"/>
      <c r="H1019" s="353" t="s">
        <v>1784</v>
      </c>
      <c r="I1019" s="321" t="str">
        <f t="shared" si="15"/>
        <v xml:space="preserve">Registro de Publicación del Plan </v>
      </c>
    </row>
    <row r="1020" spans="1:9">
      <c r="A1020" s="412">
        <v>420</v>
      </c>
      <c r="B1020" s="357">
        <v>46</v>
      </c>
      <c r="C1020" s="341">
        <v>9</v>
      </c>
      <c r="D1020" s="796" t="s">
        <v>713</v>
      </c>
      <c r="E1020" s="796"/>
      <c r="F1020" s="796"/>
      <c r="G1020" s="789" t="s">
        <v>1543</v>
      </c>
      <c r="H1020" s="353" t="s">
        <v>1784</v>
      </c>
    </row>
    <row r="1021" spans="1:9">
      <c r="A1021" s="777"/>
      <c r="B1021" s="717"/>
      <c r="C1021" s="717"/>
      <c r="D1021" s="781" t="s">
        <v>1624</v>
      </c>
      <c r="E1021" s="771"/>
      <c r="F1021" s="771"/>
      <c r="G1021" s="770"/>
      <c r="H1021" s="353" t="s">
        <v>1784</v>
      </c>
      <c r="I1021" s="321" t="str">
        <f t="shared" si="15"/>
        <v xml:space="preserve">Plan de Gestión Integral de Residuos </v>
      </c>
    </row>
    <row r="1022" spans="1:9">
      <c r="A1022" s="777"/>
      <c r="B1022" s="717"/>
      <c r="C1022" s="717"/>
      <c r="D1022" s="781" t="s">
        <v>1625</v>
      </c>
      <c r="E1022" s="771"/>
      <c r="F1022" s="771"/>
      <c r="G1022" s="770"/>
      <c r="H1022" s="353" t="s">
        <v>1784</v>
      </c>
      <c r="I1022" s="321" t="str">
        <f t="shared" si="15"/>
        <v>Registro de desechos hospitalarios - RH1</v>
      </c>
    </row>
    <row r="1023" spans="1:9">
      <c r="A1023" s="777"/>
      <c r="B1023" s="717"/>
      <c r="C1023" s="717"/>
      <c r="D1023" s="771" t="s">
        <v>1626</v>
      </c>
      <c r="E1023" s="771"/>
      <c r="F1023" s="771"/>
      <c r="G1023" s="770"/>
      <c r="H1023" s="353" t="s">
        <v>1784</v>
      </c>
      <c r="I1023" s="321" t="str">
        <f t="shared" si="15"/>
        <v>Registro entrega de residuos a las empresa que prestan los servicios - RHPS</v>
      </c>
    </row>
    <row r="1024" spans="1:9">
      <c r="A1024" s="777"/>
      <c r="B1024" s="717"/>
      <c r="C1024" s="717"/>
      <c r="D1024" s="771" t="s">
        <v>1627</v>
      </c>
      <c r="E1024" s="771"/>
      <c r="F1024" s="771"/>
      <c r="G1024" s="770"/>
      <c r="H1024" s="353" t="s">
        <v>1784</v>
      </c>
      <c r="I1024" s="321" t="str">
        <f t="shared" si="15"/>
        <v>Acta de entrega de los residuos reciclados a las asociaciones</v>
      </c>
    </row>
    <row r="1025" spans="1:9">
      <c r="A1025" s="425">
        <v>420</v>
      </c>
      <c r="B1025" s="426">
        <v>46</v>
      </c>
      <c r="C1025" s="391">
        <v>12</v>
      </c>
      <c r="D1025" s="786" t="s">
        <v>714</v>
      </c>
      <c r="E1025" s="786"/>
      <c r="F1025" s="786"/>
      <c r="G1025" s="770" t="s">
        <v>1543</v>
      </c>
      <c r="H1025" s="353" t="s">
        <v>1784</v>
      </c>
    </row>
    <row r="1026" spans="1:9">
      <c r="A1026" s="793"/>
      <c r="B1026" s="794"/>
      <c r="C1026" s="795"/>
      <c r="D1026" s="787" t="s">
        <v>1151</v>
      </c>
      <c r="E1026" s="787"/>
      <c r="F1026" s="787"/>
      <c r="G1026" s="770"/>
      <c r="H1026" s="353" t="s">
        <v>1784</v>
      </c>
      <c r="I1026" s="321" t="str">
        <f t="shared" si="15"/>
        <v>Plan</v>
      </c>
    </row>
    <row r="1027" spans="1:9">
      <c r="A1027" s="777"/>
      <c r="B1027" s="779"/>
      <c r="C1027" s="717"/>
      <c r="D1027" s="787" t="s">
        <v>1628</v>
      </c>
      <c r="E1027" s="787"/>
      <c r="F1027" s="787"/>
      <c r="G1027" s="770"/>
      <c r="H1027" s="353" t="s">
        <v>1784</v>
      </c>
      <c r="I1027" s="321" t="str">
        <f t="shared" si="15"/>
        <v>Ejecución del Plan de mantenimineto Hopsitalario</v>
      </c>
    </row>
    <row r="1028" spans="1:9">
      <c r="A1028" s="777"/>
      <c r="B1028" s="779"/>
      <c r="C1028" s="717"/>
      <c r="D1028" s="787" t="s">
        <v>1629</v>
      </c>
      <c r="E1028" s="787"/>
      <c r="F1028" s="787"/>
      <c r="G1028" s="770"/>
      <c r="H1028" s="353" t="s">
        <v>1784</v>
      </c>
      <c r="I1028" s="321" t="str">
        <f t="shared" ref="I1028:I1091" si="16">+D1028</f>
        <v>Modificación del Plan de Mantenimiento Hospitalario</v>
      </c>
    </row>
    <row r="1029" spans="1:9">
      <c r="A1029" s="412">
        <v>420</v>
      </c>
      <c r="B1029" s="357">
        <v>46</v>
      </c>
      <c r="C1029" s="341">
        <v>15</v>
      </c>
      <c r="D1029" s="788" t="s">
        <v>715</v>
      </c>
      <c r="E1029" s="788"/>
      <c r="F1029" s="788"/>
      <c r="G1029" s="789" t="s">
        <v>1543</v>
      </c>
      <c r="H1029" s="353" t="s">
        <v>1784</v>
      </c>
    </row>
    <row r="1030" spans="1:9">
      <c r="A1030" s="782"/>
      <c r="B1030" s="784"/>
      <c r="C1030" s="784"/>
      <c r="D1030" s="771" t="s">
        <v>433</v>
      </c>
      <c r="E1030" s="771"/>
      <c r="F1030" s="771"/>
      <c r="G1030" s="770"/>
      <c r="H1030" s="353" t="s">
        <v>1784</v>
      </c>
      <c r="I1030" s="321" t="str">
        <f t="shared" si="16"/>
        <v>Plan Institucional de Archivos - PINAR</v>
      </c>
    </row>
    <row r="1031" spans="1:9">
      <c r="A1031" s="782"/>
      <c r="B1031" s="784"/>
      <c r="C1031" s="784"/>
      <c r="D1031" s="771" t="s">
        <v>1630</v>
      </c>
      <c r="E1031" s="771"/>
      <c r="F1031" s="771"/>
      <c r="G1031" s="770"/>
      <c r="H1031" s="353" t="s">
        <v>1784</v>
      </c>
      <c r="I1031" s="321" t="str">
        <f t="shared" si="16"/>
        <v>Oficio remisorio de PINAR al Archivo de Bogotá</v>
      </c>
    </row>
    <row r="1032" spans="1:9">
      <c r="A1032" s="782"/>
      <c r="B1032" s="784"/>
      <c r="C1032" s="784"/>
      <c r="D1032" s="771" t="s">
        <v>1631</v>
      </c>
      <c r="E1032" s="771"/>
      <c r="F1032" s="771"/>
      <c r="G1032" s="770"/>
      <c r="H1032" s="353" t="s">
        <v>1784</v>
      </c>
      <c r="I1032" s="321" t="str">
        <f t="shared" si="16"/>
        <v>Concepto del PINAR expedido por el Archivo de Bogotá</v>
      </c>
    </row>
    <row r="1033" spans="1:9" ht="12" thickBot="1">
      <c r="A1033" s="791"/>
      <c r="B1033" s="792"/>
      <c r="C1033" s="792"/>
      <c r="D1033" s="772" t="s">
        <v>1632</v>
      </c>
      <c r="E1033" s="772"/>
      <c r="F1033" s="772"/>
      <c r="G1033" s="790"/>
      <c r="H1033" s="353" t="s">
        <v>1784</v>
      </c>
      <c r="I1033" s="321" t="str">
        <f t="shared" si="16"/>
        <v xml:space="preserve">Acta de Comité de Gestión Documental y Archivo, para aprobación del PGD </v>
      </c>
    </row>
    <row r="1034" spans="1:9">
      <c r="A1034" s="412">
        <v>420</v>
      </c>
      <c r="B1034" s="357">
        <v>46</v>
      </c>
      <c r="C1034" s="414">
        <v>17</v>
      </c>
      <c r="D1034" s="786" t="s">
        <v>716</v>
      </c>
      <c r="E1034" s="786"/>
      <c r="F1034" s="786"/>
      <c r="G1034" s="770" t="s">
        <v>1543</v>
      </c>
      <c r="H1034" s="353" t="s">
        <v>1784</v>
      </c>
    </row>
    <row r="1035" spans="1:9">
      <c r="A1035" s="782"/>
      <c r="B1035" s="784"/>
      <c r="C1035" s="784"/>
      <c r="D1035" s="787" t="s">
        <v>1151</v>
      </c>
      <c r="E1035" s="787"/>
      <c r="F1035" s="787"/>
      <c r="G1035" s="770"/>
      <c r="H1035" s="353" t="s">
        <v>1784</v>
      </c>
      <c r="I1035" s="321" t="str">
        <f t="shared" si="16"/>
        <v>Plan</v>
      </c>
    </row>
    <row r="1036" spans="1:9">
      <c r="A1036" s="782"/>
      <c r="B1036" s="784"/>
      <c r="C1036" s="784"/>
      <c r="D1036" s="787" t="s">
        <v>1213</v>
      </c>
      <c r="E1036" s="787"/>
      <c r="F1036" s="787"/>
      <c r="G1036" s="770"/>
      <c r="H1036" s="353" t="s">
        <v>1784</v>
      </c>
      <c r="I1036" s="321" t="str">
        <f t="shared" si="16"/>
        <v>Informe</v>
      </c>
    </row>
    <row r="1037" spans="1:9">
      <c r="A1037" s="782"/>
      <c r="B1037" s="784"/>
      <c r="C1037" s="784"/>
      <c r="D1037" s="771" t="s">
        <v>1633</v>
      </c>
      <c r="E1037" s="771"/>
      <c r="F1037" s="771"/>
      <c r="G1037" s="770"/>
      <c r="H1037" s="353" t="s">
        <v>1784</v>
      </c>
      <c r="I1037" s="321" t="str">
        <f t="shared" si="16"/>
        <v>Reporte</v>
      </c>
    </row>
    <row r="1038" spans="1:9">
      <c r="A1038" s="783"/>
      <c r="B1038" s="785"/>
      <c r="C1038" s="785"/>
      <c r="D1038" s="771" t="s">
        <v>1634</v>
      </c>
      <c r="E1038" s="771"/>
      <c r="F1038" s="771"/>
      <c r="G1038" s="770"/>
      <c r="H1038" s="353" t="s">
        <v>1784</v>
      </c>
      <c r="I1038" s="321" t="str">
        <f t="shared" si="16"/>
        <v>Permiso</v>
      </c>
    </row>
    <row r="1039" spans="1:9">
      <c r="A1039" s="425">
        <v>420</v>
      </c>
      <c r="B1039" s="426">
        <v>52</v>
      </c>
      <c r="C1039" s="431"/>
      <c r="D1039" s="769" t="s">
        <v>416</v>
      </c>
      <c r="E1039" s="769"/>
      <c r="F1039" s="769"/>
      <c r="G1039" s="427"/>
      <c r="H1039" s="353" t="s">
        <v>1784</v>
      </c>
    </row>
    <row r="1040" spans="1:9">
      <c r="A1040" s="412">
        <v>420</v>
      </c>
      <c r="B1040" s="357">
        <v>52</v>
      </c>
      <c r="C1040" s="357">
        <v>10</v>
      </c>
      <c r="D1040" s="769" t="s">
        <v>717</v>
      </c>
      <c r="E1040" s="769"/>
      <c r="F1040" s="769"/>
      <c r="G1040" s="770" t="s">
        <v>1543</v>
      </c>
      <c r="H1040" s="353" t="s">
        <v>1784</v>
      </c>
    </row>
    <row r="1041" spans="1:9">
      <c r="A1041" s="782"/>
      <c r="B1041" s="784"/>
      <c r="C1041" s="784"/>
      <c r="D1041" s="771" t="s">
        <v>434</v>
      </c>
      <c r="E1041" s="771"/>
      <c r="F1041" s="771"/>
      <c r="G1041" s="770"/>
      <c r="H1041" s="353" t="s">
        <v>1784</v>
      </c>
      <c r="I1041" s="321" t="str">
        <f t="shared" si="16"/>
        <v>Programa de Gestión Documental - PGD</v>
      </c>
    </row>
    <row r="1042" spans="1:9">
      <c r="A1042" s="782"/>
      <c r="B1042" s="784"/>
      <c r="C1042" s="784"/>
      <c r="D1042" s="771" t="s">
        <v>1635</v>
      </c>
      <c r="E1042" s="771"/>
      <c r="F1042" s="771"/>
      <c r="G1042" s="770"/>
      <c r="H1042" s="353" t="s">
        <v>1784</v>
      </c>
      <c r="I1042" s="321" t="str">
        <f t="shared" si="16"/>
        <v>Oficio remisorio del PGD al Archivo de Bogotá</v>
      </c>
    </row>
    <row r="1043" spans="1:9">
      <c r="A1043" s="782"/>
      <c r="B1043" s="784"/>
      <c r="C1043" s="784"/>
      <c r="D1043" s="771" t="s">
        <v>1636</v>
      </c>
      <c r="E1043" s="771"/>
      <c r="F1043" s="771"/>
      <c r="G1043" s="770"/>
      <c r="H1043" s="353" t="s">
        <v>1784</v>
      </c>
      <c r="I1043" s="321" t="str">
        <f t="shared" si="16"/>
        <v>Concepto del PGD expedido por el Archivo de Bogotá</v>
      </c>
    </row>
    <row r="1044" spans="1:9">
      <c r="A1044" s="783"/>
      <c r="B1044" s="785"/>
      <c r="C1044" s="785"/>
      <c r="D1044" s="771" t="s">
        <v>1637</v>
      </c>
      <c r="E1044" s="771"/>
      <c r="F1044" s="771"/>
      <c r="G1044" s="770"/>
      <c r="H1044" s="353" t="s">
        <v>1784</v>
      </c>
      <c r="I1044" s="321" t="str">
        <f t="shared" si="16"/>
        <v xml:space="preserve">Acta de Comité de Gestión Documental y Archivo, aprobando el PGD </v>
      </c>
    </row>
    <row r="1045" spans="1:9">
      <c r="A1045" s="412">
        <v>420</v>
      </c>
      <c r="B1045" s="357">
        <v>52</v>
      </c>
      <c r="C1045" s="357">
        <v>17</v>
      </c>
      <c r="D1045" s="769" t="s">
        <v>718</v>
      </c>
      <c r="E1045" s="769"/>
      <c r="F1045" s="769"/>
      <c r="G1045" s="774" t="s">
        <v>1543</v>
      </c>
      <c r="H1045" s="353" t="s">
        <v>1784</v>
      </c>
    </row>
    <row r="1046" spans="1:9">
      <c r="A1046" s="777"/>
      <c r="B1046" s="779"/>
      <c r="C1046" s="779"/>
      <c r="D1046" s="781" t="s">
        <v>435</v>
      </c>
      <c r="E1046" s="771"/>
      <c r="F1046" s="771"/>
      <c r="G1046" s="775"/>
      <c r="H1046" s="353" t="s">
        <v>1784</v>
      </c>
      <c r="I1046" s="321" t="str">
        <f t="shared" si="16"/>
        <v>Programa de Tecnovigilancia</v>
      </c>
    </row>
    <row r="1047" spans="1:9">
      <c r="A1047" s="777"/>
      <c r="B1047" s="779"/>
      <c r="C1047" s="779"/>
      <c r="D1047" s="771" t="s">
        <v>1638</v>
      </c>
      <c r="E1047" s="771"/>
      <c r="F1047" s="771"/>
      <c r="G1047" s="775"/>
      <c r="H1047" s="353" t="s">
        <v>1784</v>
      </c>
      <c r="I1047" s="321" t="str">
        <f t="shared" si="16"/>
        <v>Plan de acción programa de Tecnovigilancia</v>
      </c>
    </row>
    <row r="1048" spans="1:9">
      <c r="A1048" s="777"/>
      <c r="B1048" s="779"/>
      <c r="C1048" s="779"/>
      <c r="D1048" s="771" t="s">
        <v>1639</v>
      </c>
      <c r="E1048" s="771"/>
      <c r="F1048" s="771"/>
      <c r="G1048" s="775"/>
      <c r="H1048" s="353" t="s">
        <v>1784</v>
      </c>
      <c r="I1048" s="321" t="str">
        <f t="shared" si="16"/>
        <v>Reporte de eventos e incidentes adversos</v>
      </c>
    </row>
    <row r="1049" spans="1:9">
      <c r="A1049" s="777"/>
      <c r="B1049" s="779"/>
      <c r="C1049" s="779"/>
      <c r="D1049" s="771" t="s">
        <v>1640</v>
      </c>
      <c r="E1049" s="771"/>
      <c r="F1049" s="771"/>
      <c r="G1049" s="775"/>
      <c r="H1049" s="353" t="s">
        <v>1784</v>
      </c>
      <c r="I1049" s="321" t="str">
        <f t="shared" si="16"/>
        <v>Notificaciones Secretaría Distrital de Salud</v>
      </c>
    </row>
    <row r="1050" spans="1:9">
      <c r="A1050" s="777"/>
      <c r="B1050" s="779"/>
      <c r="C1050" s="779"/>
      <c r="D1050" s="771" t="s">
        <v>1302</v>
      </c>
      <c r="E1050" s="771"/>
      <c r="F1050" s="771"/>
      <c r="G1050" s="775"/>
      <c r="H1050" s="353" t="s">
        <v>1784</v>
      </c>
      <c r="I1050" s="321" t="str">
        <f t="shared" si="16"/>
        <v>Acta</v>
      </c>
    </row>
    <row r="1051" spans="1:9" ht="12" thickBot="1">
      <c r="A1051" s="778"/>
      <c r="B1051" s="780"/>
      <c r="C1051" s="780"/>
      <c r="D1051" s="772" t="s">
        <v>1641</v>
      </c>
      <c r="E1051" s="772"/>
      <c r="F1051" s="772"/>
      <c r="G1051" s="776"/>
      <c r="H1051" s="353" t="s">
        <v>1784</v>
      </c>
      <c r="I1051" s="321" t="str">
        <f t="shared" si="16"/>
        <v>Informe de seguimiento al Programa de Tecnovigilancia</v>
      </c>
    </row>
    <row r="1052" spans="1:9">
      <c r="A1052" s="416">
        <v>420</v>
      </c>
      <c r="B1052" s="356">
        <v>56</v>
      </c>
      <c r="C1052" s="356"/>
      <c r="D1052" s="773" t="s">
        <v>719</v>
      </c>
      <c r="E1052" s="773"/>
      <c r="F1052" s="773"/>
      <c r="G1052" s="417"/>
      <c r="H1052" s="353" t="s">
        <v>1784</v>
      </c>
    </row>
    <row r="1053" spans="1:9">
      <c r="A1053" s="412">
        <v>420</v>
      </c>
      <c r="B1053" s="357">
        <v>56</v>
      </c>
      <c r="C1053" s="357">
        <v>1</v>
      </c>
      <c r="D1053" s="769" t="s">
        <v>720</v>
      </c>
      <c r="E1053" s="769"/>
      <c r="F1053" s="769"/>
      <c r="G1053" s="770" t="s">
        <v>1543</v>
      </c>
      <c r="H1053" s="353" t="s">
        <v>1784</v>
      </c>
    </row>
    <row r="1054" spans="1:9">
      <c r="A1054" s="432"/>
      <c r="B1054" s="433"/>
      <c r="C1054" s="433"/>
      <c r="D1054" s="771" t="s">
        <v>1642</v>
      </c>
      <c r="E1054" s="771"/>
      <c r="F1054" s="771"/>
      <c r="G1054" s="770"/>
      <c r="H1054" s="353" t="s">
        <v>1784</v>
      </c>
      <c r="I1054" s="321" t="str">
        <f t="shared" si="16"/>
        <v>Registro de Comunicaciones Oficiales Enviadas</v>
      </c>
    </row>
    <row r="1055" spans="1:9">
      <c r="A1055" s="412">
        <v>420</v>
      </c>
      <c r="B1055" s="357">
        <v>56</v>
      </c>
      <c r="C1055" s="357">
        <v>2</v>
      </c>
      <c r="D1055" s="769" t="s">
        <v>721</v>
      </c>
      <c r="E1055" s="769"/>
      <c r="F1055" s="769"/>
      <c r="G1055" s="770" t="s">
        <v>1543</v>
      </c>
      <c r="H1055" s="353" t="s">
        <v>1784</v>
      </c>
    </row>
    <row r="1056" spans="1:9">
      <c r="A1056" s="415"/>
      <c r="B1056" s="398"/>
      <c r="C1056" s="398"/>
      <c r="D1056" s="771" t="s">
        <v>1643</v>
      </c>
      <c r="E1056" s="771"/>
      <c r="F1056" s="771"/>
      <c r="G1056" s="770"/>
      <c r="H1056" s="353" t="s">
        <v>1784</v>
      </c>
      <c r="I1056" s="321" t="str">
        <f t="shared" si="16"/>
        <v>Registro de Comunicaciones Oficiales Internas</v>
      </c>
    </row>
    <row r="1057" spans="1:9">
      <c r="A1057" s="412">
        <v>420</v>
      </c>
      <c r="B1057" s="357">
        <v>56</v>
      </c>
      <c r="C1057" s="357">
        <v>3</v>
      </c>
      <c r="D1057" s="769" t="s">
        <v>722</v>
      </c>
      <c r="E1057" s="769"/>
      <c r="F1057" s="769"/>
      <c r="G1057" s="770" t="s">
        <v>1543</v>
      </c>
      <c r="H1057" s="353" t="s">
        <v>1784</v>
      </c>
    </row>
    <row r="1058" spans="1:9">
      <c r="A1058" s="415"/>
      <c r="B1058" s="398"/>
      <c r="C1058" s="398"/>
      <c r="D1058" s="771" t="s">
        <v>1644</v>
      </c>
      <c r="E1058" s="771"/>
      <c r="F1058" s="771"/>
      <c r="G1058" s="770"/>
      <c r="H1058" s="353" t="s">
        <v>1784</v>
      </c>
      <c r="I1058" s="321" t="str">
        <f t="shared" si="16"/>
        <v>Registro de  Comunicaciones Oficiales Recibidas</v>
      </c>
    </row>
    <row r="1059" spans="1:9">
      <c r="A1059" s="412">
        <v>420</v>
      </c>
      <c r="B1059" s="357">
        <v>62</v>
      </c>
      <c r="C1059" s="357"/>
      <c r="D1059" s="769" t="s">
        <v>723</v>
      </c>
      <c r="E1059" s="769"/>
      <c r="F1059" s="769"/>
      <c r="G1059" s="770" t="s">
        <v>1543</v>
      </c>
      <c r="H1059" s="353" t="s">
        <v>1784</v>
      </c>
    </row>
    <row r="1060" spans="1:9" ht="12" thickBot="1">
      <c r="A1060" s="415"/>
      <c r="B1060" s="398"/>
      <c r="C1060" s="398"/>
      <c r="D1060" s="771" t="s">
        <v>1645</v>
      </c>
      <c r="E1060" s="771"/>
      <c r="F1060" s="771"/>
      <c r="G1060" s="770"/>
      <c r="H1060" s="353" t="s">
        <v>1784</v>
      </c>
      <c r="I1060" s="321" t="str">
        <f t="shared" si="16"/>
        <v>Registro de servicio de transporte</v>
      </c>
    </row>
    <row r="1061" spans="1:9">
      <c r="A1061" s="361">
        <v>430</v>
      </c>
      <c r="B1061" s="362">
        <v>2</v>
      </c>
      <c r="C1061" s="363"/>
      <c r="D1061" s="768" t="s">
        <v>400</v>
      </c>
      <c r="E1061" s="768"/>
      <c r="F1061" s="768"/>
      <c r="G1061" s="364"/>
      <c r="H1061" s="353" t="s">
        <v>1786</v>
      </c>
    </row>
    <row r="1062" spans="1:9">
      <c r="A1062" s="329">
        <v>430</v>
      </c>
      <c r="B1062" s="330">
        <v>2</v>
      </c>
      <c r="C1062" s="330">
        <v>2</v>
      </c>
      <c r="D1062" s="756" t="s">
        <v>436</v>
      </c>
      <c r="E1062" s="756"/>
      <c r="F1062" s="756"/>
      <c r="G1062" s="706" t="s">
        <v>1646</v>
      </c>
      <c r="H1062" s="353" t="s">
        <v>1786</v>
      </c>
    </row>
    <row r="1063" spans="1:9">
      <c r="A1063" s="337"/>
      <c r="B1063" s="333"/>
      <c r="C1063" s="333"/>
      <c r="D1063" s="710" t="s">
        <v>535</v>
      </c>
      <c r="E1063" s="711"/>
      <c r="F1063" s="712"/>
      <c r="G1063" s="706"/>
      <c r="H1063" s="353" t="s">
        <v>1786</v>
      </c>
      <c r="I1063" s="321" t="str">
        <f t="shared" si="16"/>
        <v>Acta de comité</v>
      </c>
    </row>
    <row r="1064" spans="1:9">
      <c r="A1064" s="337"/>
      <c r="B1064" s="333"/>
      <c r="C1064" s="333"/>
      <c r="D1064" s="710" t="s">
        <v>536</v>
      </c>
      <c r="E1064" s="711"/>
      <c r="F1064" s="712"/>
      <c r="G1064" s="706"/>
      <c r="H1064" s="353" t="s">
        <v>1786</v>
      </c>
      <c r="I1064" s="321" t="str">
        <f t="shared" si="16"/>
        <v>Oficio de invitación al comité</v>
      </c>
    </row>
    <row r="1065" spans="1:9">
      <c r="A1065" s="342"/>
      <c r="B1065" s="343"/>
      <c r="C1065" s="343"/>
      <c r="D1065" s="710" t="s">
        <v>537</v>
      </c>
      <c r="E1065" s="711"/>
      <c r="F1065" s="712"/>
      <c r="G1065" s="706"/>
      <c r="H1065" s="353" t="s">
        <v>1786</v>
      </c>
      <c r="I1065" s="321" t="str">
        <f t="shared" si="16"/>
        <v>Listado de asistencia al comité</v>
      </c>
    </row>
    <row r="1066" spans="1:9">
      <c r="A1066" s="329">
        <v>430</v>
      </c>
      <c r="B1066" s="330">
        <v>2</v>
      </c>
      <c r="C1066" s="330">
        <v>8</v>
      </c>
      <c r="D1066" s="756" t="s">
        <v>725</v>
      </c>
      <c r="E1066" s="756"/>
      <c r="F1066" s="756"/>
      <c r="G1066" s="706" t="s">
        <v>1646</v>
      </c>
      <c r="H1066" s="353" t="s">
        <v>1786</v>
      </c>
    </row>
    <row r="1067" spans="1:9">
      <c r="A1067" s="337"/>
      <c r="B1067" s="333"/>
      <c r="C1067" s="333"/>
      <c r="D1067" s="710" t="s">
        <v>535</v>
      </c>
      <c r="E1067" s="711"/>
      <c r="F1067" s="712"/>
      <c r="G1067" s="706"/>
      <c r="H1067" s="353" t="s">
        <v>1786</v>
      </c>
      <c r="I1067" s="321" t="str">
        <f t="shared" si="16"/>
        <v>Acta de comité</v>
      </c>
    </row>
    <row r="1068" spans="1:9">
      <c r="A1068" s="337"/>
      <c r="B1068" s="333"/>
      <c r="C1068" s="333"/>
      <c r="D1068" s="710" t="s">
        <v>536</v>
      </c>
      <c r="E1068" s="711"/>
      <c r="F1068" s="712"/>
      <c r="G1068" s="706"/>
      <c r="H1068" s="353" t="s">
        <v>1786</v>
      </c>
      <c r="I1068" s="321" t="str">
        <f t="shared" si="16"/>
        <v>Oficio de invitación al comité</v>
      </c>
    </row>
    <row r="1069" spans="1:9">
      <c r="A1069" s="342"/>
      <c r="B1069" s="343"/>
      <c r="C1069" s="343"/>
      <c r="D1069" s="710" t="s">
        <v>537</v>
      </c>
      <c r="E1069" s="711"/>
      <c r="F1069" s="712"/>
      <c r="G1069" s="706"/>
      <c r="H1069" s="353" t="s">
        <v>1786</v>
      </c>
      <c r="I1069" s="321" t="str">
        <f t="shared" si="16"/>
        <v>Listado de asistencia al comité</v>
      </c>
    </row>
    <row r="1070" spans="1:9">
      <c r="A1070" s="329">
        <v>430</v>
      </c>
      <c r="B1070" s="330">
        <v>2</v>
      </c>
      <c r="C1070" s="330">
        <v>11</v>
      </c>
      <c r="D1070" s="756" t="s">
        <v>726</v>
      </c>
      <c r="E1070" s="756"/>
      <c r="F1070" s="756"/>
      <c r="G1070" s="706" t="s">
        <v>1646</v>
      </c>
      <c r="H1070" s="353" t="s">
        <v>1786</v>
      </c>
    </row>
    <row r="1071" spans="1:9">
      <c r="A1071" s="337"/>
      <c r="B1071" s="333"/>
      <c r="C1071" s="333"/>
      <c r="D1071" s="710" t="s">
        <v>535</v>
      </c>
      <c r="E1071" s="711"/>
      <c r="F1071" s="712"/>
      <c r="G1071" s="706"/>
      <c r="H1071" s="353" t="s">
        <v>1786</v>
      </c>
      <c r="I1071" s="321" t="str">
        <f t="shared" si="16"/>
        <v>Acta de comité</v>
      </c>
    </row>
    <row r="1072" spans="1:9">
      <c r="A1072" s="337"/>
      <c r="B1072" s="333"/>
      <c r="C1072" s="333"/>
      <c r="D1072" s="710" t="s">
        <v>536</v>
      </c>
      <c r="E1072" s="711"/>
      <c r="F1072" s="712"/>
      <c r="G1072" s="706"/>
      <c r="H1072" s="353" t="s">
        <v>1786</v>
      </c>
      <c r="I1072" s="321" t="str">
        <f t="shared" si="16"/>
        <v>Oficio de invitación al comité</v>
      </c>
    </row>
    <row r="1073" spans="1:9">
      <c r="A1073" s="342"/>
      <c r="B1073" s="343"/>
      <c r="C1073" s="343"/>
      <c r="D1073" s="710" t="s">
        <v>537</v>
      </c>
      <c r="E1073" s="711"/>
      <c r="F1073" s="712"/>
      <c r="G1073" s="706"/>
      <c r="H1073" s="353" t="s">
        <v>1786</v>
      </c>
      <c r="I1073" s="321" t="str">
        <f t="shared" si="16"/>
        <v>Listado de asistencia al comité</v>
      </c>
    </row>
    <row r="1074" spans="1:9">
      <c r="A1074" s="329">
        <v>430</v>
      </c>
      <c r="B1074" s="330">
        <v>2</v>
      </c>
      <c r="C1074" s="330">
        <v>28</v>
      </c>
      <c r="D1074" s="756" t="s">
        <v>727</v>
      </c>
      <c r="E1074" s="756"/>
      <c r="F1074" s="756"/>
      <c r="G1074" s="706" t="s">
        <v>1646</v>
      </c>
      <c r="H1074" s="353" t="s">
        <v>1786</v>
      </c>
    </row>
    <row r="1075" spans="1:9">
      <c r="A1075" s="337"/>
      <c r="B1075" s="333"/>
      <c r="C1075" s="333"/>
      <c r="D1075" s="709" t="s">
        <v>535</v>
      </c>
      <c r="E1075" s="709"/>
      <c r="F1075" s="709"/>
      <c r="G1075" s="706"/>
      <c r="H1075" s="353" t="s">
        <v>1786</v>
      </c>
      <c r="I1075" s="321" t="str">
        <f t="shared" si="16"/>
        <v>Acta de comité</v>
      </c>
    </row>
    <row r="1076" spans="1:9">
      <c r="A1076" s="337"/>
      <c r="B1076" s="333"/>
      <c r="C1076" s="333"/>
      <c r="D1076" s="709" t="s">
        <v>536</v>
      </c>
      <c r="E1076" s="709"/>
      <c r="F1076" s="709"/>
      <c r="G1076" s="706"/>
      <c r="H1076" s="353" t="s">
        <v>1786</v>
      </c>
      <c r="I1076" s="321" t="str">
        <f t="shared" si="16"/>
        <v>Oficio de invitación al comité</v>
      </c>
    </row>
    <row r="1077" spans="1:9" ht="12" thickBot="1">
      <c r="A1077" s="337"/>
      <c r="B1077" s="333"/>
      <c r="C1077" s="333"/>
      <c r="D1077" s="767" t="s">
        <v>537</v>
      </c>
      <c r="E1077" s="767"/>
      <c r="F1077" s="767"/>
      <c r="G1077" s="713"/>
      <c r="H1077" s="353" t="s">
        <v>1786</v>
      </c>
      <c r="I1077" s="321" t="str">
        <f t="shared" si="16"/>
        <v>Listado de asistencia al comité</v>
      </c>
    </row>
    <row r="1078" spans="1:9">
      <c r="A1078" s="331">
        <v>430</v>
      </c>
      <c r="B1078" s="332">
        <v>5</v>
      </c>
      <c r="C1078" s="332"/>
      <c r="D1078" s="746" t="s">
        <v>728</v>
      </c>
      <c r="E1078" s="746"/>
      <c r="F1078" s="746"/>
      <c r="G1078" s="765" t="s">
        <v>1646</v>
      </c>
      <c r="H1078" s="353" t="s">
        <v>1786</v>
      </c>
    </row>
    <row r="1079" spans="1:9" ht="12" thickBot="1">
      <c r="A1079" s="337"/>
      <c r="B1079" s="333"/>
      <c r="C1079" s="333"/>
      <c r="D1079" s="710" t="s">
        <v>1647</v>
      </c>
      <c r="E1079" s="711"/>
      <c r="F1079" s="712"/>
      <c r="G1079" s="714"/>
      <c r="H1079" s="353" t="s">
        <v>1786</v>
      </c>
      <c r="I1079" s="321" t="str">
        <f t="shared" si="16"/>
        <v>Planilla de aportes</v>
      </c>
    </row>
    <row r="1080" spans="1:9">
      <c r="A1080" s="331">
        <v>430</v>
      </c>
      <c r="B1080" s="332">
        <v>26</v>
      </c>
      <c r="C1080" s="332"/>
      <c r="D1080" s="757" t="s">
        <v>729</v>
      </c>
      <c r="E1080" s="746"/>
      <c r="F1080" s="746"/>
      <c r="G1080" s="765" t="s">
        <v>1646</v>
      </c>
      <c r="H1080" s="353" t="s">
        <v>1786</v>
      </c>
    </row>
    <row r="1081" spans="1:9">
      <c r="A1081" s="337"/>
      <c r="B1081" s="333"/>
      <c r="C1081" s="333"/>
      <c r="D1081" s="723" t="s">
        <v>1648</v>
      </c>
      <c r="E1081" s="723"/>
      <c r="F1081" s="723"/>
      <c r="G1081" s="706"/>
      <c r="H1081" s="353" t="s">
        <v>1786</v>
      </c>
      <c r="I1081" s="321" t="str">
        <f t="shared" si="16"/>
        <v>Información de antecedentes de exposición laboral a diferentes factores de riegos ocupacionales.</v>
      </c>
    </row>
    <row r="1082" spans="1:9">
      <c r="A1082" s="337"/>
      <c r="B1082" s="333"/>
      <c r="C1082" s="333"/>
      <c r="D1082" s="709" t="s">
        <v>1649</v>
      </c>
      <c r="E1082" s="723"/>
      <c r="F1082" s="723"/>
      <c r="G1082" s="706"/>
      <c r="H1082" s="353" t="s">
        <v>1786</v>
      </c>
      <c r="I1082" s="321" t="str">
        <f t="shared" si="16"/>
        <v>Información de exposición laboral actual</v>
      </c>
    </row>
    <row r="1083" spans="1:9">
      <c r="A1083" s="337"/>
      <c r="B1083" s="333"/>
      <c r="C1083" s="333"/>
      <c r="D1083" s="709" t="s">
        <v>1650</v>
      </c>
      <c r="E1083" s="723"/>
      <c r="F1083" s="723"/>
      <c r="G1083" s="706"/>
      <c r="H1083" s="353" t="s">
        <v>1786</v>
      </c>
      <c r="I1083" s="321" t="str">
        <f t="shared" si="16"/>
        <v>Sintomatología reportada por el trabajador</v>
      </c>
    </row>
    <row r="1084" spans="1:9" ht="12" thickBot="1">
      <c r="A1084" s="337"/>
      <c r="B1084" s="333"/>
      <c r="C1084" s="333"/>
      <c r="D1084" s="723" t="s">
        <v>1651</v>
      </c>
      <c r="E1084" s="709"/>
      <c r="F1084" s="709"/>
      <c r="G1084" s="706"/>
      <c r="H1084" s="353" t="s">
        <v>1786</v>
      </c>
      <c r="I1084" s="321" t="str">
        <f t="shared" si="16"/>
        <v>Registro de resultados generales de las pruebas clínicas o paraclínicos complementarios a los exámenes físicos realizados</v>
      </c>
    </row>
    <row r="1085" spans="1:9">
      <c r="A1085" s="399">
        <v>430</v>
      </c>
      <c r="B1085" s="400">
        <v>27</v>
      </c>
      <c r="C1085" s="401"/>
      <c r="D1085" s="757" t="s">
        <v>437</v>
      </c>
      <c r="E1085" s="746"/>
      <c r="F1085" s="746"/>
      <c r="G1085" s="761" t="s">
        <v>1646</v>
      </c>
      <c r="H1085" s="353" t="s">
        <v>1786</v>
      </c>
    </row>
    <row r="1086" spans="1:9">
      <c r="A1086" s="402"/>
      <c r="B1086" s="403"/>
      <c r="C1086" s="404"/>
      <c r="D1086" s="710" t="s">
        <v>1652</v>
      </c>
      <c r="E1086" s="711"/>
      <c r="F1086" s="712"/>
      <c r="G1086" s="714"/>
      <c r="H1086" s="353" t="s">
        <v>1786</v>
      </c>
      <c r="I1086" s="321" t="str">
        <f t="shared" si="16"/>
        <v>Acto administrativo de nombramiento o contrato de trabajo</v>
      </c>
    </row>
    <row r="1087" spans="1:9">
      <c r="A1087" s="402"/>
      <c r="B1087" s="403"/>
      <c r="C1087" s="404"/>
      <c r="D1087" s="710" t="s">
        <v>1653</v>
      </c>
      <c r="E1087" s="711"/>
      <c r="F1087" s="712"/>
      <c r="G1087" s="714"/>
      <c r="H1087" s="353" t="s">
        <v>1786</v>
      </c>
      <c r="I1087" s="321" t="str">
        <f t="shared" si="16"/>
        <v>Oficio de notificación del nombramiento o contrato de trabajo</v>
      </c>
    </row>
    <row r="1088" spans="1:9">
      <c r="A1088" s="402"/>
      <c r="B1088" s="403"/>
      <c r="C1088" s="404"/>
      <c r="D1088" s="710" t="s">
        <v>1654</v>
      </c>
      <c r="E1088" s="711"/>
      <c r="F1088" s="712"/>
      <c r="G1088" s="714"/>
      <c r="H1088" s="353" t="s">
        <v>1786</v>
      </c>
      <c r="I1088" s="321" t="str">
        <f t="shared" si="16"/>
        <v>Oficio de aceptación del nombramiento en el cargo o contrato de trabajo</v>
      </c>
    </row>
    <row r="1089" spans="1:9">
      <c r="A1089" s="402"/>
      <c r="B1089" s="403"/>
      <c r="C1089" s="404"/>
      <c r="D1089" s="710" t="s">
        <v>1655</v>
      </c>
      <c r="E1089" s="711"/>
      <c r="F1089" s="712"/>
      <c r="G1089" s="714"/>
      <c r="H1089" s="353" t="s">
        <v>1786</v>
      </c>
      <c r="I1089" s="321" t="str">
        <f t="shared" si="16"/>
        <v xml:space="preserve">Documentos de identificación
</v>
      </c>
    </row>
    <row r="1090" spans="1:9">
      <c r="A1090" s="402"/>
      <c r="B1090" s="403"/>
      <c r="C1090" s="404"/>
      <c r="D1090" s="710" t="s">
        <v>1656</v>
      </c>
      <c r="E1090" s="711"/>
      <c r="F1090" s="712"/>
      <c r="G1090" s="714"/>
      <c r="H1090" s="353" t="s">
        <v>1786</v>
      </c>
      <c r="I1090" s="321" t="str">
        <f t="shared" si="16"/>
        <v xml:space="preserve">Hoja de Vida (Formato Único Función Pública)
</v>
      </c>
    </row>
    <row r="1091" spans="1:9" ht="12" thickBot="1">
      <c r="A1091" s="402"/>
      <c r="B1091" s="403"/>
      <c r="C1091" s="404"/>
      <c r="D1091" s="710" t="s">
        <v>1657</v>
      </c>
      <c r="E1091" s="711"/>
      <c r="F1091" s="712"/>
      <c r="G1091" s="734"/>
      <c r="H1091" s="353" t="s">
        <v>1786</v>
      </c>
      <c r="I1091" s="321" t="str">
        <f t="shared" si="16"/>
        <v>Soportes documentales de estudios y experiencia que acrediten los requisitos del cargo</v>
      </c>
    </row>
    <row r="1092" spans="1:9">
      <c r="A1092" s="402"/>
      <c r="B1092" s="403"/>
      <c r="C1092" s="404"/>
      <c r="D1092" s="710" t="s">
        <v>1658</v>
      </c>
      <c r="E1092" s="711"/>
      <c r="F1092" s="712"/>
      <c r="G1092" s="761" t="s">
        <v>1646</v>
      </c>
      <c r="H1092" s="353" t="s">
        <v>1786</v>
      </c>
      <c r="I1092" s="321" t="str">
        <f t="shared" ref="I1092:I1155" si="17">+D1092</f>
        <v>Acta de posesión</v>
      </c>
    </row>
    <row r="1093" spans="1:9">
      <c r="A1093" s="402"/>
      <c r="B1093" s="403"/>
      <c r="C1093" s="404"/>
      <c r="D1093" s="710" t="s">
        <v>1659</v>
      </c>
      <c r="E1093" s="711"/>
      <c r="F1093" s="712"/>
      <c r="G1093" s="714"/>
      <c r="H1093" s="353" t="s">
        <v>1786</v>
      </c>
      <c r="I1093" s="321" t="str">
        <f t="shared" si="17"/>
        <v>Pasado Judicial – Certificado de Antecedentes Penales</v>
      </c>
    </row>
    <row r="1094" spans="1:9">
      <c r="A1094" s="402"/>
      <c r="B1094" s="403"/>
      <c r="C1094" s="404"/>
      <c r="D1094" s="710" t="s">
        <v>1660</v>
      </c>
      <c r="E1094" s="711"/>
      <c r="F1094" s="712"/>
      <c r="G1094" s="714"/>
      <c r="H1094" s="353" t="s">
        <v>1786</v>
      </c>
      <c r="I1094" s="321" t="str">
        <f t="shared" si="17"/>
        <v>Certificado de Antecedentes Fiscales</v>
      </c>
    </row>
    <row r="1095" spans="1:9">
      <c r="A1095" s="402"/>
      <c r="B1095" s="403"/>
      <c r="C1095" s="404"/>
      <c r="D1095" s="710" t="s">
        <v>1661</v>
      </c>
      <c r="E1095" s="711"/>
      <c r="F1095" s="712"/>
      <c r="G1095" s="714"/>
      <c r="H1095" s="353" t="s">
        <v>1786</v>
      </c>
      <c r="I1095" s="321" t="str">
        <f t="shared" si="17"/>
        <v>Certificado de Antecedentes Disciplinarios</v>
      </c>
    </row>
    <row r="1096" spans="1:9">
      <c r="A1096" s="402"/>
      <c r="B1096" s="403"/>
      <c r="C1096" s="404"/>
      <c r="D1096" s="710" t="s">
        <v>1662</v>
      </c>
      <c r="E1096" s="711"/>
      <c r="F1096" s="712"/>
      <c r="G1096" s="714"/>
      <c r="H1096" s="353" t="s">
        <v>1786</v>
      </c>
      <c r="I1096" s="321" t="str">
        <f t="shared" si="17"/>
        <v xml:space="preserve">Declaración de Bienes y Rentas
</v>
      </c>
    </row>
    <row r="1097" spans="1:9">
      <c r="A1097" s="402"/>
      <c r="B1097" s="403"/>
      <c r="C1097" s="404"/>
      <c r="D1097" s="710" t="s">
        <v>1663</v>
      </c>
      <c r="E1097" s="711"/>
      <c r="F1097" s="712"/>
      <c r="G1097" s="714"/>
      <c r="H1097" s="353" t="s">
        <v>1786</v>
      </c>
      <c r="I1097" s="321" t="str">
        <f t="shared" si="17"/>
        <v>Certificado de aptitud laboral (examen médico de ingreso)</v>
      </c>
    </row>
    <row r="1098" spans="1:9">
      <c r="A1098" s="402"/>
      <c r="B1098" s="403"/>
      <c r="C1098" s="404"/>
      <c r="D1098" s="710" t="s">
        <v>1664</v>
      </c>
      <c r="E1098" s="711"/>
      <c r="F1098" s="712"/>
      <c r="G1098" s="714"/>
      <c r="H1098" s="353" t="s">
        <v>1786</v>
      </c>
      <c r="I1098" s="321" t="str">
        <f t="shared" si="17"/>
        <v>Afiliaciones a: Régimen de salud (EPS), pensión, cesantías, caja de compensación, etc.</v>
      </c>
    </row>
    <row r="1099" spans="1:9">
      <c r="A1099" s="402"/>
      <c r="B1099" s="403"/>
      <c r="C1099" s="404"/>
      <c r="D1099" s="710" t="s">
        <v>1665</v>
      </c>
      <c r="E1099" s="711"/>
      <c r="F1099" s="712"/>
      <c r="G1099" s="714"/>
      <c r="H1099" s="353" t="s">
        <v>1786</v>
      </c>
      <c r="I1099" s="321" t="str">
        <f t="shared" si="17"/>
        <v>Actos administrativos que señalen las situaciones administrativas del funcionario: vacaciones, licencias, comisiones, ascensos, traslados, encargos, permisos, ausencias
temporales, inscripción en carrera administrativa, suspensiones de contrato, pago de
prestaciones, entre otros.</v>
      </c>
    </row>
    <row r="1100" spans="1:9">
      <c r="A1100" s="402"/>
      <c r="B1100" s="403"/>
      <c r="C1100" s="404"/>
      <c r="D1100" s="710" t="s">
        <v>1666</v>
      </c>
      <c r="E1100" s="711"/>
      <c r="F1100" s="712"/>
      <c r="G1100" s="714"/>
      <c r="H1100" s="353" t="s">
        <v>1786</v>
      </c>
      <c r="I1100" s="321" t="str">
        <f t="shared" si="17"/>
        <v>Evaluación del Desempeño</v>
      </c>
    </row>
    <row r="1101" spans="1:9" ht="12" thickBot="1">
      <c r="A1101" s="434"/>
      <c r="B1101" s="374"/>
      <c r="C1101" s="435"/>
      <c r="D1101" s="710" t="s">
        <v>1667</v>
      </c>
      <c r="E1101" s="711"/>
      <c r="F1101" s="712"/>
      <c r="G1101" s="734"/>
      <c r="H1101" s="353" t="s">
        <v>1786</v>
      </c>
      <c r="I1101" s="321" t="str">
        <f t="shared" si="17"/>
        <v>Acto administrativo de retiro o desvinculación del servidor de la entidad: Supresión del cargo, insubsistencia, destitución, aceptación de renuncia
al cargo, liquidación del contrato, incorporación a otra entidad, etc.</v>
      </c>
    </row>
    <row r="1102" spans="1:9">
      <c r="A1102" s="325">
        <v>430</v>
      </c>
      <c r="B1102" s="326">
        <v>28</v>
      </c>
      <c r="C1102" s="326"/>
      <c r="D1102" s="757" t="s">
        <v>402</v>
      </c>
      <c r="E1102" s="757"/>
      <c r="F1102" s="757"/>
      <c r="G1102" s="328"/>
      <c r="H1102" s="353" t="s">
        <v>1786</v>
      </c>
    </row>
    <row r="1103" spans="1:9">
      <c r="A1103" s="329">
        <v>430</v>
      </c>
      <c r="B1103" s="330">
        <v>28</v>
      </c>
      <c r="C1103" s="341">
        <v>1</v>
      </c>
      <c r="D1103" s="743" t="s">
        <v>577</v>
      </c>
      <c r="E1103" s="744"/>
      <c r="F1103" s="745"/>
      <c r="G1103" s="706" t="s">
        <v>1646</v>
      </c>
      <c r="H1103" s="353" t="s">
        <v>1786</v>
      </c>
    </row>
    <row r="1104" spans="1:9">
      <c r="A1104" s="337"/>
      <c r="B1104" s="333"/>
      <c r="C1104" s="350"/>
      <c r="D1104" s="710" t="s">
        <v>538</v>
      </c>
      <c r="E1104" s="711"/>
      <c r="F1104" s="712"/>
      <c r="G1104" s="706"/>
      <c r="H1104" s="353" t="s">
        <v>1786</v>
      </c>
      <c r="I1104" s="321" t="str">
        <f t="shared" si="17"/>
        <v>Requerimiento del Informe</v>
      </c>
    </row>
    <row r="1105" spans="1:9">
      <c r="A1105" s="337"/>
      <c r="B1105" s="333"/>
      <c r="C1105" s="350"/>
      <c r="D1105" s="710" t="s">
        <v>1668</v>
      </c>
      <c r="E1105" s="711"/>
      <c r="F1105" s="712"/>
      <c r="G1105" s="706"/>
      <c r="H1105" s="353" t="s">
        <v>1786</v>
      </c>
      <c r="I1105" s="321" t="str">
        <f t="shared" si="17"/>
        <v>Informe a organismo de control</v>
      </c>
    </row>
    <row r="1106" spans="1:9">
      <c r="A1106" s="337"/>
      <c r="B1106" s="333"/>
      <c r="C1106" s="350"/>
      <c r="D1106" s="710" t="s">
        <v>1119</v>
      </c>
      <c r="E1106" s="711"/>
      <c r="F1106" s="712"/>
      <c r="G1106" s="706"/>
      <c r="H1106" s="353" t="s">
        <v>1786</v>
      </c>
      <c r="I1106" s="321" t="str">
        <f t="shared" si="17"/>
        <v>Oficio de remisión de informe</v>
      </c>
    </row>
    <row r="1107" spans="1:9">
      <c r="A1107" s="329">
        <v>430</v>
      </c>
      <c r="B1107" s="330">
        <v>28</v>
      </c>
      <c r="C1107" s="330">
        <v>2</v>
      </c>
      <c r="D1107" s="743" t="s">
        <v>1117</v>
      </c>
      <c r="E1107" s="744"/>
      <c r="F1107" s="745"/>
      <c r="G1107" s="713" t="s">
        <v>1646</v>
      </c>
      <c r="H1107" s="353" t="s">
        <v>1786</v>
      </c>
    </row>
    <row r="1108" spans="1:9">
      <c r="A1108" s="337"/>
      <c r="B1108" s="333"/>
      <c r="C1108" s="333"/>
      <c r="D1108" s="710" t="s">
        <v>538</v>
      </c>
      <c r="E1108" s="711"/>
      <c r="F1108" s="712"/>
      <c r="G1108" s="714"/>
      <c r="H1108" s="353" t="s">
        <v>1786</v>
      </c>
      <c r="I1108" s="321" t="str">
        <f t="shared" si="17"/>
        <v>Requerimiento del Informe</v>
      </c>
    </row>
    <row r="1109" spans="1:9">
      <c r="A1109" s="337"/>
      <c r="B1109" s="333"/>
      <c r="C1109" s="333"/>
      <c r="D1109" s="710" t="s">
        <v>539</v>
      </c>
      <c r="E1109" s="711"/>
      <c r="F1109" s="712"/>
      <c r="G1109" s="714"/>
      <c r="H1109" s="353" t="s">
        <v>1786</v>
      </c>
      <c r="I1109" s="321" t="str">
        <f t="shared" si="17"/>
        <v>Informe a la entidad</v>
      </c>
    </row>
    <row r="1110" spans="1:9">
      <c r="A1110" s="337"/>
      <c r="B1110" s="333"/>
      <c r="C1110" s="350"/>
      <c r="D1110" s="710" t="s">
        <v>1119</v>
      </c>
      <c r="E1110" s="711"/>
      <c r="F1110" s="712"/>
      <c r="G1110" s="714"/>
      <c r="H1110" s="353" t="s">
        <v>1786</v>
      </c>
      <c r="I1110" s="321" t="str">
        <f t="shared" si="17"/>
        <v>Oficio de remisión de informe</v>
      </c>
    </row>
    <row r="1111" spans="1:9">
      <c r="A1111" s="329">
        <v>430</v>
      </c>
      <c r="B1111" s="330">
        <v>28</v>
      </c>
      <c r="C1111" s="341">
        <v>4</v>
      </c>
      <c r="D1111" s="743" t="s">
        <v>542</v>
      </c>
      <c r="E1111" s="744"/>
      <c r="F1111" s="745"/>
      <c r="G1111" s="706" t="s">
        <v>1646</v>
      </c>
      <c r="H1111" s="353" t="s">
        <v>1786</v>
      </c>
    </row>
    <row r="1112" spans="1:9">
      <c r="A1112" s="337"/>
      <c r="B1112" s="333"/>
      <c r="C1112" s="350"/>
      <c r="D1112" s="710" t="s">
        <v>538</v>
      </c>
      <c r="E1112" s="711"/>
      <c r="F1112" s="712"/>
      <c r="G1112" s="706"/>
      <c r="H1112" s="353" t="s">
        <v>1786</v>
      </c>
      <c r="I1112" s="321" t="str">
        <f t="shared" si="17"/>
        <v>Requerimiento del Informe</v>
      </c>
    </row>
    <row r="1113" spans="1:9">
      <c r="A1113" s="337"/>
      <c r="B1113" s="333"/>
      <c r="C1113" s="350"/>
      <c r="D1113" s="710" t="s">
        <v>543</v>
      </c>
      <c r="E1113" s="711"/>
      <c r="F1113" s="712"/>
      <c r="G1113" s="706"/>
      <c r="H1113" s="353" t="s">
        <v>1786</v>
      </c>
      <c r="I1113" s="321" t="str">
        <f t="shared" si="17"/>
        <v>Informe de gestión</v>
      </c>
    </row>
    <row r="1114" spans="1:9" ht="12" thickBot="1">
      <c r="A1114" s="337"/>
      <c r="B1114" s="333"/>
      <c r="C1114" s="350"/>
      <c r="D1114" s="710" t="s">
        <v>1119</v>
      </c>
      <c r="E1114" s="711"/>
      <c r="F1114" s="712"/>
      <c r="G1114" s="706"/>
      <c r="H1114" s="353" t="s">
        <v>1786</v>
      </c>
      <c r="I1114" s="321" t="str">
        <f t="shared" si="17"/>
        <v>Oficio de remisión de informe</v>
      </c>
    </row>
    <row r="1115" spans="1:9">
      <c r="A1115" s="331">
        <v>430</v>
      </c>
      <c r="B1115" s="332">
        <v>44</v>
      </c>
      <c r="C1115" s="332"/>
      <c r="D1115" s="757" t="s">
        <v>730</v>
      </c>
      <c r="E1115" s="757"/>
      <c r="F1115" s="757"/>
      <c r="G1115" s="765" t="s">
        <v>1646</v>
      </c>
      <c r="H1115" s="353" t="s">
        <v>1786</v>
      </c>
    </row>
    <row r="1116" spans="1:9">
      <c r="A1116" s="337"/>
      <c r="B1116" s="333"/>
      <c r="C1116" s="333"/>
      <c r="D1116" s="709" t="s">
        <v>1669</v>
      </c>
      <c r="E1116" s="709"/>
      <c r="F1116" s="709"/>
      <c r="G1116" s="706"/>
      <c r="H1116" s="353" t="s">
        <v>1786</v>
      </c>
      <c r="I1116" s="321" t="str">
        <f t="shared" si="17"/>
        <v>Solicitud de disponibilidad presupuestal y registro presupuestal</v>
      </c>
    </row>
    <row r="1117" spans="1:9">
      <c r="A1117" s="337"/>
      <c r="B1117" s="333"/>
      <c r="C1117" s="333"/>
      <c r="D1117" s="709" t="s">
        <v>1670</v>
      </c>
      <c r="E1117" s="709"/>
      <c r="F1117" s="709"/>
      <c r="G1117" s="706"/>
      <c r="H1117" s="353" t="s">
        <v>1786</v>
      </c>
      <c r="I1117" s="321" t="str">
        <f t="shared" si="17"/>
        <v>Certificado de disponibilidad presupuestal</v>
      </c>
    </row>
    <row r="1118" spans="1:9">
      <c r="A1118" s="337"/>
      <c r="B1118" s="333"/>
      <c r="C1118" s="333"/>
      <c r="D1118" s="723" t="s">
        <v>1671</v>
      </c>
      <c r="E1118" s="709"/>
      <c r="F1118" s="709"/>
      <c r="G1118" s="706"/>
      <c r="H1118" s="353" t="s">
        <v>1786</v>
      </c>
      <c r="I1118" s="321" t="str">
        <f t="shared" si="17"/>
        <v>Certificado de registro presupuestal</v>
      </c>
    </row>
    <row r="1119" spans="1:9">
      <c r="A1119" s="337"/>
      <c r="B1119" s="333"/>
      <c r="C1119" s="333"/>
      <c r="D1119" s="709" t="s">
        <v>1672</v>
      </c>
      <c r="E1119" s="709"/>
      <c r="F1119" s="709"/>
      <c r="G1119" s="706"/>
      <c r="H1119" s="353" t="s">
        <v>1786</v>
      </c>
      <c r="I1119" s="321" t="str">
        <f t="shared" si="17"/>
        <v>Nómina</v>
      </c>
    </row>
    <row r="1120" spans="1:9">
      <c r="A1120" s="337"/>
      <c r="B1120" s="333"/>
      <c r="C1120" s="333"/>
      <c r="D1120" s="709" t="s">
        <v>1673</v>
      </c>
      <c r="E1120" s="709"/>
      <c r="F1120" s="709"/>
      <c r="G1120" s="706"/>
      <c r="H1120" s="353" t="s">
        <v>1786</v>
      </c>
      <c r="I1120" s="321" t="str">
        <f t="shared" si="17"/>
        <v>Resumen de nómina</v>
      </c>
    </row>
    <row r="1121" spans="1:9">
      <c r="A1121" s="337"/>
      <c r="B1121" s="333"/>
      <c r="C1121" s="333"/>
      <c r="D1121" s="709" t="s">
        <v>1674</v>
      </c>
      <c r="E1121" s="709"/>
      <c r="F1121" s="709"/>
      <c r="G1121" s="706"/>
      <c r="H1121" s="353" t="s">
        <v>1786</v>
      </c>
      <c r="I1121" s="321" t="str">
        <f t="shared" si="17"/>
        <v>Relación de descuentos de salud</v>
      </c>
    </row>
    <row r="1122" spans="1:9">
      <c r="A1122" s="337"/>
      <c r="B1122" s="333"/>
      <c r="C1122" s="333"/>
      <c r="D1122" s="709" t="s">
        <v>1675</v>
      </c>
      <c r="E1122" s="709"/>
      <c r="F1122" s="709"/>
      <c r="G1122" s="706"/>
      <c r="H1122" s="353" t="s">
        <v>1786</v>
      </c>
      <c r="I1122" s="321" t="str">
        <f t="shared" si="17"/>
        <v>Reporte resumen por régimen nuevo, antiguo y general</v>
      </c>
    </row>
    <row r="1123" spans="1:9">
      <c r="A1123" s="337"/>
      <c r="B1123" s="333"/>
      <c r="C1123" s="333"/>
      <c r="D1123" s="709" t="s">
        <v>1676</v>
      </c>
      <c r="E1123" s="709"/>
      <c r="F1123" s="709"/>
      <c r="G1123" s="706"/>
      <c r="H1123" s="353" t="s">
        <v>1786</v>
      </c>
      <c r="I1123" s="321" t="str">
        <f t="shared" si="17"/>
        <v>Relación  de cesantías discriminado por fondos y régimen</v>
      </c>
    </row>
    <row r="1124" spans="1:9">
      <c r="A1124" s="337"/>
      <c r="B1124" s="333"/>
      <c r="C1124" s="333"/>
      <c r="D1124" s="709" t="s">
        <v>1677</v>
      </c>
      <c r="E1124" s="709"/>
      <c r="F1124" s="709"/>
      <c r="G1124" s="706"/>
      <c r="H1124" s="353" t="s">
        <v>1786</v>
      </c>
      <c r="I1124" s="321" t="str">
        <f t="shared" si="17"/>
        <v xml:space="preserve">Nómina adicional </v>
      </c>
    </row>
    <row r="1125" spans="1:9" ht="12" thickBot="1">
      <c r="A1125" s="346"/>
      <c r="B1125" s="347"/>
      <c r="C1125" s="347"/>
      <c r="D1125" s="738" t="s">
        <v>1678</v>
      </c>
      <c r="E1125" s="738"/>
      <c r="F1125" s="738"/>
      <c r="G1125" s="766"/>
      <c r="H1125" s="353" t="s">
        <v>1786</v>
      </c>
      <c r="I1125" s="321" t="str">
        <f t="shared" si="17"/>
        <v>Novedades de nómina</v>
      </c>
    </row>
    <row r="1126" spans="1:9">
      <c r="A1126" s="325">
        <v>430</v>
      </c>
      <c r="B1126" s="326">
        <v>46</v>
      </c>
      <c r="C1126" s="326"/>
      <c r="D1126" s="757" t="s">
        <v>404</v>
      </c>
      <c r="E1126" s="757"/>
      <c r="F1126" s="757"/>
      <c r="G1126" s="358"/>
      <c r="H1126" s="353" t="s">
        <v>1786</v>
      </c>
    </row>
    <row r="1127" spans="1:9">
      <c r="A1127" s="329">
        <v>430</v>
      </c>
      <c r="B1127" s="330">
        <v>46</v>
      </c>
      <c r="C1127" s="330">
        <v>3</v>
      </c>
      <c r="D1127" s="705" t="s">
        <v>1679</v>
      </c>
      <c r="E1127" s="705"/>
      <c r="F1127" s="705"/>
      <c r="G1127" s="713" t="s">
        <v>1646</v>
      </c>
      <c r="H1127" s="353" t="s">
        <v>1786</v>
      </c>
    </row>
    <row r="1128" spans="1:9">
      <c r="A1128" s="337"/>
      <c r="B1128" s="333"/>
      <c r="C1128" s="333"/>
      <c r="D1128" s="709" t="s">
        <v>1680</v>
      </c>
      <c r="E1128" s="709"/>
      <c r="F1128" s="709"/>
      <c r="G1128" s="714"/>
      <c r="H1128" s="353" t="s">
        <v>1786</v>
      </c>
      <c r="I1128" s="321" t="str">
        <f t="shared" si="17"/>
        <v>Cronograma de formulación y seguimiento de los planes de bienestar</v>
      </c>
    </row>
    <row r="1129" spans="1:9">
      <c r="A1129" s="337"/>
      <c r="B1129" s="333"/>
      <c r="C1129" s="333"/>
      <c r="D1129" s="709" t="s">
        <v>1681</v>
      </c>
      <c r="E1129" s="709"/>
      <c r="F1129" s="709"/>
      <c r="G1129" s="714"/>
      <c r="H1129" s="353" t="s">
        <v>1786</v>
      </c>
      <c r="I1129" s="321" t="str">
        <f t="shared" si="17"/>
        <v>Comunicación interna dando lineamientos sobre los planes de bienestar</v>
      </c>
    </row>
    <row r="1130" spans="1:9">
      <c r="A1130" s="337"/>
      <c r="B1130" s="333"/>
      <c r="C1130" s="333"/>
      <c r="D1130" s="709" t="s">
        <v>1682</v>
      </c>
      <c r="E1130" s="709"/>
      <c r="F1130" s="709"/>
      <c r="G1130" s="714"/>
      <c r="H1130" s="353" t="s">
        <v>1786</v>
      </c>
      <c r="I1130" s="321" t="str">
        <f t="shared" si="17"/>
        <v>Comunicación interna solicitando los planes de bienestar</v>
      </c>
    </row>
    <row r="1131" spans="1:9">
      <c r="A1131" s="337"/>
      <c r="B1131" s="333"/>
      <c r="C1131" s="333"/>
      <c r="D1131" s="709" t="s">
        <v>1683</v>
      </c>
      <c r="E1131" s="709"/>
      <c r="F1131" s="709"/>
      <c r="G1131" s="714"/>
      <c r="H1131" s="353" t="s">
        <v>1786</v>
      </c>
      <c r="I1131" s="321" t="str">
        <f t="shared" si="17"/>
        <v>Comunicación interna enviando los planes de bienestar</v>
      </c>
    </row>
    <row r="1132" spans="1:9">
      <c r="A1132" s="337"/>
      <c r="B1132" s="333"/>
      <c r="C1132" s="333"/>
      <c r="D1132" s="709" t="s">
        <v>1684</v>
      </c>
      <c r="E1132" s="709"/>
      <c r="F1132" s="709"/>
      <c r="G1132" s="714"/>
      <c r="H1132" s="353" t="s">
        <v>1786</v>
      </c>
      <c r="I1132" s="321" t="str">
        <f t="shared" si="17"/>
        <v>Plan de bienestar</v>
      </c>
    </row>
    <row r="1133" spans="1:9">
      <c r="A1133" s="337"/>
      <c r="B1133" s="333"/>
      <c r="C1133" s="333"/>
      <c r="D1133" s="709" t="s">
        <v>1685</v>
      </c>
      <c r="E1133" s="709"/>
      <c r="F1133" s="709"/>
      <c r="G1133" s="714"/>
      <c r="H1133" s="353" t="s">
        <v>1786</v>
      </c>
      <c r="I1133" s="321" t="str">
        <f t="shared" si="17"/>
        <v xml:space="preserve">Ficha técnica u hoja de vida del indicador </v>
      </c>
    </row>
    <row r="1134" spans="1:9">
      <c r="A1134" s="337"/>
      <c r="B1134" s="333"/>
      <c r="C1134" s="333"/>
      <c r="D1134" s="709" t="s">
        <v>1686</v>
      </c>
      <c r="E1134" s="709"/>
      <c r="F1134" s="709"/>
      <c r="G1134" s="714"/>
      <c r="H1134" s="353" t="s">
        <v>1786</v>
      </c>
      <c r="I1134" s="321" t="str">
        <f t="shared" si="17"/>
        <v>Comunicación interna solicitando ajustes a los planes de bienestar</v>
      </c>
    </row>
    <row r="1135" spans="1:9">
      <c r="A1135" s="337"/>
      <c r="B1135" s="333"/>
      <c r="C1135" s="333"/>
      <c r="D1135" s="709" t="s">
        <v>1183</v>
      </c>
      <c r="E1135" s="709"/>
      <c r="F1135" s="709"/>
      <c r="G1135" s="714"/>
      <c r="H1135" s="353" t="s">
        <v>1786</v>
      </c>
      <c r="I1135" s="321" t="str">
        <f t="shared" si="17"/>
        <v>Comunicación interna solicitando la formulación o actualización de indicadores</v>
      </c>
    </row>
    <row r="1136" spans="1:9">
      <c r="A1136" s="337"/>
      <c r="B1136" s="333"/>
      <c r="C1136" s="333"/>
      <c r="D1136" s="709" t="s">
        <v>1185</v>
      </c>
      <c r="E1136" s="709"/>
      <c r="F1136" s="709"/>
      <c r="G1136" s="737"/>
      <c r="H1136" s="353" t="s">
        <v>1786</v>
      </c>
      <c r="I1136" s="321" t="str">
        <f t="shared" si="17"/>
        <v>Comunicación interna enviando los indicadores</v>
      </c>
    </row>
    <row r="1137" spans="1:9">
      <c r="A1137" s="329">
        <v>430</v>
      </c>
      <c r="B1137" s="330">
        <v>46</v>
      </c>
      <c r="C1137" s="330">
        <v>8</v>
      </c>
      <c r="D1137" s="705" t="s">
        <v>732</v>
      </c>
      <c r="E1137" s="705"/>
      <c r="F1137" s="705"/>
      <c r="G1137" s="714" t="s">
        <v>1646</v>
      </c>
      <c r="H1137" s="353" t="s">
        <v>1786</v>
      </c>
    </row>
    <row r="1138" spans="1:9">
      <c r="A1138" s="337"/>
      <c r="B1138" s="333"/>
      <c r="C1138" s="333"/>
      <c r="D1138" s="709" t="s">
        <v>1687</v>
      </c>
      <c r="E1138" s="709"/>
      <c r="F1138" s="709"/>
      <c r="G1138" s="714"/>
      <c r="H1138" s="353" t="s">
        <v>1786</v>
      </c>
      <c r="I1138" s="321" t="str">
        <f t="shared" si="17"/>
        <v>Cronograma de formulación y seguimiento del plan de emergencias</v>
      </c>
    </row>
    <row r="1139" spans="1:9">
      <c r="A1139" s="337"/>
      <c r="B1139" s="333"/>
      <c r="C1139" s="333"/>
      <c r="D1139" s="709" t="s">
        <v>1688</v>
      </c>
      <c r="E1139" s="709"/>
      <c r="F1139" s="709"/>
      <c r="G1139" s="714"/>
      <c r="H1139" s="353" t="s">
        <v>1786</v>
      </c>
      <c r="I1139" s="321" t="str">
        <f t="shared" si="17"/>
        <v>Comunicación interna de lineamientos sobre el plan de emergencias</v>
      </c>
    </row>
    <row r="1140" spans="1:9">
      <c r="A1140" s="337"/>
      <c r="B1140" s="333"/>
      <c r="C1140" s="333"/>
      <c r="D1140" s="709" t="s">
        <v>1689</v>
      </c>
      <c r="E1140" s="709"/>
      <c r="F1140" s="709"/>
      <c r="G1140" s="714"/>
      <c r="H1140" s="353" t="s">
        <v>1786</v>
      </c>
      <c r="I1140" s="321" t="str">
        <f t="shared" si="17"/>
        <v>Comunicación interna solicitando el plan de emergencias</v>
      </c>
    </row>
    <row r="1141" spans="1:9">
      <c r="A1141" s="337"/>
      <c r="B1141" s="333"/>
      <c r="C1141" s="333"/>
      <c r="D1141" s="709" t="s">
        <v>1690</v>
      </c>
      <c r="E1141" s="709"/>
      <c r="F1141" s="709"/>
      <c r="G1141" s="714"/>
      <c r="H1141" s="353" t="s">
        <v>1786</v>
      </c>
      <c r="I1141" s="321" t="str">
        <f t="shared" si="17"/>
        <v>Comunicación interna enviando el plan de emergencias</v>
      </c>
    </row>
    <row r="1142" spans="1:9">
      <c r="A1142" s="337"/>
      <c r="B1142" s="333"/>
      <c r="C1142" s="333"/>
      <c r="D1142" s="709" t="s">
        <v>1691</v>
      </c>
      <c r="E1142" s="709"/>
      <c r="F1142" s="709"/>
      <c r="G1142" s="714"/>
      <c r="H1142" s="353" t="s">
        <v>1786</v>
      </c>
      <c r="I1142" s="321" t="str">
        <f t="shared" si="17"/>
        <v>Plan de emergencias</v>
      </c>
    </row>
    <row r="1143" spans="1:9">
      <c r="A1143" s="337"/>
      <c r="B1143" s="333"/>
      <c r="C1143" s="333"/>
      <c r="D1143" s="709" t="s">
        <v>1692</v>
      </c>
      <c r="E1143" s="709"/>
      <c r="F1143" s="709"/>
      <c r="G1143" s="714"/>
      <c r="H1143" s="353" t="s">
        <v>1786</v>
      </c>
      <c r="I1143" s="321" t="str">
        <f t="shared" si="17"/>
        <v>Comunicación interna solicitando ajustes al plan de emergencias</v>
      </c>
    </row>
    <row r="1144" spans="1:9">
      <c r="A1144" s="337"/>
      <c r="B1144" s="333"/>
      <c r="C1144" s="333"/>
      <c r="D1144" s="709" t="s">
        <v>1693</v>
      </c>
      <c r="E1144" s="709"/>
      <c r="F1144" s="709"/>
      <c r="G1144" s="714"/>
      <c r="H1144" s="353" t="s">
        <v>1786</v>
      </c>
      <c r="I1144" s="321" t="str">
        <f t="shared" si="17"/>
        <v>Comunicación interna solicitando informes de seguimiento al plan de emergencias</v>
      </c>
    </row>
    <row r="1145" spans="1:9">
      <c r="A1145" s="337"/>
      <c r="B1145" s="333"/>
      <c r="C1145" s="333"/>
      <c r="D1145" s="709" t="s">
        <v>1694</v>
      </c>
      <c r="E1145" s="709"/>
      <c r="F1145" s="709"/>
      <c r="G1145" s="714"/>
      <c r="H1145" s="353" t="s">
        <v>1786</v>
      </c>
      <c r="I1145" s="321" t="str">
        <f t="shared" si="17"/>
        <v>Comunicación interna enviando el informe de seguimiento del plan de emergencias</v>
      </c>
    </row>
    <row r="1146" spans="1:9">
      <c r="A1146" s="337"/>
      <c r="B1146" s="333"/>
      <c r="C1146" s="333"/>
      <c r="D1146" s="709" t="s">
        <v>1695</v>
      </c>
      <c r="E1146" s="709"/>
      <c r="F1146" s="709"/>
      <c r="G1146" s="714"/>
      <c r="H1146" s="353" t="s">
        <v>1786</v>
      </c>
      <c r="I1146" s="321" t="str">
        <f t="shared" si="17"/>
        <v>Informe de seguimiento a la programación y ejecución del plan de emergencias</v>
      </c>
    </row>
    <row r="1147" spans="1:9">
      <c r="A1147" s="337"/>
      <c r="B1147" s="333"/>
      <c r="C1147" s="333"/>
      <c r="D1147" s="709" t="s">
        <v>1696</v>
      </c>
      <c r="E1147" s="709"/>
      <c r="F1147" s="709"/>
      <c r="G1147" s="714"/>
      <c r="H1147" s="353" t="s">
        <v>1786</v>
      </c>
      <c r="I1147" s="321" t="str">
        <f t="shared" si="17"/>
        <v>Comunicación interna solicitando ajustes al informe de seguimiento del plan de emergencias</v>
      </c>
    </row>
    <row r="1148" spans="1:9">
      <c r="A1148" s="337"/>
      <c r="B1148" s="333"/>
      <c r="C1148" s="333"/>
      <c r="D1148" s="709" t="s">
        <v>1697</v>
      </c>
      <c r="E1148" s="709"/>
      <c r="F1148" s="709"/>
      <c r="G1148" s="714"/>
      <c r="H1148" s="353" t="s">
        <v>1786</v>
      </c>
      <c r="I1148" s="321" t="str">
        <f t="shared" si="17"/>
        <v>Informe consolidado de programación y ejecución al plan de emergencias</v>
      </c>
    </row>
    <row r="1149" spans="1:9">
      <c r="A1149" s="337"/>
      <c r="B1149" s="333"/>
      <c r="C1149" s="333"/>
      <c r="D1149" s="709" t="s">
        <v>1183</v>
      </c>
      <c r="E1149" s="709"/>
      <c r="F1149" s="709"/>
      <c r="G1149" s="714"/>
      <c r="H1149" s="353" t="s">
        <v>1786</v>
      </c>
      <c r="I1149" s="321" t="str">
        <f t="shared" si="17"/>
        <v>Comunicación interna solicitando la formulación o actualización de indicadores</v>
      </c>
    </row>
    <row r="1150" spans="1:9">
      <c r="A1150" s="337"/>
      <c r="B1150" s="333"/>
      <c r="C1150" s="333"/>
      <c r="D1150" s="709" t="s">
        <v>1698</v>
      </c>
      <c r="E1150" s="709"/>
      <c r="F1150" s="709"/>
      <c r="G1150" s="714"/>
      <c r="H1150" s="353" t="s">
        <v>1786</v>
      </c>
      <c r="I1150" s="321" t="str">
        <f t="shared" si="17"/>
        <v>Ficha técnica u hoja de vida de indicador</v>
      </c>
    </row>
    <row r="1151" spans="1:9">
      <c r="A1151" s="337"/>
      <c r="B1151" s="333"/>
      <c r="C1151" s="333"/>
      <c r="D1151" s="709" t="s">
        <v>1185</v>
      </c>
      <c r="E1151" s="709"/>
      <c r="F1151" s="709"/>
      <c r="G1151" s="714"/>
      <c r="H1151" s="353" t="s">
        <v>1786</v>
      </c>
      <c r="I1151" s="321" t="str">
        <f t="shared" si="17"/>
        <v>Comunicación interna enviando los indicadores</v>
      </c>
    </row>
    <row r="1152" spans="1:9">
      <c r="A1152" s="337"/>
      <c r="B1152" s="333"/>
      <c r="C1152" s="333"/>
      <c r="D1152" s="709" t="s">
        <v>1186</v>
      </c>
      <c r="E1152" s="709"/>
      <c r="F1152" s="709"/>
      <c r="G1152" s="714"/>
      <c r="H1152" s="353" t="s">
        <v>1786</v>
      </c>
      <c r="I1152" s="321" t="str">
        <f t="shared" si="17"/>
        <v>Comunicación interna solicitando ajustes a los indicadores</v>
      </c>
    </row>
    <row r="1153" spans="1:9">
      <c r="A1153" s="342"/>
      <c r="B1153" s="343"/>
      <c r="C1153" s="343"/>
      <c r="D1153" s="709" t="s">
        <v>1699</v>
      </c>
      <c r="E1153" s="709"/>
      <c r="F1153" s="709"/>
      <c r="G1153" s="737"/>
      <c r="H1153" s="353" t="s">
        <v>1786</v>
      </c>
      <c r="I1153" s="321" t="str">
        <f t="shared" si="17"/>
        <v>Consolidado de indicadores</v>
      </c>
    </row>
    <row r="1154" spans="1:9">
      <c r="A1154" s="329">
        <v>430</v>
      </c>
      <c r="B1154" s="330">
        <v>46</v>
      </c>
      <c r="C1154" s="330">
        <v>13</v>
      </c>
      <c r="D1154" s="705" t="s">
        <v>733</v>
      </c>
      <c r="E1154" s="705"/>
      <c r="F1154" s="705"/>
      <c r="G1154" s="713" t="s">
        <v>1646</v>
      </c>
      <c r="H1154" s="353" t="s">
        <v>1786</v>
      </c>
    </row>
    <row r="1155" spans="1:9">
      <c r="A1155" s="337"/>
      <c r="B1155" s="333"/>
      <c r="C1155" s="333"/>
      <c r="D1155" s="709" t="s">
        <v>1700</v>
      </c>
      <c r="E1155" s="709"/>
      <c r="F1155" s="709"/>
      <c r="G1155" s="714"/>
      <c r="H1155" s="353" t="s">
        <v>1786</v>
      </c>
      <c r="I1155" s="321" t="str">
        <f t="shared" si="17"/>
        <v>Cronograma de formulación y seguimiento de los planes</v>
      </c>
    </row>
    <row r="1156" spans="1:9">
      <c r="A1156" s="337"/>
      <c r="B1156" s="333"/>
      <c r="C1156" s="333"/>
      <c r="D1156" s="709" t="s">
        <v>1701</v>
      </c>
      <c r="E1156" s="709"/>
      <c r="F1156" s="709"/>
      <c r="G1156" s="714"/>
      <c r="H1156" s="353" t="s">
        <v>1786</v>
      </c>
      <c r="I1156" s="321" t="str">
        <f t="shared" ref="I1156:I1219" si="18">+D1156</f>
        <v xml:space="preserve">Comunicación interna dando lineamientos sobre los planes </v>
      </c>
    </row>
    <row r="1157" spans="1:9">
      <c r="A1157" s="337"/>
      <c r="B1157" s="333"/>
      <c r="C1157" s="333"/>
      <c r="D1157" s="709" t="s">
        <v>1702</v>
      </c>
      <c r="E1157" s="709"/>
      <c r="F1157" s="709"/>
      <c r="G1157" s="714"/>
      <c r="H1157" s="353" t="s">
        <v>1786</v>
      </c>
      <c r="I1157" s="321" t="str">
        <f t="shared" si="18"/>
        <v>Comunicación interna solicitando los planes</v>
      </c>
    </row>
    <row r="1158" spans="1:9">
      <c r="A1158" s="337"/>
      <c r="B1158" s="333"/>
      <c r="C1158" s="333"/>
      <c r="D1158" s="709" t="s">
        <v>1703</v>
      </c>
      <c r="E1158" s="709"/>
      <c r="F1158" s="709"/>
      <c r="G1158" s="714"/>
      <c r="H1158" s="353" t="s">
        <v>1786</v>
      </c>
      <c r="I1158" s="321" t="str">
        <f t="shared" si="18"/>
        <v xml:space="preserve">Comunicación interna enviando los planes </v>
      </c>
    </row>
    <row r="1159" spans="1:9">
      <c r="A1159" s="337"/>
      <c r="B1159" s="333"/>
      <c r="C1159" s="333"/>
      <c r="D1159" s="709" t="s">
        <v>1704</v>
      </c>
      <c r="E1159" s="709"/>
      <c r="F1159" s="709"/>
      <c r="G1159" s="714"/>
      <c r="H1159" s="353" t="s">
        <v>1786</v>
      </c>
      <c r="I1159" s="321" t="str">
        <f t="shared" si="18"/>
        <v>Plan estratégico de Recursos Humanos</v>
      </c>
    </row>
    <row r="1160" spans="1:9">
      <c r="A1160" s="337"/>
      <c r="B1160" s="333"/>
      <c r="C1160" s="333"/>
      <c r="D1160" s="709" t="s">
        <v>1685</v>
      </c>
      <c r="E1160" s="709"/>
      <c r="F1160" s="709"/>
      <c r="G1160" s="714"/>
      <c r="H1160" s="353" t="s">
        <v>1786</v>
      </c>
      <c r="I1160" s="321" t="str">
        <f t="shared" si="18"/>
        <v xml:space="preserve">Ficha técnica u hoja de vida del indicador </v>
      </c>
    </row>
    <row r="1161" spans="1:9">
      <c r="A1161" s="337"/>
      <c r="B1161" s="333"/>
      <c r="C1161" s="333"/>
      <c r="D1161" s="709" t="s">
        <v>1705</v>
      </c>
      <c r="E1161" s="709"/>
      <c r="F1161" s="709"/>
      <c r="G1161" s="714"/>
      <c r="H1161" s="353" t="s">
        <v>1786</v>
      </c>
      <c r="I1161" s="321" t="str">
        <f t="shared" si="18"/>
        <v>Comunicación interna solicitando ajustes a los planes</v>
      </c>
    </row>
    <row r="1162" spans="1:9">
      <c r="A1162" s="337"/>
      <c r="B1162" s="333"/>
      <c r="C1162" s="333"/>
      <c r="D1162" s="709" t="s">
        <v>1183</v>
      </c>
      <c r="E1162" s="709"/>
      <c r="F1162" s="709"/>
      <c r="G1162" s="714"/>
      <c r="H1162" s="353" t="s">
        <v>1786</v>
      </c>
      <c r="I1162" s="321" t="str">
        <f t="shared" si="18"/>
        <v>Comunicación interna solicitando la formulación o actualización de indicadores</v>
      </c>
    </row>
    <row r="1163" spans="1:9">
      <c r="A1163" s="337"/>
      <c r="B1163" s="333"/>
      <c r="C1163" s="333"/>
      <c r="D1163" s="709" t="s">
        <v>1185</v>
      </c>
      <c r="E1163" s="709"/>
      <c r="F1163" s="709"/>
      <c r="G1163" s="714"/>
      <c r="H1163" s="353" t="s">
        <v>1786</v>
      </c>
      <c r="I1163" s="321" t="str">
        <f t="shared" si="18"/>
        <v>Comunicación interna enviando los indicadores</v>
      </c>
    </row>
    <row r="1164" spans="1:9">
      <c r="A1164" s="329">
        <v>430</v>
      </c>
      <c r="B1164" s="330">
        <v>46</v>
      </c>
      <c r="C1164" s="330">
        <v>16</v>
      </c>
      <c r="D1164" s="705" t="s">
        <v>734</v>
      </c>
      <c r="E1164" s="705"/>
      <c r="F1164" s="705"/>
      <c r="G1164" s="713" t="s">
        <v>1646</v>
      </c>
      <c r="H1164" s="353" t="s">
        <v>1786</v>
      </c>
    </row>
    <row r="1165" spans="1:9">
      <c r="A1165" s="337"/>
      <c r="B1165" s="333"/>
      <c r="C1165" s="333"/>
      <c r="D1165" s="709" t="s">
        <v>1706</v>
      </c>
      <c r="E1165" s="709"/>
      <c r="F1165" s="709"/>
      <c r="G1165" s="714"/>
      <c r="H1165" s="353" t="s">
        <v>1786</v>
      </c>
      <c r="I1165" s="321" t="str">
        <f t="shared" si="18"/>
        <v>Cronograma de formulación y seguimiento del plan institucional de capacitación del personal</v>
      </c>
    </row>
    <row r="1166" spans="1:9">
      <c r="A1166" s="337"/>
      <c r="B1166" s="333"/>
      <c r="C1166" s="333"/>
      <c r="D1166" s="709" t="s">
        <v>1707</v>
      </c>
      <c r="E1166" s="709"/>
      <c r="F1166" s="709"/>
      <c r="G1166" s="714"/>
      <c r="H1166" s="353" t="s">
        <v>1786</v>
      </c>
      <c r="I1166" s="321" t="str">
        <f t="shared" si="18"/>
        <v>Comunicación interna de lineamientos sobre el plan institucional de capacitación del personal</v>
      </c>
    </row>
    <row r="1167" spans="1:9">
      <c r="A1167" s="337"/>
      <c r="B1167" s="333"/>
      <c r="C1167" s="333"/>
      <c r="D1167" s="709" t="s">
        <v>1708</v>
      </c>
      <c r="E1167" s="709"/>
      <c r="F1167" s="709"/>
      <c r="G1167" s="714"/>
      <c r="H1167" s="353" t="s">
        <v>1786</v>
      </c>
      <c r="I1167" s="321" t="str">
        <f t="shared" si="18"/>
        <v>Comunicación interna solicitando el plan institucional de capacitación del personal</v>
      </c>
    </row>
    <row r="1168" spans="1:9">
      <c r="A1168" s="337"/>
      <c r="B1168" s="333"/>
      <c r="C1168" s="333"/>
      <c r="D1168" s="709" t="s">
        <v>1709</v>
      </c>
      <c r="E1168" s="709"/>
      <c r="F1168" s="709"/>
      <c r="G1168" s="714"/>
      <c r="H1168" s="353" t="s">
        <v>1786</v>
      </c>
      <c r="I1168" s="321" t="str">
        <f t="shared" si="18"/>
        <v>Comunicación interna enviando el plan institucional de capacitación del personal</v>
      </c>
    </row>
    <row r="1169" spans="1:9">
      <c r="A1169" s="337"/>
      <c r="B1169" s="333"/>
      <c r="C1169" s="333"/>
      <c r="D1169" s="709" t="s">
        <v>1710</v>
      </c>
      <c r="E1169" s="709"/>
      <c r="F1169" s="709"/>
      <c r="G1169" s="714"/>
      <c r="H1169" s="353" t="s">
        <v>1786</v>
      </c>
      <c r="I1169" s="321" t="str">
        <f t="shared" si="18"/>
        <v>Plan institucional de capacitación del personal</v>
      </c>
    </row>
    <row r="1170" spans="1:9">
      <c r="A1170" s="337"/>
      <c r="B1170" s="333"/>
      <c r="C1170" s="333"/>
      <c r="D1170" s="709" t="s">
        <v>1711</v>
      </c>
      <c r="E1170" s="709"/>
      <c r="F1170" s="709"/>
      <c r="G1170" s="714"/>
      <c r="H1170" s="353" t="s">
        <v>1786</v>
      </c>
      <c r="I1170" s="321" t="str">
        <f t="shared" si="18"/>
        <v>Comunicación interna solicitando ajustes al plan institucional de capacitación del personal</v>
      </c>
    </row>
    <row r="1171" spans="1:9">
      <c r="A1171" s="337"/>
      <c r="B1171" s="333"/>
      <c r="C1171" s="333"/>
      <c r="D1171" s="709" t="s">
        <v>1712</v>
      </c>
      <c r="E1171" s="709"/>
      <c r="F1171" s="709"/>
      <c r="G1171" s="714"/>
      <c r="H1171" s="353" t="s">
        <v>1786</v>
      </c>
      <c r="I1171" s="321" t="str">
        <f t="shared" si="18"/>
        <v>Comunicación interna solicitando informes de seguimiento al plan institucional de capacitación del personal</v>
      </c>
    </row>
    <row r="1172" spans="1:9">
      <c r="A1172" s="337"/>
      <c r="B1172" s="333"/>
      <c r="C1172" s="333"/>
      <c r="D1172" s="709" t="s">
        <v>1713</v>
      </c>
      <c r="E1172" s="709"/>
      <c r="F1172" s="709"/>
      <c r="G1172" s="714"/>
      <c r="H1172" s="353" t="s">
        <v>1786</v>
      </c>
      <c r="I1172" s="321" t="str">
        <f t="shared" si="18"/>
        <v>Comunicación interna enviando el informe de seguimiento del plan institucional de capacitación del personal</v>
      </c>
    </row>
    <row r="1173" spans="1:9">
      <c r="A1173" s="337"/>
      <c r="B1173" s="333"/>
      <c r="C1173" s="333"/>
      <c r="D1173" s="709" t="s">
        <v>1714</v>
      </c>
      <c r="E1173" s="709"/>
      <c r="F1173" s="709"/>
      <c r="G1173" s="714"/>
      <c r="H1173" s="353" t="s">
        <v>1786</v>
      </c>
      <c r="I1173" s="321" t="str">
        <f t="shared" si="18"/>
        <v>Informe de seguimiento a la programación y ejecución del plan institucional de capacitación del personal</v>
      </c>
    </row>
    <row r="1174" spans="1:9">
      <c r="A1174" s="337"/>
      <c r="B1174" s="333"/>
      <c r="C1174" s="333"/>
      <c r="D1174" s="709" t="s">
        <v>1715</v>
      </c>
      <c r="E1174" s="709"/>
      <c r="F1174" s="709"/>
      <c r="G1174" s="714"/>
      <c r="H1174" s="353" t="s">
        <v>1786</v>
      </c>
      <c r="I1174" s="321" t="str">
        <f t="shared" si="18"/>
        <v>Comunicación interna solicitando ajustes al informe de seguimiento del plan institucional de capacitación del personal</v>
      </c>
    </row>
    <row r="1175" spans="1:9">
      <c r="A1175" s="337"/>
      <c r="B1175" s="333"/>
      <c r="C1175" s="333"/>
      <c r="D1175" s="709" t="s">
        <v>1716</v>
      </c>
      <c r="E1175" s="709"/>
      <c r="F1175" s="709"/>
      <c r="G1175" s="714"/>
      <c r="H1175" s="353" t="s">
        <v>1786</v>
      </c>
      <c r="I1175" s="321" t="str">
        <f t="shared" si="18"/>
        <v>Informe consolidado de programación y ejecución al plan institucional de capacitación del personal</v>
      </c>
    </row>
    <row r="1176" spans="1:9">
      <c r="A1176" s="337"/>
      <c r="B1176" s="333"/>
      <c r="C1176" s="333"/>
      <c r="D1176" s="709" t="s">
        <v>1183</v>
      </c>
      <c r="E1176" s="709"/>
      <c r="F1176" s="709"/>
      <c r="G1176" s="714"/>
      <c r="H1176" s="353" t="s">
        <v>1786</v>
      </c>
      <c r="I1176" s="321" t="str">
        <f t="shared" si="18"/>
        <v>Comunicación interna solicitando la formulación o actualización de indicadores</v>
      </c>
    </row>
    <row r="1177" spans="1:9">
      <c r="A1177" s="337"/>
      <c r="B1177" s="333"/>
      <c r="C1177" s="333"/>
      <c r="D1177" s="709" t="s">
        <v>1698</v>
      </c>
      <c r="E1177" s="709"/>
      <c r="F1177" s="709"/>
      <c r="G1177" s="714"/>
      <c r="H1177" s="353" t="s">
        <v>1786</v>
      </c>
      <c r="I1177" s="321" t="str">
        <f t="shared" si="18"/>
        <v>Ficha técnica u hoja de vida de indicador</v>
      </c>
    </row>
    <row r="1178" spans="1:9">
      <c r="A1178" s="337"/>
      <c r="B1178" s="333"/>
      <c r="C1178" s="333"/>
      <c r="D1178" s="709" t="s">
        <v>1185</v>
      </c>
      <c r="E1178" s="709"/>
      <c r="F1178" s="709"/>
      <c r="G1178" s="714"/>
      <c r="H1178" s="353" t="s">
        <v>1786</v>
      </c>
      <c r="I1178" s="321" t="str">
        <f t="shared" si="18"/>
        <v>Comunicación interna enviando los indicadores</v>
      </c>
    </row>
    <row r="1179" spans="1:9">
      <c r="A1179" s="337"/>
      <c r="B1179" s="333"/>
      <c r="C1179" s="333"/>
      <c r="D1179" s="709" t="s">
        <v>1186</v>
      </c>
      <c r="E1179" s="709"/>
      <c r="F1179" s="709"/>
      <c r="G1179" s="714"/>
      <c r="H1179" s="353" t="s">
        <v>1786</v>
      </c>
      <c r="I1179" s="321" t="str">
        <f t="shared" si="18"/>
        <v>Comunicación interna solicitando ajustes a los indicadores</v>
      </c>
    </row>
    <row r="1180" spans="1:9" ht="12" thickBot="1">
      <c r="A1180" s="346"/>
      <c r="B1180" s="347"/>
      <c r="C1180" s="347"/>
      <c r="D1180" s="738" t="s">
        <v>1699</v>
      </c>
      <c r="E1180" s="738"/>
      <c r="F1180" s="738"/>
      <c r="G1180" s="734"/>
      <c r="H1180" s="353" t="s">
        <v>1786</v>
      </c>
      <c r="I1180" s="321" t="str">
        <f t="shared" si="18"/>
        <v>Consolidado de indicadores</v>
      </c>
    </row>
    <row r="1181" spans="1:9">
      <c r="A1181" s="331">
        <v>430</v>
      </c>
      <c r="B1181" s="332">
        <v>51</v>
      </c>
      <c r="C1181" s="332"/>
      <c r="D1181" s="758" t="s">
        <v>735</v>
      </c>
      <c r="E1181" s="759"/>
      <c r="F1181" s="760"/>
      <c r="G1181" s="761" t="s">
        <v>1646</v>
      </c>
      <c r="H1181" s="353" t="s">
        <v>1786</v>
      </c>
    </row>
    <row r="1182" spans="1:9" ht="12" thickBot="1">
      <c r="A1182" s="337"/>
      <c r="B1182" s="333"/>
      <c r="C1182" s="333"/>
      <c r="D1182" s="762" t="s">
        <v>1717</v>
      </c>
      <c r="E1182" s="763"/>
      <c r="F1182" s="764"/>
      <c r="G1182" s="714"/>
      <c r="H1182" s="353" t="s">
        <v>1786</v>
      </c>
      <c r="I1182" s="321" t="str">
        <f t="shared" si="18"/>
        <v>Planilla de turnos</v>
      </c>
    </row>
    <row r="1183" spans="1:9">
      <c r="A1183" s="325">
        <v>430</v>
      </c>
      <c r="B1183" s="326">
        <v>52</v>
      </c>
      <c r="C1183" s="326"/>
      <c r="D1183" s="757" t="s">
        <v>416</v>
      </c>
      <c r="E1183" s="757"/>
      <c r="F1183" s="757"/>
      <c r="G1183" s="358"/>
      <c r="H1183" s="353" t="s">
        <v>1786</v>
      </c>
    </row>
    <row r="1184" spans="1:9">
      <c r="A1184" s="329">
        <v>430</v>
      </c>
      <c r="B1184" s="330">
        <v>52</v>
      </c>
      <c r="C1184" s="330">
        <v>16</v>
      </c>
      <c r="D1184" s="756" t="s">
        <v>1718</v>
      </c>
      <c r="E1184" s="705"/>
      <c r="F1184" s="705"/>
      <c r="G1184" s="713" t="s">
        <v>1646</v>
      </c>
      <c r="H1184" s="353" t="s">
        <v>1786</v>
      </c>
    </row>
    <row r="1185" spans="1:9">
      <c r="A1185" s="337"/>
      <c r="B1185" s="333"/>
      <c r="C1185" s="333"/>
      <c r="D1185" s="709" t="s">
        <v>1719</v>
      </c>
      <c r="E1185" s="709"/>
      <c r="F1185" s="709"/>
      <c r="G1185" s="714"/>
      <c r="H1185" s="353" t="s">
        <v>1786</v>
      </c>
      <c r="I1185" s="321" t="str">
        <f t="shared" si="18"/>
        <v>Panorama de factores de riesgo</v>
      </c>
    </row>
    <row r="1186" spans="1:9">
      <c r="A1186" s="337"/>
      <c r="B1186" s="333"/>
      <c r="C1186" s="333"/>
      <c r="D1186" s="709" t="s">
        <v>1720</v>
      </c>
      <c r="E1186" s="709"/>
      <c r="F1186" s="709"/>
      <c r="G1186" s="714"/>
      <c r="H1186" s="353" t="s">
        <v>1786</v>
      </c>
      <c r="I1186" s="321" t="str">
        <f t="shared" si="18"/>
        <v>Programa de seguridad y salud en el trabajo</v>
      </c>
    </row>
    <row r="1187" spans="1:9">
      <c r="A1187" s="337"/>
      <c r="B1187" s="333"/>
      <c r="C1187" s="333"/>
      <c r="D1187" s="709" t="s">
        <v>1721</v>
      </c>
      <c r="E1187" s="709"/>
      <c r="F1187" s="709"/>
      <c r="G1187" s="714"/>
      <c r="H1187" s="353" t="s">
        <v>1786</v>
      </c>
      <c r="I1187" s="321" t="str">
        <f t="shared" si="18"/>
        <v>Cronograma de actividades con la aseguradora de riesgos</v>
      </c>
    </row>
    <row r="1188" spans="1:9">
      <c r="A1188" s="337"/>
      <c r="B1188" s="333"/>
      <c r="C1188" s="333"/>
      <c r="D1188" s="709" t="s">
        <v>1722</v>
      </c>
      <c r="E1188" s="709"/>
      <c r="F1188" s="709"/>
      <c r="G1188" s="714"/>
      <c r="H1188" s="353" t="s">
        <v>1786</v>
      </c>
      <c r="I1188" s="321" t="str">
        <f t="shared" si="18"/>
        <v>Documento de aprobación del programa de seguridad y salud en el trabajo</v>
      </c>
    </row>
    <row r="1189" spans="1:9">
      <c r="A1189" s="337"/>
      <c r="B1189" s="333"/>
      <c r="C1189" s="333"/>
      <c r="D1189" s="709" t="s">
        <v>1723</v>
      </c>
      <c r="E1189" s="709"/>
      <c r="F1189" s="709"/>
      <c r="G1189" s="714"/>
      <c r="H1189" s="353" t="s">
        <v>1786</v>
      </c>
      <c r="I1189" s="321" t="str">
        <f t="shared" si="18"/>
        <v>Resolución adoptando el programa de seguridad y salud en el trabajo</v>
      </c>
    </row>
    <row r="1190" spans="1:9">
      <c r="A1190" s="337"/>
      <c r="B1190" s="333"/>
      <c r="C1190" s="333"/>
      <c r="D1190" s="709" t="s">
        <v>1724</v>
      </c>
      <c r="E1190" s="709"/>
      <c r="F1190" s="709"/>
      <c r="G1190" s="714"/>
      <c r="H1190" s="353" t="s">
        <v>1786</v>
      </c>
      <c r="I1190" s="321" t="str">
        <f t="shared" si="18"/>
        <v>Documento de divulgación del programa de seguridad y salud en el trabajo</v>
      </c>
    </row>
    <row r="1191" spans="1:9">
      <c r="A1191" s="337"/>
      <c r="B1191" s="333"/>
      <c r="C1191" s="333"/>
      <c r="D1191" s="709" t="s">
        <v>1725</v>
      </c>
      <c r="E1191" s="709"/>
      <c r="F1191" s="709"/>
      <c r="G1191" s="714"/>
      <c r="H1191" s="353" t="s">
        <v>1786</v>
      </c>
      <c r="I1191" s="321" t="str">
        <f t="shared" si="18"/>
        <v>Documento convocando a las actividades del programa de seguridad y salud en el trabajo</v>
      </c>
    </row>
    <row r="1192" spans="1:9">
      <c r="A1192" s="337"/>
      <c r="B1192" s="333"/>
      <c r="C1192" s="333"/>
      <c r="D1192" s="709" t="s">
        <v>1726</v>
      </c>
      <c r="E1192" s="709"/>
      <c r="F1192" s="709"/>
      <c r="G1192" s="714"/>
      <c r="H1192" s="353" t="s">
        <v>1786</v>
      </c>
      <c r="I1192" s="321" t="str">
        <f t="shared" si="18"/>
        <v>Acta de reunión de COPASST</v>
      </c>
    </row>
    <row r="1193" spans="1:9">
      <c r="A1193" s="337"/>
      <c r="B1193" s="333"/>
      <c r="C1193" s="333"/>
      <c r="D1193" s="709" t="s">
        <v>1727</v>
      </c>
      <c r="E1193" s="709"/>
      <c r="F1193" s="709"/>
      <c r="G1193" s="714"/>
      <c r="H1193" s="353" t="s">
        <v>1786</v>
      </c>
      <c r="I1193" s="321" t="str">
        <f t="shared" si="18"/>
        <v>Informe de actividades de ejecución de la aseguradora de riesgos</v>
      </c>
    </row>
    <row r="1194" spans="1:9">
      <c r="A1194" s="337"/>
      <c r="B1194" s="333"/>
      <c r="C1194" s="333"/>
      <c r="D1194" s="709" t="s">
        <v>1728</v>
      </c>
      <c r="E1194" s="709"/>
      <c r="F1194" s="709"/>
      <c r="G1194" s="714"/>
      <c r="H1194" s="353" t="s">
        <v>1786</v>
      </c>
      <c r="I1194" s="321" t="str">
        <f t="shared" si="18"/>
        <v>Cronograma de actividades para mitigar riesgos</v>
      </c>
    </row>
    <row r="1195" spans="1:9">
      <c r="A1195" s="337"/>
      <c r="B1195" s="333"/>
      <c r="C1195" s="333"/>
      <c r="D1195" s="709" t="s">
        <v>1729</v>
      </c>
      <c r="E1195" s="709"/>
      <c r="F1195" s="709"/>
      <c r="G1195" s="714"/>
      <c r="H1195" s="353" t="s">
        <v>1786</v>
      </c>
      <c r="I1195" s="321" t="str">
        <f t="shared" si="18"/>
        <v>Listado de asistencia a las actividades para mitigar el riesgo</v>
      </c>
    </row>
    <row r="1196" spans="1:9">
      <c r="A1196" s="337"/>
      <c r="B1196" s="333"/>
      <c r="C1196" s="333"/>
      <c r="D1196" s="709" t="s">
        <v>1730</v>
      </c>
      <c r="E1196" s="709"/>
      <c r="F1196" s="709"/>
      <c r="G1196" s="714"/>
      <c r="H1196" s="353" t="s">
        <v>1786</v>
      </c>
      <c r="I1196" s="321" t="str">
        <f t="shared" si="18"/>
        <v>Registro fotográfico</v>
      </c>
    </row>
    <row r="1197" spans="1:9">
      <c r="A1197" s="337"/>
      <c r="B1197" s="333"/>
      <c r="C1197" s="333"/>
      <c r="D1197" s="709" t="s">
        <v>1731</v>
      </c>
      <c r="E1197" s="709"/>
      <c r="F1197" s="709"/>
      <c r="G1197" s="714"/>
      <c r="H1197" s="353" t="s">
        <v>1786</v>
      </c>
      <c r="I1197" s="321" t="str">
        <f t="shared" si="18"/>
        <v>Documento de inspecciones</v>
      </c>
    </row>
    <row r="1198" spans="1:9">
      <c r="A1198" s="337"/>
      <c r="B1198" s="333"/>
      <c r="C1198" s="333"/>
      <c r="D1198" s="709" t="s">
        <v>1732</v>
      </c>
      <c r="E1198" s="709"/>
      <c r="F1198" s="709"/>
      <c r="G1198" s="714"/>
      <c r="H1198" s="353" t="s">
        <v>1786</v>
      </c>
      <c r="I1198" s="321" t="str">
        <f t="shared" si="18"/>
        <v>Documento de compromiso u oficialización del hallazgo</v>
      </c>
    </row>
    <row r="1199" spans="1:9">
      <c r="A1199" s="337"/>
      <c r="B1199" s="333"/>
      <c r="C1199" s="333"/>
      <c r="D1199" s="709" t="s">
        <v>1733</v>
      </c>
      <c r="E1199" s="709"/>
      <c r="F1199" s="709"/>
      <c r="G1199" s="714"/>
      <c r="H1199" s="353" t="s">
        <v>1786</v>
      </c>
      <c r="I1199" s="321" t="str">
        <f t="shared" si="18"/>
        <v>Registro único de reporte de accidentes de trabajo</v>
      </c>
    </row>
    <row r="1200" spans="1:9" ht="12" thickBot="1">
      <c r="A1200" s="346"/>
      <c r="B1200" s="347"/>
      <c r="C1200" s="347"/>
      <c r="D1200" s="738" t="s">
        <v>1734</v>
      </c>
      <c r="E1200" s="738"/>
      <c r="F1200" s="738"/>
      <c r="G1200" s="734"/>
      <c r="H1200" s="353" t="s">
        <v>1786</v>
      </c>
      <c r="I1200" s="321" t="str">
        <f t="shared" si="18"/>
        <v>Programa de vigilancia epidemiológica</v>
      </c>
    </row>
    <row r="1201" spans="1:9" ht="12.75">
      <c r="A1201" s="325">
        <v>440</v>
      </c>
      <c r="B1201" s="326">
        <v>2</v>
      </c>
      <c r="C1201" s="327"/>
      <c r="D1201" s="755" t="s">
        <v>400</v>
      </c>
      <c r="E1201" s="755"/>
      <c r="F1201" s="755"/>
      <c r="G1201" s="328"/>
      <c r="H1201" s="353" t="s">
        <v>1787</v>
      </c>
    </row>
    <row r="1202" spans="1:9">
      <c r="A1202" s="381">
        <v>440</v>
      </c>
      <c r="B1202" s="382">
        <v>2</v>
      </c>
      <c r="C1202" s="382">
        <v>26</v>
      </c>
      <c r="D1202" s="756" t="s">
        <v>737</v>
      </c>
      <c r="E1202" s="756"/>
      <c r="F1202" s="756"/>
      <c r="G1202" s="706" t="s">
        <v>1735</v>
      </c>
      <c r="H1202" s="353" t="s">
        <v>1787</v>
      </c>
    </row>
    <row r="1203" spans="1:9">
      <c r="A1203" s="753"/>
      <c r="B1203" s="754"/>
      <c r="C1203" s="754"/>
      <c r="D1203" s="709" t="s">
        <v>1736</v>
      </c>
      <c r="E1203" s="723"/>
      <c r="F1203" s="723"/>
      <c r="G1203" s="706"/>
      <c r="H1203" s="353" t="s">
        <v>1787</v>
      </c>
      <c r="I1203" s="321" t="str">
        <f t="shared" si="18"/>
        <v>Comunicación de invitación al Comité Evaluador de Contratación</v>
      </c>
    </row>
    <row r="1204" spans="1:9">
      <c r="A1204" s="715"/>
      <c r="B1204" s="719"/>
      <c r="C1204" s="719"/>
      <c r="D1204" s="709" t="s">
        <v>1737</v>
      </c>
      <c r="E1204" s="723"/>
      <c r="F1204" s="723"/>
      <c r="G1204" s="706"/>
      <c r="H1204" s="353" t="s">
        <v>1787</v>
      </c>
      <c r="I1204" s="321" t="str">
        <f t="shared" si="18"/>
        <v>Acta de Reunión</v>
      </c>
    </row>
    <row r="1205" spans="1:9" ht="12" thickBot="1">
      <c r="A1205" s="715"/>
      <c r="B1205" s="719"/>
      <c r="C1205" s="719"/>
      <c r="D1205" s="709" t="s">
        <v>1235</v>
      </c>
      <c r="E1205" s="723"/>
      <c r="F1205" s="723"/>
      <c r="G1205" s="706"/>
      <c r="H1205" s="353" t="s">
        <v>1787</v>
      </c>
      <c r="I1205" s="321" t="str">
        <f t="shared" si="18"/>
        <v>Listado de asistencia</v>
      </c>
    </row>
    <row r="1206" spans="1:9">
      <c r="A1206" s="325">
        <v>440</v>
      </c>
      <c r="B1206" s="326">
        <v>13</v>
      </c>
      <c r="C1206" s="326"/>
      <c r="D1206" s="746" t="s">
        <v>438</v>
      </c>
      <c r="E1206" s="746"/>
      <c r="F1206" s="746"/>
      <c r="G1206" s="358"/>
      <c r="H1206" s="353" t="s">
        <v>1787</v>
      </c>
    </row>
    <row r="1207" spans="1:9">
      <c r="A1207" s="329">
        <v>440</v>
      </c>
      <c r="B1207" s="330">
        <v>13</v>
      </c>
      <c r="C1207" s="330">
        <v>1</v>
      </c>
      <c r="D1207" s="747" t="s">
        <v>738</v>
      </c>
      <c r="E1207" s="748"/>
      <c r="F1207" s="749"/>
      <c r="G1207" s="750" t="s">
        <v>1735</v>
      </c>
      <c r="H1207" s="353" t="s">
        <v>1787</v>
      </c>
    </row>
    <row r="1208" spans="1:9">
      <c r="A1208" s="752"/>
      <c r="B1208" s="751"/>
      <c r="C1208" s="751"/>
      <c r="D1208" s="709" t="s">
        <v>1738</v>
      </c>
      <c r="E1208" s="723"/>
      <c r="F1208" s="723"/>
      <c r="G1208" s="751"/>
      <c r="H1208" s="353" t="s">
        <v>1787</v>
      </c>
      <c r="I1208" s="321" t="str">
        <f t="shared" si="18"/>
        <v xml:space="preserve">Solicitud de Bienes y Servicios </v>
      </c>
    </row>
    <row r="1209" spans="1:9">
      <c r="A1209" s="752"/>
      <c r="B1209" s="751"/>
      <c r="C1209" s="751"/>
      <c r="D1209" s="709" t="s">
        <v>1739</v>
      </c>
      <c r="E1209" s="723"/>
      <c r="F1209" s="723"/>
      <c r="G1209" s="751"/>
      <c r="H1209" s="353" t="s">
        <v>1787</v>
      </c>
      <c r="I1209" s="321" t="str">
        <f t="shared" si="18"/>
        <v xml:space="preserve">Estudio de mercado </v>
      </c>
    </row>
    <row r="1210" spans="1:9">
      <c r="A1210" s="752"/>
      <c r="B1210" s="751"/>
      <c r="C1210" s="751"/>
      <c r="D1210" s="710" t="s">
        <v>1740</v>
      </c>
      <c r="E1210" s="711"/>
      <c r="F1210" s="712"/>
      <c r="G1210" s="751"/>
      <c r="H1210" s="353" t="s">
        <v>1787</v>
      </c>
      <c r="I1210" s="321" t="str">
        <f t="shared" si="18"/>
        <v>Estudios Previos</v>
      </c>
    </row>
    <row r="1211" spans="1:9">
      <c r="A1211" s="752"/>
      <c r="B1211" s="751"/>
      <c r="C1211" s="751"/>
      <c r="D1211" s="710" t="s">
        <v>1741</v>
      </c>
      <c r="E1211" s="711"/>
      <c r="F1211" s="712"/>
      <c r="G1211" s="751"/>
      <c r="H1211" s="353" t="s">
        <v>1787</v>
      </c>
      <c r="I1211" s="321" t="str">
        <f t="shared" si="18"/>
        <v>Solicitud de Certificado de Disponibilidad Presupuestal</v>
      </c>
    </row>
    <row r="1212" spans="1:9">
      <c r="A1212" s="752"/>
      <c r="B1212" s="751"/>
      <c r="C1212" s="751"/>
      <c r="D1212" s="728" t="s">
        <v>1742</v>
      </c>
      <c r="E1212" s="711"/>
      <c r="F1212" s="712"/>
      <c r="G1212" s="751"/>
      <c r="H1212" s="353" t="s">
        <v>1787</v>
      </c>
      <c r="I1212" s="321" t="str">
        <f t="shared" si="18"/>
        <v>Certificado de Disponibilidad Presupuestal</v>
      </c>
    </row>
    <row r="1213" spans="1:9">
      <c r="A1213" s="752"/>
      <c r="B1213" s="751"/>
      <c r="C1213" s="751"/>
      <c r="D1213" s="709" t="s">
        <v>1743</v>
      </c>
      <c r="E1213" s="723"/>
      <c r="F1213" s="723"/>
      <c r="G1213" s="751"/>
      <c r="H1213" s="353" t="s">
        <v>1787</v>
      </c>
      <c r="I1213" s="321" t="str">
        <f t="shared" si="18"/>
        <v xml:space="preserve">Invitación plataforma electrónica </v>
      </c>
    </row>
    <row r="1214" spans="1:9">
      <c r="A1214" s="752"/>
      <c r="B1214" s="751"/>
      <c r="C1214" s="751"/>
      <c r="D1214" s="709" t="s">
        <v>1744</v>
      </c>
      <c r="E1214" s="723"/>
      <c r="F1214" s="723"/>
      <c r="G1214" s="751"/>
      <c r="H1214" s="353" t="s">
        <v>1787</v>
      </c>
      <c r="I1214" s="321" t="str">
        <f t="shared" si="18"/>
        <v>Propuesta de proponentes</v>
      </c>
    </row>
    <row r="1215" spans="1:9">
      <c r="A1215" s="752"/>
      <c r="B1215" s="751"/>
      <c r="C1215" s="751"/>
      <c r="D1215" s="709" t="s">
        <v>1745</v>
      </c>
      <c r="E1215" s="723"/>
      <c r="F1215" s="723"/>
      <c r="G1215" s="751"/>
      <c r="H1215" s="353" t="s">
        <v>1787</v>
      </c>
      <c r="I1215" s="321" t="str">
        <f t="shared" si="18"/>
        <v>Registro en la planilla de proponentes y/o apertura de sobres</v>
      </c>
    </row>
    <row r="1216" spans="1:9">
      <c r="A1216" s="752"/>
      <c r="B1216" s="751"/>
      <c r="C1216" s="751"/>
      <c r="D1216" s="709" t="s">
        <v>1746</v>
      </c>
      <c r="E1216" s="723"/>
      <c r="F1216" s="723"/>
      <c r="G1216" s="751"/>
      <c r="H1216" s="353" t="s">
        <v>1787</v>
      </c>
      <c r="I1216" s="321" t="str">
        <f t="shared" si="18"/>
        <v xml:space="preserve">Evaluación jurídica, técnica, financiera, sarlaft y  económica </v>
      </c>
    </row>
    <row r="1217" spans="1:9">
      <c r="A1217" s="752"/>
      <c r="B1217" s="751"/>
      <c r="C1217" s="751"/>
      <c r="D1217" s="723" t="s">
        <v>1747</v>
      </c>
      <c r="E1217" s="723"/>
      <c r="F1217" s="723"/>
      <c r="G1217" s="751"/>
      <c r="H1217" s="353" t="s">
        <v>1787</v>
      </c>
      <c r="I1217" s="321" t="str">
        <f t="shared" si="18"/>
        <v>Observaciones y respuestas</v>
      </c>
    </row>
    <row r="1218" spans="1:9">
      <c r="A1218" s="752"/>
      <c r="B1218" s="751"/>
      <c r="C1218" s="751"/>
      <c r="D1218" s="709" t="s">
        <v>1748</v>
      </c>
      <c r="E1218" s="723"/>
      <c r="F1218" s="723"/>
      <c r="G1218" s="751"/>
      <c r="H1218" s="353" t="s">
        <v>1787</v>
      </c>
      <c r="I1218" s="321" t="str">
        <f t="shared" si="18"/>
        <v>Acta de Comité Evaluador</v>
      </c>
    </row>
    <row r="1219" spans="1:9">
      <c r="A1219" s="752"/>
      <c r="B1219" s="751"/>
      <c r="C1219" s="751"/>
      <c r="D1219" s="709" t="s">
        <v>1749</v>
      </c>
      <c r="E1219" s="723"/>
      <c r="F1219" s="723"/>
      <c r="G1219" s="751"/>
      <c r="H1219" s="353" t="s">
        <v>1787</v>
      </c>
      <c r="I1219" s="321" t="str">
        <f t="shared" si="18"/>
        <v xml:space="preserve">Consolidado de Evaluaciones </v>
      </c>
    </row>
    <row r="1220" spans="1:9">
      <c r="A1220" s="752"/>
      <c r="B1220" s="751"/>
      <c r="C1220" s="751"/>
      <c r="D1220" s="709" t="s">
        <v>1750</v>
      </c>
      <c r="E1220" s="723"/>
      <c r="F1220" s="723"/>
      <c r="G1220" s="751"/>
      <c r="H1220" s="353" t="s">
        <v>1787</v>
      </c>
      <c r="I1220" s="321" t="str">
        <f t="shared" ref="I1220:I1283" si="19">+D1220</f>
        <v xml:space="preserve">Acta de carga de documentos </v>
      </c>
    </row>
    <row r="1221" spans="1:9">
      <c r="A1221" s="752"/>
      <c r="B1221" s="751"/>
      <c r="C1221" s="751"/>
      <c r="D1221" s="709" t="s">
        <v>1751</v>
      </c>
      <c r="E1221" s="723"/>
      <c r="F1221" s="723"/>
      <c r="G1221" s="751"/>
      <c r="H1221" s="353" t="s">
        <v>1787</v>
      </c>
      <c r="I1221" s="321" t="str">
        <f t="shared" si="19"/>
        <v xml:space="preserve">Contrato </v>
      </c>
    </row>
    <row r="1222" spans="1:9">
      <c r="A1222" s="752"/>
      <c r="B1222" s="751"/>
      <c r="C1222" s="751"/>
      <c r="D1222" s="709" t="s">
        <v>1752</v>
      </c>
      <c r="E1222" s="723"/>
      <c r="F1222" s="723"/>
      <c r="G1222" s="751"/>
      <c r="H1222" s="353" t="s">
        <v>1787</v>
      </c>
      <c r="I1222" s="321" t="str">
        <f t="shared" si="19"/>
        <v xml:space="preserve">Póliza  </v>
      </c>
    </row>
    <row r="1223" spans="1:9">
      <c r="A1223" s="752"/>
      <c r="B1223" s="751"/>
      <c r="C1223" s="751"/>
      <c r="D1223" s="709" t="s">
        <v>1753</v>
      </c>
      <c r="E1223" s="723"/>
      <c r="F1223" s="723"/>
      <c r="G1223" s="751"/>
      <c r="H1223" s="353" t="s">
        <v>1787</v>
      </c>
      <c r="I1223" s="321" t="str">
        <f t="shared" si="19"/>
        <v>Registro presupuestal</v>
      </c>
    </row>
    <row r="1224" spans="1:9">
      <c r="A1224" s="752"/>
      <c r="B1224" s="751"/>
      <c r="C1224" s="751"/>
      <c r="D1224" s="723" t="s">
        <v>1754</v>
      </c>
      <c r="E1224" s="723"/>
      <c r="F1224" s="723"/>
      <c r="G1224" s="751"/>
      <c r="H1224" s="353" t="s">
        <v>1787</v>
      </c>
      <c r="I1224" s="321" t="str">
        <f t="shared" si="19"/>
        <v>Comunicación de designación del supervisor</v>
      </c>
    </row>
    <row r="1225" spans="1:9">
      <c r="A1225" s="752"/>
      <c r="B1225" s="751"/>
      <c r="C1225" s="751"/>
      <c r="D1225" s="710" t="s">
        <v>1755</v>
      </c>
      <c r="E1225" s="711"/>
      <c r="F1225" s="712"/>
      <c r="G1225" s="751"/>
      <c r="H1225" s="353" t="s">
        <v>1787</v>
      </c>
      <c r="I1225" s="321" t="str">
        <f t="shared" si="19"/>
        <v>Acta de inicio</v>
      </c>
    </row>
    <row r="1226" spans="1:9">
      <c r="A1226" s="752"/>
      <c r="B1226" s="751"/>
      <c r="C1226" s="751"/>
      <c r="D1226" s="720" t="s">
        <v>1756</v>
      </c>
      <c r="E1226" s="735"/>
      <c r="F1226" s="736"/>
      <c r="G1226" s="751"/>
      <c r="H1226" s="353" t="s">
        <v>1787</v>
      </c>
      <c r="I1226" s="321" t="str">
        <f t="shared" si="19"/>
        <v>Certificación de cumplimiento</v>
      </c>
    </row>
    <row r="1227" spans="1:9">
      <c r="A1227" s="752"/>
      <c r="B1227" s="751"/>
      <c r="C1227" s="751"/>
      <c r="D1227" s="709" t="s">
        <v>1757</v>
      </c>
      <c r="E1227" s="723"/>
      <c r="F1227" s="723"/>
      <c r="G1227" s="751"/>
      <c r="H1227" s="353" t="s">
        <v>1787</v>
      </c>
      <c r="I1227" s="321" t="str">
        <f t="shared" si="19"/>
        <v>Solicitud de adición, prorroga y/o modificación</v>
      </c>
    </row>
    <row r="1228" spans="1:9">
      <c r="A1228" s="752"/>
      <c r="B1228" s="751"/>
      <c r="C1228" s="751"/>
      <c r="D1228" s="710" t="s">
        <v>1758</v>
      </c>
      <c r="E1228" s="711"/>
      <c r="F1228" s="712"/>
      <c r="G1228" s="751"/>
      <c r="H1228" s="353" t="s">
        <v>1787</v>
      </c>
      <c r="I1228" s="321" t="str">
        <f t="shared" si="19"/>
        <v>Informe parcial de supervisión</v>
      </c>
    </row>
    <row r="1229" spans="1:9">
      <c r="A1229" s="752"/>
      <c r="B1229" s="751"/>
      <c r="C1229" s="751"/>
      <c r="D1229" s="709" t="s">
        <v>1759</v>
      </c>
      <c r="E1229" s="723"/>
      <c r="F1229" s="723"/>
      <c r="G1229" s="751"/>
      <c r="H1229" s="353" t="s">
        <v>1787</v>
      </c>
      <c r="I1229" s="321" t="str">
        <f t="shared" si="19"/>
        <v xml:space="preserve">Evaluación de proveedores </v>
      </c>
    </row>
    <row r="1230" spans="1:9">
      <c r="A1230" s="752"/>
      <c r="B1230" s="751"/>
      <c r="C1230" s="751"/>
      <c r="D1230" s="710" t="s">
        <v>1760</v>
      </c>
      <c r="E1230" s="711"/>
      <c r="F1230" s="712"/>
      <c r="G1230" s="751"/>
      <c r="H1230" s="353" t="s">
        <v>1787</v>
      </c>
      <c r="I1230" s="321" t="str">
        <f t="shared" si="19"/>
        <v xml:space="preserve">Plan de mejora </v>
      </c>
    </row>
    <row r="1231" spans="1:9">
      <c r="A1231" s="752"/>
      <c r="B1231" s="751"/>
      <c r="C1231" s="751"/>
      <c r="D1231" s="709" t="s">
        <v>1761</v>
      </c>
      <c r="E1231" s="723"/>
      <c r="F1231" s="723"/>
      <c r="G1231" s="751"/>
      <c r="H1231" s="353" t="s">
        <v>1787</v>
      </c>
      <c r="I1231" s="321" t="str">
        <f t="shared" si="19"/>
        <v>Informe final de supervisión</v>
      </c>
    </row>
    <row r="1232" spans="1:9">
      <c r="A1232" s="752"/>
      <c r="B1232" s="751"/>
      <c r="C1232" s="751"/>
      <c r="D1232" s="709" t="s">
        <v>1762</v>
      </c>
      <c r="E1232" s="723"/>
      <c r="F1232" s="723"/>
      <c r="G1232" s="751"/>
      <c r="H1232" s="353" t="s">
        <v>1787</v>
      </c>
      <c r="I1232" s="321" t="str">
        <f t="shared" si="19"/>
        <v>Acta de liquidación (bilateral - unilateral)</v>
      </c>
    </row>
    <row r="1233" spans="1:9">
      <c r="A1233" s="373"/>
      <c r="B1233" s="374"/>
      <c r="C1233" s="374"/>
      <c r="D1233" s="740" t="s">
        <v>1763</v>
      </c>
      <c r="E1233" s="741"/>
      <c r="F1233" s="742"/>
      <c r="G1233" s="374"/>
      <c r="H1233" s="353" t="s">
        <v>1787</v>
      </c>
      <c r="I1233" s="321" t="str">
        <f t="shared" si="19"/>
        <v>Planilla de pago de aportes a seguridad social</v>
      </c>
    </row>
    <row r="1234" spans="1:9">
      <c r="A1234" s="329">
        <v>440</v>
      </c>
      <c r="B1234" s="330">
        <v>13</v>
      </c>
      <c r="C1234" s="330">
        <v>2</v>
      </c>
      <c r="D1234" s="743" t="s">
        <v>739</v>
      </c>
      <c r="E1234" s="744"/>
      <c r="F1234" s="745"/>
      <c r="G1234" s="713" t="s">
        <v>1735</v>
      </c>
      <c r="H1234" s="353" t="s">
        <v>1787</v>
      </c>
    </row>
    <row r="1235" spans="1:9">
      <c r="A1235" s="732"/>
      <c r="B1235" s="719"/>
      <c r="C1235" s="733"/>
      <c r="D1235" s="710" t="s">
        <v>1738</v>
      </c>
      <c r="E1235" s="711"/>
      <c r="F1235" s="712"/>
      <c r="G1235" s="714"/>
      <c r="H1235" s="353" t="s">
        <v>1787</v>
      </c>
      <c r="I1235" s="321" t="str">
        <f t="shared" si="19"/>
        <v xml:space="preserve">Solicitud de Bienes y Servicios </v>
      </c>
    </row>
    <row r="1236" spans="1:9">
      <c r="A1236" s="732"/>
      <c r="B1236" s="719"/>
      <c r="C1236" s="733"/>
      <c r="D1236" s="710" t="s">
        <v>1739</v>
      </c>
      <c r="E1236" s="711"/>
      <c r="F1236" s="712"/>
      <c r="G1236" s="714"/>
      <c r="H1236" s="353" t="s">
        <v>1787</v>
      </c>
      <c r="I1236" s="321" t="str">
        <f t="shared" si="19"/>
        <v xml:space="preserve">Estudio de mercado </v>
      </c>
    </row>
    <row r="1237" spans="1:9">
      <c r="A1237" s="732"/>
      <c r="B1237" s="719"/>
      <c r="C1237" s="733"/>
      <c r="D1237" s="710" t="s">
        <v>1740</v>
      </c>
      <c r="E1237" s="711"/>
      <c r="F1237" s="712"/>
      <c r="G1237" s="714"/>
      <c r="H1237" s="353" t="s">
        <v>1787</v>
      </c>
      <c r="I1237" s="321" t="str">
        <f t="shared" si="19"/>
        <v>Estudios Previos</v>
      </c>
    </row>
    <row r="1238" spans="1:9">
      <c r="A1238" s="732"/>
      <c r="B1238" s="719"/>
      <c r="C1238" s="733"/>
      <c r="D1238" s="710" t="s">
        <v>1741</v>
      </c>
      <c r="E1238" s="711"/>
      <c r="F1238" s="712"/>
      <c r="G1238" s="714"/>
      <c r="H1238" s="353" t="s">
        <v>1787</v>
      </c>
      <c r="I1238" s="321" t="str">
        <f t="shared" si="19"/>
        <v>Solicitud de Certificado de Disponibilidad Presupuestal</v>
      </c>
    </row>
    <row r="1239" spans="1:9">
      <c r="A1239" s="732"/>
      <c r="B1239" s="719"/>
      <c r="C1239" s="733"/>
      <c r="D1239" s="728" t="s">
        <v>1742</v>
      </c>
      <c r="E1239" s="711"/>
      <c r="F1239" s="712"/>
      <c r="G1239" s="714"/>
      <c r="H1239" s="353" t="s">
        <v>1787</v>
      </c>
      <c r="I1239" s="321" t="str">
        <f t="shared" si="19"/>
        <v>Certificado de Disponibilidad Presupuestal</v>
      </c>
    </row>
    <row r="1240" spans="1:9">
      <c r="A1240" s="732"/>
      <c r="B1240" s="719"/>
      <c r="C1240" s="733"/>
      <c r="D1240" s="710" t="s">
        <v>1764</v>
      </c>
      <c r="E1240" s="711"/>
      <c r="F1240" s="712"/>
      <c r="G1240" s="714"/>
      <c r="H1240" s="353" t="s">
        <v>1787</v>
      </c>
      <c r="I1240" s="321" t="str">
        <f t="shared" si="19"/>
        <v>Aviso de Control Social</v>
      </c>
    </row>
    <row r="1241" spans="1:9">
      <c r="A1241" s="732"/>
      <c r="B1241" s="719"/>
      <c r="C1241" s="733"/>
      <c r="D1241" s="710" t="s">
        <v>1765</v>
      </c>
      <c r="E1241" s="711"/>
      <c r="F1241" s="712"/>
      <c r="G1241" s="714"/>
      <c r="H1241" s="353" t="s">
        <v>1787</v>
      </c>
      <c r="I1241" s="321" t="str">
        <f t="shared" si="19"/>
        <v xml:space="preserve">Pliego de condiciones plataforma electrónica </v>
      </c>
    </row>
    <row r="1242" spans="1:9">
      <c r="A1242" s="732"/>
      <c r="B1242" s="719"/>
      <c r="C1242" s="733"/>
      <c r="D1242" s="709" t="s">
        <v>1744</v>
      </c>
      <c r="E1242" s="723"/>
      <c r="F1242" s="723"/>
      <c r="G1242" s="714"/>
      <c r="H1242" s="353" t="s">
        <v>1787</v>
      </c>
      <c r="I1242" s="321" t="str">
        <f t="shared" si="19"/>
        <v>Propuesta de proponentes</v>
      </c>
    </row>
    <row r="1243" spans="1:9">
      <c r="A1243" s="732"/>
      <c r="B1243" s="719"/>
      <c r="C1243" s="733"/>
      <c r="D1243" s="710" t="s">
        <v>1766</v>
      </c>
      <c r="E1243" s="711"/>
      <c r="F1243" s="712"/>
      <c r="G1243" s="714"/>
      <c r="H1243" s="353" t="s">
        <v>1787</v>
      </c>
      <c r="I1243" s="321" t="str">
        <f t="shared" si="19"/>
        <v xml:space="preserve">Registro en la planilla de proponentes y/o apertura de sobres en plataforma electrónica </v>
      </c>
    </row>
    <row r="1244" spans="1:9">
      <c r="A1244" s="732"/>
      <c r="B1244" s="719"/>
      <c r="C1244" s="733"/>
      <c r="D1244" s="710" t="s">
        <v>1746</v>
      </c>
      <c r="E1244" s="711"/>
      <c r="F1244" s="712"/>
      <c r="G1244" s="714"/>
      <c r="H1244" s="353" t="s">
        <v>1787</v>
      </c>
      <c r="I1244" s="321" t="str">
        <f t="shared" si="19"/>
        <v xml:space="preserve">Evaluación jurídica, técnica, financiera, sarlaft y  económica </v>
      </c>
    </row>
    <row r="1245" spans="1:9">
      <c r="A1245" s="732"/>
      <c r="B1245" s="719"/>
      <c r="C1245" s="733"/>
      <c r="D1245" s="710" t="s">
        <v>1767</v>
      </c>
      <c r="E1245" s="711"/>
      <c r="F1245" s="712"/>
      <c r="G1245" s="714"/>
      <c r="H1245" s="353" t="s">
        <v>1787</v>
      </c>
      <c r="I1245" s="321" t="str">
        <f t="shared" si="19"/>
        <v>observaciones y respuestas</v>
      </c>
    </row>
    <row r="1246" spans="1:9">
      <c r="A1246" s="732"/>
      <c r="B1246" s="719"/>
      <c r="C1246" s="733"/>
      <c r="D1246" s="710" t="s">
        <v>1768</v>
      </c>
      <c r="E1246" s="711"/>
      <c r="F1246" s="712"/>
      <c r="G1246" s="714"/>
      <c r="H1246" s="353" t="s">
        <v>1787</v>
      </c>
      <c r="I1246" s="321" t="str">
        <f t="shared" si="19"/>
        <v>Pliego de Condiciones Definitivo</v>
      </c>
    </row>
    <row r="1247" spans="1:9">
      <c r="A1247" s="732"/>
      <c r="B1247" s="719"/>
      <c r="C1247" s="733"/>
      <c r="D1247" s="710" t="s">
        <v>1769</v>
      </c>
      <c r="E1247" s="711"/>
      <c r="F1247" s="712"/>
      <c r="G1247" s="714"/>
      <c r="H1247" s="353" t="s">
        <v>1787</v>
      </c>
      <c r="I1247" s="321" t="str">
        <f t="shared" si="19"/>
        <v>Acta de Comité Evaluador y/o acta de adjudicación</v>
      </c>
    </row>
    <row r="1248" spans="1:9">
      <c r="A1248" s="732"/>
      <c r="B1248" s="719"/>
      <c r="C1248" s="733"/>
      <c r="D1248" s="710" t="s">
        <v>1749</v>
      </c>
      <c r="E1248" s="711"/>
      <c r="F1248" s="712"/>
      <c r="G1248" s="714"/>
      <c r="H1248" s="353" t="s">
        <v>1787</v>
      </c>
      <c r="I1248" s="321" t="str">
        <f t="shared" si="19"/>
        <v xml:space="preserve">Consolidado de Evaluaciones </v>
      </c>
    </row>
    <row r="1249" spans="1:9">
      <c r="A1249" s="732"/>
      <c r="B1249" s="719"/>
      <c r="C1249" s="733"/>
      <c r="D1249" s="710" t="s">
        <v>1750</v>
      </c>
      <c r="E1249" s="711"/>
      <c r="F1249" s="712"/>
      <c r="G1249" s="714"/>
      <c r="H1249" s="353" t="s">
        <v>1787</v>
      </c>
      <c r="I1249" s="321" t="str">
        <f t="shared" si="19"/>
        <v xml:space="preserve">Acta de carga de documentos </v>
      </c>
    </row>
    <row r="1250" spans="1:9">
      <c r="A1250" s="732"/>
      <c r="B1250" s="719"/>
      <c r="C1250" s="733"/>
      <c r="D1250" s="710" t="s">
        <v>1751</v>
      </c>
      <c r="E1250" s="711"/>
      <c r="F1250" s="712"/>
      <c r="G1250" s="714"/>
      <c r="H1250" s="353" t="s">
        <v>1787</v>
      </c>
      <c r="I1250" s="321" t="str">
        <f t="shared" si="19"/>
        <v xml:space="preserve">Contrato </v>
      </c>
    </row>
    <row r="1251" spans="1:9">
      <c r="A1251" s="436"/>
      <c r="B1251" s="437"/>
      <c r="C1251" s="437"/>
      <c r="D1251" s="710" t="s">
        <v>1770</v>
      </c>
      <c r="E1251" s="711"/>
      <c r="F1251" s="712"/>
      <c r="G1251" s="714"/>
      <c r="H1251" s="353" t="s">
        <v>1787</v>
      </c>
      <c r="I1251" s="321" t="str">
        <f t="shared" si="19"/>
        <v xml:space="preserve">Póliza </v>
      </c>
    </row>
    <row r="1252" spans="1:9">
      <c r="A1252" s="436"/>
      <c r="B1252" s="438"/>
      <c r="C1252" s="438"/>
      <c r="D1252" s="709" t="s">
        <v>1753</v>
      </c>
      <c r="E1252" s="723"/>
      <c r="F1252" s="723"/>
      <c r="G1252" s="714"/>
      <c r="H1252" s="353" t="s">
        <v>1787</v>
      </c>
      <c r="I1252" s="321" t="str">
        <f t="shared" si="19"/>
        <v>Registro presupuestal</v>
      </c>
    </row>
    <row r="1253" spans="1:9">
      <c r="A1253" s="436"/>
      <c r="B1253" s="438"/>
      <c r="C1253" s="438"/>
      <c r="D1253" s="723" t="s">
        <v>1754</v>
      </c>
      <c r="E1253" s="723"/>
      <c r="F1253" s="723"/>
      <c r="G1253" s="714"/>
      <c r="H1253" s="353" t="s">
        <v>1787</v>
      </c>
      <c r="I1253" s="321" t="str">
        <f t="shared" si="19"/>
        <v>Comunicación de designación del supervisor</v>
      </c>
    </row>
    <row r="1254" spans="1:9">
      <c r="A1254" s="436"/>
      <c r="B1254" s="438"/>
      <c r="C1254" s="438"/>
      <c r="D1254" s="710" t="s">
        <v>1755</v>
      </c>
      <c r="E1254" s="711"/>
      <c r="F1254" s="712"/>
      <c r="G1254" s="714"/>
      <c r="H1254" s="353" t="s">
        <v>1787</v>
      </c>
      <c r="I1254" s="321" t="str">
        <f t="shared" si="19"/>
        <v>Acta de inicio</v>
      </c>
    </row>
    <row r="1255" spans="1:9">
      <c r="A1255" s="436"/>
      <c r="B1255" s="438"/>
      <c r="C1255" s="438"/>
      <c r="D1255" s="720" t="s">
        <v>1756</v>
      </c>
      <c r="E1255" s="735"/>
      <c r="F1255" s="736"/>
      <c r="G1255" s="714"/>
      <c r="H1255" s="353" t="s">
        <v>1787</v>
      </c>
      <c r="I1255" s="321" t="str">
        <f t="shared" si="19"/>
        <v>Certificación de cumplimiento</v>
      </c>
    </row>
    <row r="1256" spans="1:9">
      <c r="A1256" s="436"/>
      <c r="B1256" s="438"/>
      <c r="C1256" s="438"/>
      <c r="D1256" s="709" t="s">
        <v>1757</v>
      </c>
      <c r="E1256" s="723"/>
      <c r="F1256" s="723"/>
      <c r="G1256" s="714"/>
      <c r="H1256" s="353" t="s">
        <v>1787</v>
      </c>
      <c r="I1256" s="321" t="str">
        <f t="shared" si="19"/>
        <v>Solicitud de adición, prorroga y/o modificación</v>
      </c>
    </row>
    <row r="1257" spans="1:9">
      <c r="A1257" s="436"/>
      <c r="B1257" s="438"/>
      <c r="C1257" s="438"/>
      <c r="D1257" s="710" t="s">
        <v>1758</v>
      </c>
      <c r="E1257" s="711"/>
      <c r="F1257" s="712"/>
      <c r="G1257" s="714"/>
      <c r="H1257" s="353" t="s">
        <v>1787</v>
      </c>
      <c r="I1257" s="321" t="str">
        <f t="shared" si="19"/>
        <v>Informe parcial de supervisión</v>
      </c>
    </row>
    <row r="1258" spans="1:9">
      <c r="A1258" s="436"/>
      <c r="B1258" s="438"/>
      <c r="C1258" s="438"/>
      <c r="D1258" s="709" t="s">
        <v>1759</v>
      </c>
      <c r="E1258" s="723"/>
      <c r="F1258" s="723"/>
      <c r="G1258" s="714"/>
      <c r="H1258" s="353" t="s">
        <v>1787</v>
      </c>
      <c r="I1258" s="321" t="str">
        <f t="shared" si="19"/>
        <v xml:space="preserve">Evaluación de proveedores </v>
      </c>
    </row>
    <row r="1259" spans="1:9">
      <c r="A1259" s="436"/>
      <c r="B1259" s="438"/>
      <c r="C1259" s="438"/>
      <c r="D1259" s="710" t="s">
        <v>1760</v>
      </c>
      <c r="E1259" s="711"/>
      <c r="F1259" s="712"/>
      <c r="G1259" s="714"/>
      <c r="H1259" s="353" t="s">
        <v>1787</v>
      </c>
      <c r="I1259" s="321" t="str">
        <f t="shared" si="19"/>
        <v xml:space="preserve">Plan de mejora </v>
      </c>
    </row>
    <row r="1260" spans="1:9">
      <c r="A1260" s="436"/>
      <c r="B1260" s="438"/>
      <c r="C1260" s="438"/>
      <c r="D1260" s="709" t="s">
        <v>1761</v>
      </c>
      <c r="E1260" s="723"/>
      <c r="F1260" s="723"/>
      <c r="G1260" s="714"/>
      <c r="H1260" s="353" t="s">
        <v>1787</v>
      </c>
      <c r="I1260" s="321" t="str">
        <f t="shared" si="19"/>
        <v>Informe final de supervisión</v>
      </c>
    </row>
    <row r="1261" spans="1:9">
      <c r="A1261" s="436"/>
      <c r="B1261" s="438"/>
      <c r="C1261" s="438"/>
      <c r="D1261" s="709" t="s">
        <v>1762</v>
      </c>
      <c r="E1261" s="723"/>
      <c r="F1261" s="723"/>
      <c r="G1261" s="737"/>
      <c r="H1261" s="353" t="s">
        <v>1787</v>
      </c>
      <c r="I1261" s="321" t="str">
        <f t="shared" si="19"/>
        <v>Acta de liquidación (bilateral - unilateral)</v>
      </c>
    </row>
    <row r="1262" spans="1:9">
      <c r="A1262" s="329">
        <v>440</v>
      </c>
      <c r="B1262" s="330">
        <v>13</v>
      </c>
      <c r="C1262" s="330">
        <v>3</v>
      </c>
      <c r="D1262" s="705" t="s">
        <v>740</v>
      </c>
      <c r="E1262" s="705"/>
      <c r="F1262" s="705"/>
      <c r="G1262" s="713" t="s">
        <v>1735</v>
      </c>
      <c r="H1262" s="353" t="s">
        <v>1787</v>
      </c>
    </row>
    <row r="1263" spans="1:9">
      <c r="A1263" s="724"/>
      <c r="B1263" s="714"/>
      <c r="C1263" s="714"/>
      <c r="D1263" s="709" t="s">
        <v>1738</v>
      </c>
      <c r="E1263" s="723"/>
      <c r="F1263" s="723"/>
      <c r="G1263" s="714"/>
      <c r="H1263" s="353" t="s">
        <v>1787</v>
      </c>
      <c r="I1263" s="321" t="str">
        <f t="shared" si="19"/>
        <v xml:space="preserve">Solicitud de Bienes y Servicios </v>
      </c>
    </row>
    <row r="1264" spans="1:9">
      <c r="A1264" s="724"/>
      <c r="B1264" s="714"/>
      <c r="C1264" s="714"/>
      <c r="D1264" s="709" t="s">
        <v>1739</v>
      </c>
      <c r="E1264" s="723"/>
      <c r="F1264" s="723"/>
      <c r="G1264" s="714"/>
      <c r="H1264" s="353" t="s">
        <v>1787</v>
      </c>
      <c r="I1264" s="321" t="str">
        <f t="shared" si="19"/>
        <v xml:space="preserve">Estudio de mercado </v>
      </c>
    </row>
    <row r="1265" spans="1:9">
      <c r="A1265" s="724"/>
      <c r="B1265" s="714"/>
      <c r="C1265" s="714"/>
      <c r="D1265" s="710" t="s">
        <v>1740</v>
      </c>
      <c r="E1265" s="711"/>
      <c r="F1265" s="712"/>
      <c r="G1265" s="714"/>
      <c r="H1265" s="353" t="s">
        <v>1787</v>
      </c>
      <c r="I1265" s="321" t="str">
        <f t="shared" si="19"/>
        <v>Estudios Previos</v>
      </c>
    </row>
    <row r="1266" spans="1:9">
      <c r="A1266" s="724"/>
      <c r="B1266" s="714"/>
      <c r="C1266" s="714"/>
      <c r="D1266" s="710" t="s">
        <v>1741</v>
      </c>
      <c r="E1266" s="711"/>
      <c r="F1266" s="712"/>
      <c r="G1266" s="714"/>
      <c r="H1266" s="353" t="s">
        <v>1787</v>
      </c>
      <c r="I1266" s="321" t="str">
        <f t="shared" si="19"/>
        <v>Solicitud de Certificado de Disponibilidad Presupuestal</v>
      </c>
    </row>
    <row r="1267" spans="1:9">
      <c r="A1267" s="724"/>
      <c r="B1267" s="714"/>
      <c r="C1267" s="714"/>
      <c r="D1267" s="728" t="s">
        <v>1742</v>
      </c>
      <c r="E1267" s="711"/>
      <c r="F1267" s="712"/>
      <c r="G1267" s="714"/>
      <c r="H1267" s="353" t="s">
        <v>1787</v>
      </c>
      <c r="I1267" s="321" t="str">
        <f t="shared" si="19"/>
        <v>Certificado de Disponibilidad Presupuestal</v>
      </c>
    </row>
    <row r="1268" spans="1:9">
      <c r="A1268" s="724"/>
      <c r="B1268" s="714"/>
      <c r="C1268" s="714"/>
      <c r="D1268" s="710" t="s">
        <v>1764</v>
      </c>
      <c r="E1268" s="711"/>
      <c r="F1268" s="712"/>
      <c r="G1268" s="714"/>
      <c r="H1268" s="353" t="s">
        <v>1787</v>
      </c>
      <c r="I1268" s="321" t="str">
        <f t="shared" si="19"/>
        <v>Aviso de Control Social</v>
      </c>
    </row>
    <row r="1269" spans="1:9">
      <c r="A1269" s="724"/>
      <c r="B1269" s="714"/>
      <c r="C1269" s="714"/>
      <c r="D1269" s="729" t="s">
        <v>1771</v>
      </c>
      <c r="E1269" s="730"/>
      <c r="F1269" s="731"/>
      <c r="G1269" s="714"/>
      <c r="H1269" s="353" t="s">
        <v>1787</v>
      </c>
      <c r="I1269" s="321" t="str">
        <f t="shared" si="19"/>
        <v xml:space="preserve">Acta de Sorteo </v>
      </c>
    </row>
    <row r="1270" spans="1:9">
      <c r="A1270" s="724"/>
      <c r="B1270" s="714"/>
      <c r="C1270" s="714"/>
      <c r="D1270" s="710" t="s">
        <v>1772</v>
      </c>
      <c r="E1270" s="711"/>
      <c r="F1270" s="712"/>
      <c r="G1270" s="714"/>
      <c r="H1270" s="353" t="s">
        <v>1787</v>
      </c>
      <c r="I1270" s="321" t="str">
        <f t="shared" si="19"/>
        <v xml:space="preserve">Observaciones y respuestas </v>
      </c>
    </row>
    <row r="1271" spans="1:9">
      <c r="A1271" s="724"/>
      <c r="B1271" s="714"/>
      <c r="C1271" s="714"/>
      <c r="D1271" s="710" t="s">
        <v>1773</v>
      </c>
      <c r="E1271" s="711"/>
      <c r="F1271" s="712"/>
      <c r="G1271" s="714"/>
      <c r="H1271" s="353" t="s">
        <v>1787</v>
      </c>
      <c r="I1271" s="321" t="str">
        <f t="shared" si="19"/>
        <v xml:space="preserve">Pliego de Condiciones plataforma electrónica </v>
      </c>
    </row>
    <row r="1272" spans="1:9">
      <c r="A1272" s="724"/>
      <c r="B1272" s="714"/>
      <c r="C1272" s="714"/>
      <c r="D1272" s="709" t="s">
        <v>1744</v>
      </c>
      <c r="E1272" s="723"/>
      <c r="F1272" s="723"/>
      <c r="G1272" s="714"/>
      <c r="H1272" s="353" t="s">
        <v>1787</v>
      </c>
      <c r="I1272" s="321" t="str">
        <f t="shared" si="19"/>
        <v>Propuesta de proponentes</v>
      </c>
    </row>
    <row r="1273" spans="1:9">
      <c r="A1273" s="724"/>
      <c r="B1273" s="714"/>
      <c r="C1273" s="714"/>
      <c r="D1273" s="709" t="s">
        <v>1746</v>
      </c>
      <c r="E1273" s="723"/>
      <c r="F1273" s="723"/>
      <c r="G1273" s="714"/>
      <c r="H1273" s="353" t="s">
        <v>1787</v>
      </c>
      <c r="I1273" s="321" t="str">
        <f t="shared" si="19"/>
        <v xml:space="preserve">Evaluación jurídica, técnica, financiera, sarlaft y  económica </v>
      </c>
    </row>
    <row r="1274" spans="1:9">
      <c r="A1274" s="724"/>
      <c r="B1274" s="714"/>
      <c r="C1274" s="714"/>
      <c r="D1274" s="709" t="s">
        <v>1769</v>
      </c>
      <c r="E1274" s="723"/>
      <c r="F1274" s="723"/>
      <c r="G1274" s="714"/>
      <c r="H1274" s="353" t="s">
        <v>1787</v>
      </c>
      <c r="I1274" s="321" t="str">
        <f t="shared" si="19"/>
        <v>Acta de Comité Evaluador y/o acta de adjudicación</v>
      </c>
    </row>
    <row r="1275" spans="1:9">
      <c r="A1275" s="724"/>
      <c r="B1275" s="714"/>
      <c r="C1275" s="714"/>
      <c r="D1275" s="709" t="s">
        <v>1749</v>
      </c>
      <c r="E1275" s="723"/>
      <c r="F1275" s="723"/>
      <c r="G1275" s="714"/>
      <c r="H1275" s="353" t="s">
        <v>1787</v>
      </c>
      <c r="I1275" s="321" t="str">
        <f t="shared" si="19"/>
        <v xml:space="preserve">Consolidado de Evaluaciones </v>
      </c>
    </row>
    <row r="1276" spans="1:9">
      <c r="A1276" s="724"/>
      <c r="B1276" s="714"/>
      <c r="C1276" s="714"/>
      <c r="D1276" s="709" t="s">
        <v>1750</v>
      </c>
      <c r="E1276" s="723"/>
      <c r="F1276" s="723"/>
      <c r="G1276" s="714"/>
      <c r="H1276" s="353" t="s">
        <v>1787</v>
      </c>
      <c r="I1276" s="321" t="str">
        <f t="shared" si="19"/>
        <v xml:space="preserve">Acta de carga de documentos </v>
      </c>
    </row>
    <row r="1277" spans="1:9">
      <c r="A1277" s="724"/>
      <c r="B1277" s="726"/>
      <c r="C1277" s="726"/>
      <c r="D1277" s="709" t="s">
        <v>1751</v>
      </c>
      <c r="E1277" s="723"/>
      <c r="F1277" s="723"/>
      <c r="G1277" s="714"/>
      <c r="H1277" s="353" t="s">
        <v>1787</v>
      </c>
      <c r="I1277" s="321" t="str">
        <f t="shared" si="19"/>
        <v xml:space="preserve">Contrato </v>
      </c>
    </row>
    <row r="1278" spans="1:9">
      <c r="A1278" s="724"/>
      <c r="B1278" s="726"/>
      <c r="C1278" s="726"/>
      <c r="D1278" s="709" t="s">
        <v>1752</v>
      </c>
      <c r="E1278" s="723"/>
      <c r="F1278" s="723"/>
      <c r="G1278" s="714"/>
      <c r="H1278" s="353" t="s">
        <v>1787</v>
      </c>
      <c r="I1278" s="321" t="str">
        <f t="shared" si="19"/>
        <v xml:space="preserve">Póliza  </v>
      </c>
    </row>
    <row r="1279" spans="1:9">
      <c r="A1279" s="724"/>
      <c r="B1279" s="726"/>
      <c r="C1279" s="726"/>
      <c r="D1279" s="709" t="s">
        <v>1753</v>
      </c>
      <c r="E1279" s="723"/>
      <c r="F1279" s="723"/>
      <c r="G1279" s="714"/>
      <c r="H1279" s="353" t="s">
        <v>1787</v>
      </c>
      <c r="I1279" s="321" t="str">
        <f t="shared" si="19"/>
        <v>Registro presupuestal</v>
      </c>
    </row>
    <row r="1280" spans="1:9">
      <c r="A1280" s="724"/>
      <c r="B1280" s="726"/>
      <c r="C1280" s="726"/>
      <c r="D1280" s="723" t="s">
        <v>1754</v>
      </c>
      <c r="E1280" s="723"/>
      <c r="F1280" s="723"/>
      <c r="G1280" s="714"/>
      <c r="H1280" s="353" t="s">
        <v>1787</v>
      </c>
      <c r="I1280" s="321" t="str">
        <f t="shared" si="19"/>
        <v>Comunicación de designación del supervisor</v>
      </c>
    </row>
    <row r="1281" spans="1:9">
      <c r="A1281" s="724"/>
      <c r="B1281" s="726"/>
      <c r="C1281" s="726"/>
      <c r="D1281" s="710" t="s">
        <v>1755</v>
      </c>
      <c r="E1281" s="711"/>
      <c r="F1281" s="712"/>
      <c r="G1281" s="714"/>
      <c r="H1281" s="353" t="s">
        <v>1787</v>
      </c>
      <c r="I1281" s="321" t="str">
        <f t="shared" si="19"/>
        <v>Acta de inicio</v>
      </c>
    </row>
    <row r="1282" spans="1:9">
      <c r="A1282" s="724"/>
      <c r="B1282" s="726"/>
      <c r="C1282" s="726"/>
      <c r="D1282" s="720" t="s">
        <v>1774</v>
      </c>
      <c r="E1282" s="721"/>
      <c r="F1282" s="722"/>
      <c r="G1282" s="714"/>
      <c r="H1282" s="353" t="s">
        <v>1787</v>
      </c>
      <c r="I1282" s="321" t="str">
        <f t="shared" si="19"/>
        <v xml:space="preserve">Certificación de cumplimiento </v>
      </c>
    </row>
    <row r="1283" spans="1:9">
      <c r="A1283" s="724"/>
      <c r="B1283" s="726"/>
      <c r="C1283" s="726"/>
      <c r="D1283" s="709" t="s">
        <v>1757</v>
      </c>
      <c r="E1283" s="723"/>
      <c r="F1283" s="723"/>
      <c r="G1283" s="714"/>
      <c r="H1283" s="353" t="s">
        <v>1787</v>
      </c>
      <c r="I1283" s="321" t="str">
        <f t="shared" si="19"/>
        <v>Solicitud de adición, prorroga y/o modificación</v>
      </c>
    </row>
    <row r="1284" spans="1:9">
      <c r="A1284" s="724"/>
      <c r="B1284" s="726"/>
      <c r="C1284" s="726"/>
      <c r="D1284" s="710" t="s">
        <v>1758</v>
      </c>
      <c r="E1284" s="711"/>
      <c r="F1284" s="712"/>
      <c r="G1284" s="714"/>
      <c r="H1284" s="353" t="s">
        <v>1787</v>
      </c>
      <c r="I1284" s="321" t="str">
        <f t="shared" ref="I1284:I1300" si="20">+D1284</f>
        <v>Informe parcial de supervisión</v>
      </c>
    </row>
    <row r="1285" spans="1:9">
      <c r="A1285" s="724"/>
      <c r="B1285" s="726"/>
      <c r="C1285" s="726"/>
      <c r="D1285" s="709" t="s">
        <v>1759</v>
      </c>
      <c r="E1285" s="723"/>
      <c r="F1285" s="723"/>
      <c r="G1285" s="714"/>
      <c r="H1285" s="353" t="s">
        <v>1787</v>
      </c>
      <c r="I1285" s="321" t="str">
        <f t="shared" si="20"/>
        <v xml:space="preserve">Evaluación de proveedores </v>
      </c>
    </row>
    <row r="1286" spans="1:9">
      <c r="A1286" s="724"/>
      <c r="B1286" s="726"/>
      <c r="C1286" s="726"/>
      <c r="D1286" s="710" t="s">
        <v>1760</v>
      </c>
      <c r="E1286" s="711"/>
      <c r="F1286" s="712"/>
      <c r="G1286" s="714"/>
      <c r="H1286" s="353" t="s">
        <v>1787</v>
      </c>
      <c r="I1286" s="321" t="str">
        <f t="shared" si="20"/>
        <v xml:space="preserve">Plan de mejora </v>
      </c>
    </row>
    <row r="1287" spans="1:9">
      <c r="A1287" s="724"/>
      <c r="B1287" s="726"/>
      <c r="C1287" s="726"/>
      <c r="D1287" s="709" t="s">
        <v>1761</v>
      </c>
      <c r="E1287" s="723"/>
      <c r="F1287" s="723"/>
      <c r="G1287" s="714"/>
      <c r="H1287" s="353" t="s">
        <v>1787</v>
      </c>
      <c r="I1287" s="321" t="str">
        <f t="shared" si="20"/>
        <v>Informe final de supervisión</v>
      </c>
    </row>
    <row r="1288" spans="1:9" ht="12" thickBot="1">
      <c r="A1288" s="725"/>
      <c r="B1288" s="727"/>
      <c r="C1288" s="727"/>
      <c r="D1288" s="738" t="s">
        <v>1762</v>
      </c>
      <c r="E1288" s="739"/>
      <c r="F1288" s="739"/>
      <c r="G1288" s="734"/>
      <c r="H1288" s="353" t="s">
        <v>1787</v>
      </c>
      <c r="I1288" s="321" t="str">
        <f t="shared" si="20"/>
        <v>Acta de liquidación (bilateral - unilateral)</v>
      </c>
    </row>
    <row r="1289" spans="1:9">
      <c r="A1289" s="381">
        <v>440</v>
      </c>
      <c r="B1289" s="382">
        <v>28</v>
      </c>
      <c r="C1289" s="382"/>
      <c r="D1289" s="718" t="s">
        <v>402</v>
      </c>
      <c r="E1289" s="718"/>
      <c r="F1289" s="718"/>
      <c r="G1289" s="385"/>
      <c r="H1289" s="353" t="s">
        <v>1787</v>
      </c>
    </row>
    <row r="1290" spans="1:9">
      <c r="A1290" s="329">
        <v>440</v>
      </c>
      <c r="B1290" s="330">
        <v>28</v>
      </c>
      <c r="C1290" s="341">
        <v>1</v>
      </c>
      <c r="D1290" s="705" t="s">
        <v>577</v>
      </c>
      <c r="E1290" s="705"/>
      <c r="F1290" s="705"/>
      <c r="G1290" s="706" t="s">
        <v>1735</v>
      </c>
      <c r="H1290" s="353" t="s">
        <v>1787</v>
      </c>
    </row>
    <row r="1291" spans="1:9">
      <c r="A1291" s="715"/>
      <c r="B1291" s="719"/>
      <c r="C1291" s="719"/>
      <c r="D1291" s="710" t="s">
        <v>538</v>
      </c>
      <c r="E1291" s="711"/>
      <c r="F1291" s="712"/>
      <c r="G1291" s="706"/>
      <c r="H1291" s="353" t="s">
        <v>1787</v>
      </c>
      <c r="I1291" s="321" t="str">
        <f t="shared" si="20"/>
        <v>Requerimiento del Informe</v>
      </c>
    </row>
    <row r="1292" spans="1:9">
      <c r="A1292" s="715"/>
      <c r="B1292" s="719"/>
      <c r="C1292" s="719"/>
      <c r="D1292" s="710" t="s">
        <v>1775</v>
      </c>
      <c r="E1292" s="711"/>
      <c r="F1292" s="712"/>
      <c r="G1292" s="706"/>
      <c r="H1292" s="353" t="s">
        <v>1787</v>
      </c>
      <c r="I1292" s="321" t="str">
        <f t="shared" si="20"/>
        <v xml:space="preserve">Informe al organismo </v>
      </c>
    </row>
    <row r="1293" spans="1:9">
      <c r="A1293" s="715"/>
      <c r="B1293" s="719"/>
      <c r="C1293" s="719"/>
      <c r="D1293" s="710" t="s">
        <v>1592</v>
      </c>
      <c r="E1293" s="711"/>
      <c r="F1293" s="712"/>
      <c r="G1293" s="706"/>
      <c r="H1293" s="353" t="s">
        <v>1787</v>
      </c>
      <c r="I1293" s="321" t="str">
        <f t="shared" si="20"/>
        <v>Oficio de Remisión del Informe</v>
      </c>
    </row>
    <row r="1294" spans="1:9">
      <c r="A1294" s="329">
        <v>440</v>
      </c>
      <c r="B1294" s="330">
        <v>28</v>
      </c>
      <c r="C1294" s="341">
        <v>2</v>
      </c>
      <c r="D1294" s="705" t="s">
        <v>1117</v>
      </c>
      <c r="E1294" s="705"/>
      <c r="F1294" s="705"/>
      <c r="G1294" s="713" t="s">
        <v>1735</v>
      </c>
      <c r="H1294" s="353" t="s">
        <v>1787</v>
      </c>
    </row>
    <row r="1295" spans="1:9">
      <c r="A1295" s="715"/>
      <c r="B1295" s="716"/>
      <c r="C1295" s="717"/>
      <c r="D1295" s="710" t="s">
        <v>538</v>
      </c>
      <c r="E1295" s="711"/>
      <c r="F1295" s="712"/>
      <c r="G1295" s="714"/>
      <c r="H1295" s="353" t="s">
        <v>1787</v>
      </c>
    </row>
    <row r="1296" spans="1:9">
      <c r="A1296" s="715"/>
      <c r="B1296" s="716"/>
      <c r="C1296" s="717"/>
      <c r="D1296" s="710" t="s">
        <v>539</v>
      </c>
      <c r="E1296" s="711"/>
      <c r="F1296" s="712"/>
      <c r="G1296" s="714"/>
      <c r="H1296" s="353" t="s">
        <v>1787</v>
      </c>
      <c r="I1296" s="321" t="str">
        <f t="shared" si="20"/>
        <v>Informe a la entidad</v>
      </c>
    </row>
    <row r="1297" spans="1:9">
      <c r="A1297" s="715"/>
      <c r="B1297" s="716"/>
      <c r="C1297" s="717"/>
      <c r="D1297" s="710" t="s">
        <v>1592</v>
      </c>
      <c r="E1297" s="711"/>
      <c r="F1297" s="712"/>
      <c r="G1297" s="714"/>
      <c r="H1297" s="353" t="s">
        <v>1787</v>
      </c>
    </row>
    <row r="1298" spans="1:9">
      <c r="A1298" s="439">
        <v>440</v>
      </c>
      <c r="B1298" s="382">
        <v>28</v>
      </c>
      <c r="C1298" s="391">
        <v>4</v>
      </c>
      <c r="D1298" s="705" t="s">
        <v>542</v>
      </c>
      <c r="E1298" s="705"/>
      <c r="F1298" s="705"/>
      <c r="G1298" s="706" t="s">
        <v>1735</v>
      </c>
      <c r="H1298" s="353" t="s">
        <v>1787</v>
      </c>
    </row>
    <row r="1299" spans="1:9">
      <c r="A1299" s="706"/>
      <c r="B1299" s="707"/>
      <c r="C1299" s="708"/>
      <c r="D1299" s="709" t="s">
        <v>538</v>
      </c>
      <c r="E1299" s="709"/>
      <c r="F1299" s="709"/>
      <c r="G1299" s="706"/>
      <c r="H1299" s="353" t="s">
        <v>1787</v>
      </c>
    </row>
    <row r="1300" spans="1:9">
      <c r="A1300" s="706"/>
      <c r="B1300" s="707"/>
      <c r="C1300" s="708"/>
      <c r="D1300" s="709" t="s">
        <v>543</v>
      </c>
      <c r="E1300" s="709"/>
      <c r="F1300" s="709"/>
      <c r="G1300" s="706"/>
      <c r="H1300" s="353" t="s">
        <v>1787</v>
      </c>
      <c r="I1300" s="321" t="str">
        <f t="shared" si="20"/>
        <v>Informe de gestión</v>
      </c>
    </row>
    <row r="1301" spans="1:9">
      <c r="A1301" s="706"/>
      <c r="B1301" s="707"/>
      <c r="C1301" s="708"/>
      <c r="D1301" s="709" t="s">
        <v>1592</v>
      </c>
      <c r="E1301" s="709"/>
      <c r="F1301" s="709"/>
      <c r="G1301" s="706"/>
      <c r="H1301" s="353" t="s">
        <v>1787</v>
      </c>
    </row>
  </sheetData>
  <autoFilter ref="A2:R1301" xr:uid="{08B23455-7AE8-42B7-8ABB-F2C9DD9D72FB}">
    <filterColumn colId="3" showButton="0"/>
    <filterColumn colId="4" showButton="0"/>
  </autoFilter>
  <mergeCells count="1671">
    <mergeCell ref="D9:F9"/>
    <mergeCell ref="G9:G12"/>
    <mergeCell ref="D10:F10"/>
    <mergeCell ref="D11:F11"/>
    <mergeCell ref="D12:F12"/>
    <mergeCell ref="G13:G14"/>
    <mergeCell ref="D14:F14"/>
    <mergeCell ref="A1:C1"/>
    <mergeCell ref="D1:F2"/>
    <mergeCell ref="D3:F3"/>
    <mergeCell ref="D4:F4"/>
    <mergeCell ref="G4:G8"/>
    <mergeCell ref="D5:F5"/>
    <mergeCell ref="D6:F6"/>
    <mergeCell ref="D7:F7"/>
    <mergeCell ref="D8:F8"/>
    <mergeCell ref="D29:F29"/>
    <mergeCell ref="D30:F30"/>
    <mergeCell ref="D31:F31"/>
    <mergeCell ref="D32:F32"/>
    <mergeCell ref="D33:F33"/>
    <mergeCell ref="D34:F34"/>
    <mergeCell ref="D23:F23"/>
    <mergeCell ref="D24:F24"/>
    <mergeCell ref="D25:F25"/>
    <mergeCell ref="D26:F26"/>
    <mergeCell ref="D27:F27"/>
    <mergeCell ref="D28:F28"/>
    <mergeCell ref="D15:F15"/>
    <mergeCell ref="G15:G17"/>
    <mergeCell ref="D16:F16"/>
    <mergeCell ref="D17:F17"/>
    <mergeCell ref="D18:F18"/>
    <mergeCell ref="D19:F19"/>
    <mergeCell ref="G19:G33"/>
    <mergeCell ref="D20:F20"/>
    <mergeCell ref="D21:F21"/>
    <mergeCell ref="D22:F22"/>
    <mergeCell ref="D59:F59"/>
    <mergeCell ref="D60:F60"/>
    <mergeCell ref="D61:F61"/>
    <mergeCell ref="D62:F62"/>
    <mergeCell ref="D63:F63"/>
    <mergeCell ref="D64:F64"/>
    <mergeCell ref="G49:G64"/>
    <mergeCell ref="D50:F50"/>
    <mergeCell ref="D51:F51"/>
    <mergeCell ref="D52:F52"/>
    <mergeCell ref="D53:F53"/>
    <mergeCell ref="D54:F54"/>
    <mergeCell ref="D55:F55"/>
    <mergeCell ref="D56:F56"/>
    <mergeCell ref="D57:F57"/>
    <mergeCell ref="D58:F58"/>
    <mergeCell ref="D44:F44"/>
    <mergeCell ref="D45:F45"/>
    <mergeCell ref="D46:F46"/>
    <mergeCell ref="D47:F47"/>
    <mergeCell ref="D48:F48"/>
    <mergeCell ref="D49:F49"/>
    <mergeCell ref="G34:G48"/>
    <mergeCell ref="D35:F35"/>
    <mergeCell ref="D36:F36"/>
    <mergeCell ref="D37:F37"/>
    <mergeCell ref="D38:F38"/>
    <mergeCell ref="D39:F39"/>
    <mergeCell ref="D40:F40"/>
    <mergeCell ref="D41:F41"/>
    <mergeCell ref="D42:F42"/>
    <mergeCell ref="D43:F43"/>
    <mergeCell ref="D75:F75"/>
    <mergeCell ref="G75:G78"/>
    <mergeCell ref="D76:F76"/>
    <mergeCell ref="D77:F77"/>
    <mergeCell ref="D78:F78"/>
    <mergeCell ref="D79:F79"/>
    <mergeCell ref="G79:G82"/>
    <mergeCell ref="D80:F80"/>
    <mergeCell ref="D81:F81"/>
    <mergeCell ref="D82:F82"/>
    <mergeCell ref="D70:F70"/>
    <mergeCell ref="G70:G74"/>
    <mergeCell ref="D71:F71"/>
    <mergeCell ref="D72:F72"/>
    <mergeCell ref="D73:F73"/>
    <mergeCell ref="D74:F74"/>
    <mergeCell ref="D65:F65"/>
    <mergeCell ref="G65:G69"/>
    <mergeCell ref="D66:F66"/>
    <mergeCell ref="D67:F67"/>
    <mergeCell ref="D68:F68"/>
    <mergeCell ref="D69:F69"/>
    <mergeCell ref="D92:F92"/>
    <mergeCell ref="D93:F93"/>
    <mergeCell ref="D94:F94"/>
    <mergeCell ref="G94:G99"/>
    <mergeCell ref="D95:F95"/>
    <mergeCell ref="D96:F96"/>
    <mergeCell ref="D97:F97"/>
    <mergeCell ref="D98:F98"/>
    <mergeCell ref="D99:F99"/>
    <mergeCell ref="D83:F83"/>
    <mergeCell ref="G83:G93"/>
    <mergeCell ref="D84:F84"/>
    <mergeCell ref="D85:F85"/>
    <mergeCell ref="D86:F86"/>
    <mergeCell ref="D87:F87"/>
    <mergeCell ref="D88:F88"/>
    <mergeCell ref="D89:F89"/>
    <mergeCell ref="D90:F90"/>
    <mergeCell ref="D91:F91"/>
    <mergeCell ref="D118:F118"/>
    <mergeCell ref="D119:F119"/>
    <mergeCell ref="D120:F120"/>
    <mergeCell ref="D121:F121"/>
    <mergeCell ref="D122:F122"/>
    <mergeCell ref="D123:F123"/>
    <mergeCell ref="D109:F109"/>
    <mergeCell ref="D110:F110"/>
    <mergeCell ref="D111:F111"/>
    <mergeCell ref="D112:F112"/>
    <mergeCell ref="G112:G122"/>
    <mergeCell ref="D113:F113"/>
    <mergeCell ref="D114:F114"/>
    <mergeCell ref="D115:F115"/>
    <mergeCell ref="D116:F116"/>
    <mergeCell ref="D117:F117"/>
    <mergeCell ref="D100:F100"/>
    <mergeCell ref="G100:G111"/>
    <mergeCell ref="D101:F101"/>
    <mergeCell ref="D102:F102"/>
    <mergeCell ref="D103:F103"/>
    <mergeCell ref="D104:F104"/>
    <mergeCell ref="D105:F105"/>
    <mergeCell ref="D106:F106"/>
    <mergeCell ref="D107:F107"/>
    <mergeCell ref="D108:F108"/>
    <mergeCell ref="D133:F133"/>
    <mergeCell ref="D134:F134"/>
    <mergeCell ref="G134:G143"/>
    <mergeCell ref="D135:F135"/>
    <mergeCell ref="D136:F136"/>
    <mergeCell ref="D137:F137"/>
    <mergeCell ref="D138:F138"/>
    <mergeCell ref="D139:F139"/>
    <mergeCell ref="D140:F140"/>
    <mergeCell ref="D141:F141"/>
    <mergeCell ref="G123:G133"/>
    <mergeCell ref="D124:F124"/>
    <mergeCell ref="D125:F125"/>
    <mergeCell ref="D126:F126"/>
    <mergeCell ref="D127:F127"/>
    <mergeCell ref="D128:F128"/>
    <mergeCell ref="D129:F129"/>
    <mergeCell ref="D130:F130"/>
    <mergeCell ref="D131:F131"/>
    <mergeCell ref="D132:F132"/>
    <mergeCell ref="D154:F154"/>
    <mergeCell ref="G154:G157"/>
    <mergeCell ref="D155:F155"/>
    <mergeCell ref="D156:F156"/>
    <mergeCell ref="D157:F157"/>
    <mergeCell ref="D158:F158"/>
    <mergeCell ref="G158:G161"/>
    <mergeCell ref="D159:F159"/>
    <mergeCell ref="D160:F160"/>
    <mergeCell ref="D161:F161"/>
    <mergeCell ref="D149:F149"/>
    <mergeCell ref="G149:G153"/>
    <mergeCell ref="D150:F150"/>
    <mergeCell ref="D151:F151"/>
    <mergeCell ref="D152:F152"/>
    <mergeCell ref="D153:F153"/>
    <mergeCell ref="D142:F142"/>
    <mergeCell ref="D143:F143"/>
    <mergeCell ref="D144:F144"/>
    <mergeCell ref="D145:F145"/>
    <mergeCell ref="G145:G148"/>
    <mergeCell ref="D146:F146"/>
    <mergeCell ref="D147:F147"/>
    <mergeCell ref="D148:F148"/>
    <mergeCell ref="D171:F171"/>
    <mergeCell ref="D172:F172"/>
    <mergeCell ref="D173:F173"/>
    <mergeCell ref="D174:F174"/>
    <mergeCell ref="G174:G190"/>
    <mergeCell ref="D175:F175"/>
    <mergeCell ref="D176:F176"/>
    <mergeCell ref="D177:F177"/>
    <mergeCell ref="D178:F178"/>
    <mergeCell ref="D179:F179"/>
    <mergeCell ref="D162:F162"/>
    <mergeCell ref="G162:G173"/>
    <mergeCell ref="D163:F163"/>
    <mergeCell ref="D164:F164"/>
    <mergeCell ref="D165:F165"/>
    <mergeCell ref="D166:F166"/>
    <mergeCell ref="D167:F167"/>
    <mergeCell ref="D168:F168"/>
    <mergeCell ref="D169:F169"/>
    <mergeCell ref="D170:F170"/>
    <mergeCell ref="G191:G194"/>
    <mergeCell ref="D192:F192"/>
    <mergeCell ref="D193:F193"/>
    <mergeCell ref="D194:F194"/>
    <mergeCell ref="D195:F195"/>
    <mergeCell ref="G195:G199"/>
    <mergeCell ref="D196:F196"/>
    <mergeCell ref="D197:F197"/>
    <mergeCell ref="D198:F198"/>
    <mergeCell ref="D199:F199"/>
    <mergeCell ref="D186:F186"/>
    <mergeCell ref="D187:F187"/>
    <mergeCell ref="D188:F188"/>
    <mergeCell ref="D189:F189"/>
    <mergeCell ref="D190:F190"/>
    <mergeCell ref="D191:F191"/>
    <mergeCell ref="D180:F180"/>
    <mergeCell ref="D181:F181"/>
    <mergeCell ref="D182:F182"/>
    <mergeCell ref="D183:F183"/>
    <mergeCell ref="D184:F184"/>
    <mergeCell ref="D185:F185"/>
    <mergeCell ref="D208:F208"/>
    <mergeCell ref="D209:F209"/>
    <mergeCell ref="G209:G213"/>
    <mergeCell ref="D210:F210"/>
    <mergeCell ref="D211:F211"/>
    <mergeCell ref="D212:F212"/>
    <mergeCell ref="D213:F213"/>
    <mergeCell ref="D200:F200"/>
    <mergeCell ref="G200:G201"/>
    <mergeCell ref="D201:F201"/>
    <mergeCell ref="D202:F202"/>
    <mergeCell ref="D203:F203"/>
    <mergeCell ref="G203:G207"/>
    <mergeCell ref="D204:F204"/>
    <mergeCell ref="D205:F205"/>
    <mergeCell ref="D206:F206"/>
    <mergeCell ref="D207:F207"/>
    <mergeCell ref="D224:F224"/>
    <mergeCell ref="G224:G228"/>
    <mergeCell ref="D225:F225"/>
    <mergeCell ref="D226:F226"/>
    <mergeCell ref="D227:F227"/>
    <mergeCell ref="D228:F228"/>
    <mergeCell ref="D219:F219"/>
    <mergeCell ref="G219:G223"/>
    <mergeCell ref="D220:F220"/>
    <mergeCell ref="D221:F221"/>
    <mergeCell ref="D222:F222"/>
    <mergeCell ref="D223:F223"/>
    <mergeCell ref="D214:F214"/>
    <mergeCell ref="G214:G218"/>
    <mergeCell ref="D215:F215"/>
    <mergeCell ref="D216:F216"/>
    <mergeCell ref="D217:F217"/>
    <mergeCell ref="D218:F218"/>
    <mergeCell ref="D238:F238"/>
    <mergeCell ref="G238:G255"/>
    <mergeCell ref="D239:F239"/>
    <mergeCell ref="D240:F240"/>
    <mergeCell ref="D241:F241"/>
    <mergeCell ref="D242:F242"/>
    <mergeCell ref="D243:F243"/>
    <mergeCell ref="D244:F244"/>
    <mergeCell ref="D245:F245"/>
    <mergeCell ref="D246:F246"/>
    <mergeCell ref="D229:F229"/>
    <mergeCell ref="D230:F230"/>
    <mergeCell ref="G230:G237"/>
    <mergeCell ref="D231:F231"/>
    <mergeCell ref="D232:F232"/>
    <mergeCell ref="D233:F233"/>
    <mergeCell ref="D234:F234"/>
    <mergeCell ref="D235:F235"/>
    <mergeCell ref="D236:F236"/>
    <mergeCell ref="D237:F237"/>
    <mergeCell ref="D261:F261"/>
    <mergeCell ref="G261:G264"/>
    <mergeCell ref="D262:F262"/>
    <mergeCell ref="D263:F263"/>
    <mergeCell ref="D264:F264"/>
    <mergeCell ref="D265:F265"/>
    <mergeCell ref="D253:F253"/>
    <mergeCell ref="D254:F254"/>
    <mergeCell ref="D255:F255"/>
    <mergeCell ref="D256:F256"/>
    <mergeCell ref="D257:F257"/>
    <mergeCell ref="G257:G260"/>
    <mergeCell ref="D258:F258"/>
    <mergeCell ref="D259:F259"/>
    <mergeCell ref="D260:F260"/>
    <mergeCell ref="D247:F247"/>
    <mergeCell ref="D248:F248"/>
    <mergeCell ref="D249:F249"/>
    <mergeCell ref="D250:F250"/>
    <mergeCell ref="D251:F251"/>
    <mergeCell ref="D252:F252"/>
    <mergeCell ref="D281:F281"/>
    <mergeCell ref="D282:F282"/>
    <mergeCell ref="G282:G286"/>
    <mergeCell ref="D283:F283"/>
    <mergeCell ref="D284:F284"/>
    <mergeCell ref="D285:F285"/>
    <mergeCell ref="D286:F286"/>
    <mergeCell ref="D274:F274"/>
    <mergeCell ref="G274:G277"/>
    <mergeCell ref="D275:F275"/>
    <mergeCell ref="D276:F276"/>
    <mergeCell ref="D277:F277"/>
    <mergeCell ref="D278:F278"/>
    <mergeCell ref="G278:G280"/>
    <mergeCell ref="D279:F279"/>
    <mergeCell ref="D280:F280"/>
    <mergeCell ref="D266:F266"/>
    <mergeCell ref="G266:G269"/>
    <mergeCell ref="D267:F267"/>
    <mergeCell ref="D268:F268"/>
    <mergeCell ref="D269:F269"/>
    <mergeCell ref="D270:F270"/>
    <mergeCell ref="G270:G273"/>
    <mergeCell ref="D271:F271"/>
    <mergeCell ref="D272:F272"/>
    <mergeCell ref="D273:F273"/>
    <mergeCell ref="D301:F301"/>
    <mergeCell ref="D302:F302"/>
    <mergeCell ref="D303:F303"/>
    <mergeCell ref="D304:F304"/>
    <mergeCell ref="D305:F305"/>
    <mergeCell ref="D306:F306"/>
    <mergeCell ref="D292:F292"/>
    <mergeCell ref="D293:F293"/>
    <mergeCell ref="G293:G304"/>
    <mergeCell ref="D294:F294"/>
    <mergeCell ref="D295:F295"/>
    <mergeCell ref="D296:F296"/>
    <mergeCell ref="D297:F297"/>
    <mergeCell ref="D298:F298"/>
    <mergeCell ref="D299:F299"/>
    <mergeCell ref="D300:F300"/>
    <mergeCell ref="D287:F287"/>
    <mergeCell ref="G287:G291"/>
    <mergeCell ref="D288:F288"/>
    <mergeCell ref="D289:F289"/>
    <mergeCell ref="D290:F290"/>
    <mergeCell ref="D291:F291"/>
    <mergeCell ref="D318:F318"/>
    <mergeCell ref="G318:G323"/>
    <mergeCell ref="D319:F319"/>
    <mergeCell ref="D320:F320"/>
    <mergeCell ref="D321:F321"/>
    <mergeCell ref="D322:F322"/>
    <mergeCell ref="D323:F323"/>
    <mergeCell ref="D312:F312"/>
    <mergeCell ref="G312:G317"/>
    <mergeCell ref="D313:F313"/>
    <mergeCell ref="D314:F314"/>
    <mergeCell ref="D315:F315"/>
    <mergeCell ref="D316:F316"/>
    <mergeCell ref="D317:F317"/>
    <mergeCell ref="G306:G311"/>
    <mergeCell ref="D307:F307"/>
    <mergeCell ref="D308:F308"/>
    <mergeCell ref="D309:F309"/>
    <mergeCell ref="D310:F310"/>
    <mergeCell ref="D311:F311"/>
    <mergeCell ref="D340:F340"/>
    <mergeCell ref="G340:G345"/>
    <mergeCell ref="D341:F341"/>
    <mergeCell ref="D342:F342"/>
    <mergeCell ref="D343:F343"/>
    <mergeCell ref="D344:F344"/>
    <mergeCell ref="D345:F345"/>
    <mergeCell ref="D332:F332"/>
    <mergeCell ref="D333:F333"/>
    <mergeCell ref="D334:F334"/>
    <mergeCell ref="G334:G339"/>
    <mergeCell ref="D335:F335"/>
    <mergeCell ref="D336:F336"/>
    <mergeCell ref="D337:F337"/>
    <mergeCell ref="D338:F338"/>
    <mergeCell ref="D339:F339"/>
    <mergeCell ref="D324:F324"/>
    <mergeCell ref="G324:G326"/>
    <mergeCell ref="D325:F325"/>
    <mergeCell ref="D326:F326"/>
    <mergeCell ref="D327:F327"/>
    <mergeCell ref="D328:F328"/>
    <mergeCell ref="G328:G332"/>
    <mergeCell ref="D329:F329"/>
    <mergeCell ref="D330:F330"/>
    <mergeCell ref="D331:F331"/>
    <mergeCell ref="D359:F359"/>
    <mergeCell ref="G359:G364"/>
    <mergeCell ref="D360:F360"/>
    <mergeCell ref="D361:F361"/>
    <mergeCell ref="D362:F362"/>
    <mergeCell ref="D363:F363"/>
    <mergeCell ref="D364:F364"/>
    <mergeCell ref="D353:F353"/>
    <mergeCell ref="G353:G358"/>
    <mergeCell ref="D354:F354"/>
    <mergeCell ref="D355:F355"/>
    <mergeCell ref="D356:F356"/>
    <mergeCell ref="D357:F357"/>
    <mergeCell ref="D358:F358"/>
    <mergeCell ref="D346:F346"/>
    <mergeCell ref="D347:F347"/>
    <mergeCell ref="G347:G352"/>
    <mergeCell ref="D348:F348"/>
    <mergeCell ref="D349:F349"/>
    <mergeCell ref="D350:F350"/>
    <mergeCell ref="D351:F351"/>
    <mergeCell ref="D352:F352"/>
    <mergeCell ref="D375:F375"/>
    <mergeCell ref="D376:F376"/>
    <mergeCell ref="D377:F377"/>
    <mergeCell ref="D378:F378"/>
    <mergeCell ref="D379:F379"/>
    <mergeCell ref="D380:F380"/>
    <mergeCell ref="D370:F370"/>
    <mergeCell ref="D371:F371"/>
    <mergeCell ref="D372:F372"/>
    <mergeCell ref="G372:G374"/>
    <mergeCell ref="D373:F373"/>
    <mergeCell ref="D374:F374"/>
    <mergeCell ref="D365:F365"/>
    <mergeCell ref="G365:G367"/>
    <mergeCell ref="D366:F366"/>
    <mergeCell ref="D367:F367"/>
    <mergeCell ref="D368:F368"/>
    <mergeCell ref="D369:F369"/>
    <mergeCell ref="D393:F393"/>
    <mergeCell ref="D394:F394"/>
    <mergeCell ref="D395:F395"/>
    <mergeCell ref="D396:F396"/>
    <mergeCell ref="D397:F397"/>
    <mergeCell ref="D398:F398"/>
    <mergeCell ref="D387:F387"/>
    <mergeCell ref="D388:F388"/>
    <mergeCell ref="D389:F389"/>
    <mergeCell ref="D390:F390"/>
    <mergeCell ref="D391:F391"/>
    <mergeCell ref="D392:F392"/>
    <mergeCell ref="D381:F381"/>
    <mergeCell ref="D382:F382"/>
    <mergeCell ref="D383:F383"/>
    <mergeCell ref="D384:F384"/>
    <mergeCell ref="D385:F385"/>
    <mergeCell ref="D386:F386"/>
    <mergeCell ref="D410:F410"/>
    <mergeCell ref="D411:F411"/>
    <mergeCell ref="D412:F412"/>
    <mergeCell ref="D413:F413"/>
    <mergeCell ref="D414:F414"/>
    <mergeCell ref="D415:F415"/>
    <mergeCell ref="G404:G406"/>
    <mergeCell ref="D405:F405"/>
    <mergeCell ref="D406:F406"/>
    <mergeCell ref="D407:F407"/>
    <mergeCell ref="D408:F408"/>
    <mergeCell ref="D409:F409"/>
    <mergeCell ref="D399:F399"/>
    <mergeCell ref="D400:F400"/>
    <mergeCell ref="D401:F401"/>
    <mergeCell ref="D402:F402"/>
    <mergeCell ref="D403:F403"/>
    <mergeCell ref="D404:F404"/>
    <mergeCell ref="D428:F428"/>
    <mergeCell ref="D429:F429"/>
    <mergeCell ref="D430:F430"/>
    <mergeCell ref="D431:F431"/>
    <mergeCell ref="D432:F432"/>
    <mergeCell ref="D433:F433"/>
    <mergeCell ref="D422:F422"/>
    <mergeCell ref="D423:F423"/>
    <mergeCell ref="D424:F424"/>
    <mergeCell ref="D425:F425"/>
    <mergeCell ref="D426:F426"/>
    <mergeCell ref="D427:F427"/>
    <mergeCell ref="D416:F416"/>
    <mergeCell ref="D417:F417"/>
    <mergeCell ref="D418:F418"/>
    <mergeCell ref="D419:F419"/>
    <mergeCell ref="D420:F420"/>
    <mergeCell ref="D421:F421"/>
    <mergeCell ref="D448:F448"/>
    <mergeCell ref="D449:F449"/>
    <mergeCell ref="D450:F450"/>
    <mergeCell ref="G450:G452"/>
    <mergeCell ref="D451:F451"/>
    <mergeCell ref="D452:F452"/>
    <mergeCell ref="G439:G443"/>
    <mergeCell ref="D440:F440"/>
    <mergeCell ref="D441:F441"/>
    <mergeCell ref="D442:F442"/>
    <mergeCell ref="D443:F443"/>
    <mergeCell ref="D444:F444"/>
    <mergeCell ref="G444:G448"/>
    <mergeCell ref="D445:F445"/>
    <mergeCell ref="D446:F446"/>
    <mergeCell ref="D447:F447"/>
    <mergeCell ref="D434:F434"/>
    <mergeCell ref="D435:F435"/>
    <mergeCell ref="D436:F436"/>
    <mergeCell ref="D437:F437"/>
    <mergeCell ref="D438:F438"/>
    <mergeCell ref="D439:F439"/>
    <mergeCell ref="D459:F459"/>
    <mergeCell ref="G459:G467"/>
    <mergeCell ref="D460:F460"/>
    <mergeCell ref="D461:F461"/>
    <mergeCell ref="D462:F462"/>
    <mergeCell ref="D463:F463"/>
    <mergeCell ref="D464:F464"/>
    <mergeCell ref="D465:F465"/>
    <mergeCell ref="D466:F466"/>
    <mergeCell ref="D467:F467"/>
    <mergeCell ref="D453:F453"/>
    <mergeCell ref="G453:G458"/>
    <mergeCell ref="D454:F454"/>
    <mergeCell ref="D455:F455"/>
    <mergeCell ref="D456:F456"/>
    <mergeCell ref="D457:F457"/>
    <mergeCell ref="D458:F458"/>
    <mergeCell ref="D474:F474"/>
    <mergeCell ref="G474:G477"/>
    <mergeCell ref="D475:F475"/>
    <mergeCell ref="D476:F476"/>
    <mergeCell ref="D477:F477"/>
    <mergeCell ref="D478:F478"/>
    <mergeCell ref="G478:G485"/>
    <mergeCell ref="D479:F479"/>
    <mergeCell ref="D480:F480"/>
    <mergeCell ref="D481:F481"/>
    <mergeCell ref="D468:F468"/>
    <mergeCell ref="D469:F469"/>
    <mergeCell ref="G469:G473"/>
    <mergeCell ref="D470:F470"/>
    <mergeCell ref="D471:F471"/>
    <mergeCell ref="D472:F472"/>
    <mergeCell ref="D473:F473"/>
    <mergeCell ref="D490:F490"/>
    <mergeCell ref="D491:F491"/>
    <mergeCell ref="G491:G497"/>
    <mergeCell ref="D492:F492"/>
    <mergeCell ref="D493:F493"/>
    <mergeCell ref="D494:F494"/>
    <mergeCell ref="D495:F495"/>
    <mergeCell ref="D496:F496"/>
    <mergeCell ref="D497:F497"/>
    <mergeCell ref="D482:F482"/>
    <mergeCell ref="D483:F483"/>
    <mergeCell ref="D484:F484"/>
    <mergeCell ref="D485:F485"/>
    <mergeCell ref="D486:F486"/>
    <mergeCell ref="G486:G489"/>
    <mergeCell ref="D487:F487"/>
    <mergeCell ref="D488:F488"/>
    <mergeCell ref="D489:F489"/>
    <mergeCell ref="D511:F511"/>
    <mergeCell ref="G511:G515"/>
    <mergeCell ref="D512:F512"/>
    <mergeCell ref="D513:F513"/>
    <mergeCell ref="D514:F514"/>
    <mergeCell ref="D515:F515"/>
    <mergeCell ref="D505:F505"/>
    <mergeCell ref="D506:F506"/>
    <mergeCell ref="G506:G510"/>
    <mergeCell ref="D507:F507"/>
    <mergeCell ref="D508:F508"/>
    <mergeCell ref="D509:F509"/>
    <mergeCell ref="D510:F510"/>
    <mergeCell ref="D498:F498"/>
    <mergeCell ref="G498:G504"/>
    <mergeCell ref="D499:F499"/>
    <mergeCell ref="D500:F500"/>
    <mergeCell ref="D501:F501"/>
    <mergeCell ref="D502:F502"/>
    <mergeCell ref="D503:F503"/>
    <mergeCell ref="D504:F504"/>
    <mergeCell ref="D527:F527"/>
    <mergeCell ref="D528:F528"/>
    <mergeCell ref="G528:G532"/>
    <mergeCell ref="D529:F529"/>
    <mergeCell ref="D530:F530"/>
    <mergeCell ref="D531:F531"/>
    <mergeCell ref="D532:F532"/>
    <mergeCell ref="D521:F521"/>
    <mergeCell ref="D522:F522"/>
    <mergeCell ref="G522:G526"/>
    <mergeCell ref="D523:F523"/>
    <mergeCell ref="D524:F524"/>
    <mergeCell ref="D525:F525"/>
    <mergeCell ref="D526:F526"/>
    <mergeCell ref="D516:F516"/>
    <mergeCell ref="G516:G520"/>
    <mergeCell ref="D517:F517"/>
    <mergeCell ref="D518:F518"/>
    <mergeCell ref="D519:F519"/>
    <mergeCell ref="D520:F520"/>
    <mergeCell ref="D544:F544"/>
    <mergeCell ref="D545:F545"/>
    <mergeCell ref="G545:G546"/>
    <mergeCell ref="D546:F546"/>
    <mergeCell ref="D547:F547"/>
    <mergeCell ref="G547:G548"/>
    <mergeCell ref="D548:F548"/>
    <mergeCell ref="D538:F538"/>
    <mergeCell ref="G538:G543"/>
    <mergeCell ref="D539:F539"/>
    <mergeCell ref="D540:F540"/>
    <mergeCell ref="D541:F541"/>
    <mergeCell ref="D542:F542"/>
    <mergeCell ref="D543:F543"/>
    <mergeCell ref="D533:F533"/>
    <mergeCell ref="G533:G537"/>
    <mergeCell ref="D534:F534"/>
    <mergeCell ref="D535:F535"/>
    <mergeCell ref="D536:F536"/>
    <mergeCell ref="D537:F537"/>
    <mergeCell ref="D564:F564"/>
    <mergeCell ref="G564:G593"/>
    <mergeCell ref="D565:F565"/>
    <mergeCell ref="D566:F566"/>
    <mergeCell ref="D567:F567"/>
    <mergeCell ref="D568:F568"/>
    <mergeCell ref="D569:F569"/>
    <mergeCell ref="D570:F570"/>
    <mergeCell ref="D571:F571"/>
    <mergeCell ref="D572:F572"/>
    <mergeCell ref="D558:F558"/>
    <mergeCell ref="D559:F559"/>
    <mergeCell ref="D560:F560"/>
    <mergeCell ref="D561:F561"/>
    <mergeCell ref="D562:F562"/>
    <mergeCell ref="D563:F563"/>
    <mergeCell ref="D549:F549"/>
    <mergeCell ref="D550:F550"/>
    <mergeCell ref="G550:G562"/>
    <mergeCell ref="D551:F551"/>
    <mergeCell ref="D552:F552"/>
    <mergeCell ref="D553:F553"/>
    <mergeCell ref="D554:F554"/>
    <mergeCell ref="D555:F555"/>
    <mergeCell ref="D556:F556"/>
    <mergeCell ref="D557:F557"/>
    <mergeCell ref="D585:F585"/>
    <mergeCell ref="D586:F586"/>
    <mergeCell ref="D587:F587"/>
    <mergeCell ref="D588:F588"/>
    <mergeCell ref="D589:F589"/>
    <mergeCell ref="D590:F590"/>
    <mergeCell ref="D579:F579"/>
    <mergeCell ref="D580:F580"/>
    <mergeCell ref="D581:F581"/>
    <mergeCell ref="D582:F582"/>
    <mergeCell ref="D583:F583"/>
    <mergeCell ref="D584:F584"/>
    <mergeCell ref="D573:F573"/>
    <mergeCell ref="D574:F574"/>
    <mergeCell ref="D575:F575"/>
    <mergeCell ref="D576:F576"/>
    <mergeCell ref="D577:F577"/>
    <mergeCell ref="D578:F578"/>
    <mergeCell ref="D599:F599"/>
    <mergeCell ref="G599:G602"/>
    <mergeCell ref="D600:F600"/>
    <mergeCell ref="D601:F601"/>
    <mergeCell ref="D602:F602"/>
    <mergeCell ref="D603:F603"/>
    <mergeCell ref="G603:G606"/>
    <mergeCell ref="D604:F604"/>
    <mergeCell ref="D605:F605"/>
    <mergeCell ref="D606:F606"/>
    <mergeCell ref="D591:F591"/>
    <mergeCell ref="D592:F592"/>
    <mergeCell ref="D593:F593"/>
    <mergeCell ref="D594:F594"/>
    <mergeCell ref="D595:F595"/>
    <mergeCell ref="G595:G598"/>
    <mergeCell ref="D596:F596"/>
    <mergeCell ref="D597:F597"/>
    <mergeCell ref="D598:F598"/>
    <mergeCell ref="D613:F613"/>
    <mergeCell ref="G613:G614"/>
    <mergeCell ref="D614:F614"/>
    <mergeCell ref="D615:F615"/>
    <mergeCell ref="D616:F616"/>
    <mergeCell ref="G616:G620"/>
    <mergeCell ref="D617:F617"/>
    <mergeCell ref="D618:F618"/>
    <mergeCell ref="D619:F619"/>
    <mergeCell ref="D620:F620"/>
    <mergeCell ref="D607:F607"/>
    <mergeCell ref="D608:F608"/>
    <mergeCell ref="G608:G609"/>
    <mergeCell ref="D609:F609"/>
    <mergeCell ref="D610:F610"/>
    <mergeCell ref="D611:F611"/>
    <mergeCell ref="G611:G612"/>
    <mergeCell ref="D612:F612"/>
    <mergeCell ref="D633:F633"/>
    <mergeCell ref="G633:G634"/>
    <mergeCell ref="D634:F634"/>
    <mergeCell ref="D635:F635"/>
    <mergeCell ref="G635:G637"/>
    <mergeCell ref="D636:F636"/>
    <mergeCell ref="D637:F637"/>
    <mergeCell ref="D628:F628"/>
    <mergeCell ref="G628:G630"/>
    <mergeCell ref="D629:F629"/>
    <mergeCell ref="D630:F630"/>
    <mergeCell ref="D631:F631"/>
    <mergeCell ref="G631:G632"/>
    <mergeCell ref="D632:F632"/>
    <mergeCell ref="D621:F621"/>
    <mergeCell ref="G621:G627"/>
    <mergeCell ref="D622:F622"/>
    <mergeCell ref="D623:F623"/>
    <mergeCell ref="D624:F624"/>
    <mergeCell ref="D625:F625"/>
    <mergeCell ref="D626:F626"/>
    <mergeCell ref="D627:F627"/>
    <mergeCell ref="D647:F647"/>
    <mergeCell ref="G647:G650"/>
    <mergeCell ref="D648:F648"/>
    <mergeCell ref="D649:F649"/>
    <mergeCell ref="D650:F650"/>
    <mergeCell ref="D651:F651"/>
    <mergeCell ref="D642:F642"/>
    <mergeCell ref="D643:F643"/>
    <mergeCell ref="G643:G646"/>
    <mergeCell ref="D644:F644"/>
    <mergeCell ref="D645:F645"/>
    <mergeCell ref="D646:F646"/>
    <mergeCell ref="D638:F638"/>
    <mergeCell ref="G638:G639"/>
    <mergeCell ref="D639:F639"/>
    <mergeCell ref="D640:F640"/>
    <mergeCell ref="G640:G641"/>
    <mergeCell ref="D641:F641"/>
    <mergeCell ref="D666:F666"/>
    <mergeCell ref="D667:F667"/>
    <mergeCell ref="G667:G668"/>
    <mergeCell ref="D668:F668"/>
    <mergeCell ref="D669:F669"/>
    <mergeCell ref="G669:G670"/>
    <mergeCell ref="D670:F670"/>
    <mergeCell ref="D660:F660"/>
    <mergeCell ref="G660:G663"/>
    <mergeCell ref="D661:F661"/>
    <mergeCell ref="D662:F662"/>
    <mergeCell ref="D663:F663"/>
    <mergeCell ref="D664:F664"/>
    <mergeCell ref="G664:G665"/>
    <mergeCell ref="D665:F665"/>
    <mergeCell ref="D652:F652"/>
    <mergeCell ref="G652:G655"/>
    <mergeCell ref="D653:F653"/>
    <mergeCell ref="D654:F654"/>
    <mergeCell ref="D655:F655"/>
    <mergeCell ref="D656:F656"/>
    <mergeCell ref="G656:G659"/>
    <mergeCell ref="D657:F657"/>
    <mergeCell ref="D658:F658"/>
    <mergeCell ref="D659:F659"/>
    <mergeCell ref="D678:F678"/>
    <mergeCell ref="G678:G680"/>
    <mergeCell ref="D679:F679"/>
    <mergeCell ref="D680:F680"/>
    <mergeCell ref="D681:F681"/>
    <mergeCell ref="D682:F682"/>
    <mergeCell ref="G682:G688"/>
    <mergeCell ref="D683:F683"/>
    <mergeCell ref="D684:F684"/>
    <mergeCell ref="D685:F685"/>
    <mergeCell ref="D671:F671"/>
    <mergeCell ref="D672:F672"/>
    <mergeCell ref="G672:G674"/>
    <mergeCell ref="D673:F673"/>
    <mergeCell ref="D674:F674"/>
    <mergeCell ref="D675:F675"/>
    <mergeCell ref="G675:G677"/>
    <mergeCell ref="D676:F676"/>
    <mergeCell ref="D677:F677"/>
    <mergeCell ref="D700:F700"/>
    <mergeCell ref="G700:G701"/>
    <mergeCell ref="D701:F701"/>
    <mergeCell ref="D702:F702"/>
    <mergeCell ref="G702:G703"/>
    <mergeCell ref="D703:F703"/>
    <mergeCell ref="D695:F695"/>
    <mergeCell ref="D696:F696"/>
    <mergeCell ref="G696:G697"/>
    <mergeCell ref="D697:F697"/>
    <mergeCell ref="D698:F698"/>
    <mergeCell ref="G698:G699"/>
    <mergeCell ref="D699:F699"/>
    <mergeCell ref="D686:F686"/>
    <mergeCell ref="D687:F687"/>
    <mergeCell ref="D688:F688"/>
    <mergeCell ref="D689:F689"/>
    <mergeCell ref="D690:F690"/>
    <mergeCell ref="G690:G694"/>
    <mergeCell ref="D691:F691"/>
    <mergeCell ref="D692:F692"/>
    <mergeCell ref="D693:F693"/>
    <mergeCell ref="D694:F694"/>
    <mergeCell ref="D713:F713"/>
    <mergeCell ref="D714:F714"/>
    <mergeCell ref="D715:F715"/>
    <mergeCell ref="D716:F716"/>
    <mergeCell ref="G716:G717"/>
    <mergeCell ref="D717:F717"/>
    <mergeCell ref="D708:F708"/>
    <mergeCell ref="G708:G709"/>
    <mergeCell ref="D709:F709"/>
    <mergeCell ref="D710:F710"/>
    <mergeCell ref="A711:A715"/>
    <mergeCell ref="B711:B715"/>
    <mergeCell ref="C711:C715"/>
    <mergeCell ref="D711:F711"/>
    <mergeCell ref="G711:G715"/>
    <mergeCell ref="D712:F712"/>
    <mergeCell ref="D704:F704"/>
    <mergeCell ref="G704:G705"/>
    <mergeCell ref="D705:F705"/>
    <mergeCell ref="D706:F706"/>
    <mergeCell ref="G706:G707"/>
    <mergeCell ref="D707:F707"/>
    <mergeCell ref="D729:F729"/>
    <mergeCell ref="D730:F730"/>
    <mergeCell ref="D731:F731"/>
    <mergeCell ref="D732:F732"/>
    <mergeCell ref="D733:F733"/>
    <mergeCell ref="D734:F734"/>
    <mergeCell ref="D723:F723"/>
    <mergeCell ref="D724:F724"/>
    <mergeCell ref="D725:F725"/>
    <mergeCell ref="D726:F726"/>
    <mergeCell ref="G726:G734"/>
    <mergeCell ref="A727:A734"/>
    <mergeCell ref="B727:B734"/>
    <mergeCell ref="C727:C734"/>
    <mergeCell ref="D727:F727"/>
    <mergeCell ref="D728:F728"/>
    <mergeCell ref="D718:F718"/>
    <mergeCell ref="G718:G719"/>
    <mergeCell ref="D719:F719"/>
    <mergeCell ref="D720:F720"/>
    <mergeCell ref="G720:G725"/>
    <mergeCell ref="A721:A725"/>
    <mergeCell ref="B721:B725"/>
    <mergeCell ref="C721:C725"/>
    <mergeCell ref="D721:F721"/>
    <mergeCell ref="D722:F722"/>
    <mergeCell ref="D740:F740"/>
    <mergeCell ref="G740:G743"/>
    <mergeCell ref="A741:A743"/>
    <mergeCell ref="B741:B743"/>
    <mergeCell ref="C741:C743"/>
    <mergeCell ref="D741:F741"/>
    <mergeCell ref="D742:F742"/>
    <mergeCell ref="D743:F743"/>
    <mergeCell ref="D735:F735"/>
    <mergeCell ref="D736:F736"/>
    <mergeCell ref="G736:G739"/>
    <mergeCell ref="A737:A739"/>
    <mergeCell ref="B737:B739"/>
    <mergeCell ref="C737:C739"/>
    <mergeCell ref="D737:F737"/>
    <mergeCell ref="D738:F738"/>
    <mergeCell ref="D739:F739"/>
    <mergeCell ref="D748:F748"/>
    <mergeCell ref="G748:G754"/>
    <mergeCell ref="A749:A754"/>
    <mergeCell ref="B749:B754"/>
    <mergeCell ref="C749:C754"/>
    <mergeCell ref="D749:F749"/>
    <mergeCell ref="D750:F750"/>
    <mergeCell ref="D751:F751"/>
    <mergeCell ref="D752:F752"/>
    <mergeCell ref="D753:F753"/>
    <mergeCell ref="D744:F744"/>
    <mergeCell ref="G744:G747"/>
    <mergeCell ref="A745:A747"/>
    <mergeCell ref="B745:B747"/>
    <mergeCell ref="C745:C747"/>
    <mergeCell ref="D745:F745"/>
    <mergeCell ref="D746:F746"/>
    <mergeCell ref="D747:F747"/>
    <mergeCell ref="D760:F760"/>
    <mergeCell ref="D761:F761"/>
    <mergeCell ref="D762:F762"/>
    <mergeCell ref="G762:G770"/>
    <mergeCell ref="A763:A770"/>
    <mergeCell ref="B763:B770"/>
    <mergeCell ref="C763:C770"/>
    <mergeCell ref="D763:F763"/>
    <mergeCell ref="D764:F764"/>
    <mergeCell ref="D765:F765"/>
    <mergeCell ref="D754:F754"/>
    <mergeCell ref="D755:F755"/>
    <mergeCell ref="D756:F756"/>
    <mergeCell ref="G756:G760"/>
    <mergeCell ref="A757:A760"/>
    <mergeCell ref="B757:B760"/>
    <mergeCell ref="C757:C760"/>
    <mergeCell ref="D757:F757"/>
    <mergeCell ref="D758:F758"/>
    <mergeCell ref="D759:F759"/>
    <mergeCell ref="D775:F775"/>
    <mergeCell ref="G775:G778"/>
    <mergeCell ref="A776:A778"/>
    <mergeCell ref="B776:B778"/>
    <mergeCell ref="C776:C778"/>
    <mergeCell ref="D776:F776"/>
    <mergeCell ref="D777:F777"/>
    <mergeCell ref="D778:F778"/>
    <mergeCell ref="G771:G774"/>
    <mergeCell ref="A772:A774"/>
    <mergeCell ref="B772:B774"/>
    <mergeCell ref="C772:C774"/>
    <mergeCell ref="D772:F772"/>
    <mergeCell ref="D773:F773"/>
    <mergeCell ref="D774:F774"/>
    <mergeCell ref="D766:F766"/>
    <mergeCell ref="D767:F767"/>
    <mergeCell ref="D768:F768"/>
    <mergeCell ref="D769:F769"/>
    <mergeCell ref="D770:F770"/>
    <mergeCell ref="D771:F771"/>
    <mergeCell ref="D787:F787"/>
    <mergeCell ref="G787:G790"/>
    <mergeCell ref="A788:A790"/>
    <mergeCell ref="B788:B790"/>
    <mergeCell ref="C788:C790"/>
    <mergeCell ref="D788:F788"/>
    <mergeCell ref="D789:F789"/>
    <mergeCell ref="D790:F790"/>
    <mergeCell ref="D783:F783"/>
    <mergeCell ref="G783:G786"/>
    <mergeCell ref="A784:A786"/>
    <mergeCell ref="B784:B786"/>
    <mergeCell ref="C784:C786"/>
    <mergeCell ref="D784:F784"/>
    <mergeCell ref="D785:F785"/>
    <mergeCell ref="D786:F786"/>
    <mergeCell ref="D779:F779"/>
    <mergeCell ref="G779:G782"/>
    <mergeCell ref="A780:A782"/>
    <mergeCell ref="B780:B782"/>
    <mergeCell ref="C780:C782"/>
    <mergeCell ref="D780:F780"/>
    <mergeCell ref="D781:F781"/>
    <mergeCell ref="D782:F782"/>
    <mergeCell ref="D798:F798"/>
    <mergeCell ref="G798:G802"/>
    <mergeCell ref="D799:F799"/>
    <mergeCell ref="D800:F800"/>
    <mergeCell ref="D801:F801"/>
    <mergeCell ref="D802:F802"/>
    <mergeCell ref="D795:F795"/>
    <mergeCell ref="G795:G797"/>
    <mergeCell ref="A796:A797"/>
    <mergeCell ref="B796:B797"/>
    <mergeCell ref="C796:C797"/>
    <mergeCell ref="D796:F796"/>
    <mergeCell ref="D797:F797"/>
    <mergeCell ref="D791:F791"/>
    <mergeCell ref="G791:G794"/>
    <mergeCell ref="A792:A794"/>
    <mergeCell ref="B792:B794"/>
    <mergeCell ref="C792:C794"/>
    <mergeCell ref="D792:F792"/>
    <mergeCell ref="D793:F793"/>
    <mergeCell ref="D794:F794"/>
    <mergeCell ref="D816:F816"/>
    <mergeCell ref="G816:G819"/>
    <mergeCell ref="D817:F817"/>
    <mergeCell ref="D818:F818"/>
    <mergeCell ref="D819:F819"/>
    <mergeCell ref="D820:F820"/>
    <mergeCell ref="G820:G826"/>
    <mergeCell ref="D821:F821"/>
    <mergeCell ref="D822:F822"/>
    <mergeCell ref="D823:F823"/>
    <mergeCell ref="D811:F811"/>
    <mergeCell ref="D812:F812"/>
    <mergeCell ref="G812:G815"/>
    <mergeCell ref="D813:F813"/>
    <mergeCell ref="D814:F814"/>
    <mergeCell ref="D815:F815"/>
    <mergeCell ref="D803:F803"/>
    <mergeCell ref="G803:G806"/>
    <mergeCell ref="D804:F804"/>
    <mergeCell ref="D805:F805"/>
    <mergeCell ref="D806:F806"/>
    <mergeCell ref="D807:F807"/>
    <mergeCell ref="G807:G810"/>
    <mergeCell ref="D808:F808"/>
    <mergeCell ref="D809:F809"/>
    <mergeCell ref="D810:F810"/>
    <mergeCell ref="D838:F838"/>
    <mergeCell ref="G838:G841"/>
    <mergeCell ref="D839:F839"/>
    <mergeCell ref="D840:F840"/>
    <mergeCell ref="D841:F841"/>
    <mergeCell ref="D842:F842"/>
    <mergeCell ref="D830:F830"/>
    <mergeCell ref="G830:G833"/>
    <mergeCell ref="D831:F831"/>
    <mergeCell ref="D832:F832"/>
    <mergeCell ref="D833:F833"/>
    <mergeCell ref="D834:F834"/>
    <mergeCell ref="G834:G837"/>
    <mergeCell ref="D835:F835"/>
    <mergeCell ref="D836:F836"/>
    <mergeCell ref="D837:F837"/>
    <mergeCell ref="D824:F824"/>
    <mergeCell ref="D825:F825"/>
    <mergeCell ref="D826:F826"/>
    <mergeCell ref="D827:F827"/>
    <mergeCell ref="D828:F828"/>
    <mergeCell ref="D829:F829"/>
    <mergeCell ref="D850:F850"/>
    <mergeCell ref="G850:G852"/>
    <mergeCell ref="D851:F851"/>
    <mergeCell ref="D852:F852"/>
    <mergeCell ref="D853:F853"/>
    <mergeCell ref="G853:G865"/>
    <mergeCell ref="D854:F854"/>
    <mergeCell ref="D855:F855"/>
    <mergeCell ref="D856:F856"/>
    <mergeCell ref="D857:F857"/>
    <mergeCell ref="D843:F843"/>
    <mergeCell ref="G843:G844"/>
    <mergeCell ref="D844:F844"/>
    <mergeCell ref="D845:F845"/>
    <mergeCell ref="G845:G849"/>
    <mergeCell ref="D846:F846"/>
    <mergeCell ref="D847:F847"/>
    <mergeCell ref="D848:F848"/>
    <mergeCell ref="D849:F849"/>
    <mergeCell ref="D869:F869"/>
    <mergeCell ref="D870:F870"/>
    <mergeCell ref="G870:G874"/>
    <mergeCell ref="A871:A874"/>
    <mergeCell ref="B871:B874"/>
    <mergeCell ref="C871:C874"/>
    <mergeCell ref="D871:F871"/>
    <mergeCell ref="D872:F872"/>
    <mergeCell ref="D873:F873"/>
    <mergeCell ref="D874:F874"/>
    <mergeCell ref="D864:F864"/>
    <mergeCell ref="D865:F865"/>
    <mergeCell ref="D866:F866"/>
    <mergeCell ref="D867:F867"/>
    <mergeCell ref="G867:G868"/>
    <mergeCell ref="D868:F868"/>
    <mergeCell ref="D858:F858"/>
    <mergeCell ref="D859:F859"/>
    <mergeCell ref="D860:F860"/>
    <mergeCell ref="D861:F861"/>
    <mergeCell ref="D862:F862"/>
    <mergeCell ref="D863:F863"/>
    <mergeCell ref="D882:F882"/>
    <mergeCell ref="G882:G885"/>
    <mergeCell ref="A883:A885"/>
    <mergeCell ref="B883:B885"/>
    <mergeCell ref="C883:C885"/>
    <mergeCell ref="D883:F883"/>
    <mergeCell ref="D884:F884"/>
    <mergeCell ref="D885:F885"/>
    <mergeCell ref="D879:F879"/>
    <mergeCell ref="G879:G881"/>
    <mergeCell ref="A880:A881"/>
    <mergeCell ref="B880:B881"/>
    <mergeCell ref="C880:C881"/>
    <mergeCell ref="D880:F880"/>
    <mergeCell ref="D881:F881"/>
    <mergeCell ref="D875:F875"/>
    <mergeCell ref="G875:G878"/>
    <mergeCell ref="A876:A878"/>
    <mergeCell ref="B876:B878"/>
    <mergeCell ref="C876:C878"/>
    <mergeCell ref="D876:F876"/>
    <mergeCell ref="D877:F877"/>
    <mergeCell ref="D878:F878"/>
    <mergeCell ref="D894:F894"/>
    <mergeCell ref="G894:G897"/>
    <mergeCell ref="A895:A897"/>
    <mergeCell ref="B895:B897"/>
    <mergeCell ref="C895:C897"/>
    <mergeCell ref="D895:F895"/>
    <mergeCell ref="D896:F896"/>
    <mergeCell ref="D897:F897"/>
    <mergeCell ref="D890:F890"/>
    <mergeCell ref="G890:G893"/>
    <mergeCell ref="A891:A893"/>
    <mergeCell ref="B891:B893"/>
    <mergeCell ref="C891:C893"/>
    <mergeCell ref="D891:F891"/>
    <mergeCell ref="D892:F892"/>
    <mergeCell ref="D893:F893"/>
    <mergeCell ref="D886:F886"/>
    <mergeCell ref="G886:G889"/>
    <mergeCell ref="A887:A889"/>
    <mergeCell ref="B887:B889"/>
    <mergeCell ref="C887:C889"/>
    <mergeCell ref="D887:F887"/>
    <mergeCell ref="D888:F888"/>
    <mergeCell ref="D889:F889"/>
    <mergeCell ref="D906:F906"/>
    <mergeCell ref="G906:G907"/>
    <mergeCell ref="D907:F907"/>
    <mergeCell ref="D908:F908"/>
    <mergeCell ref="D909:F909"/>
    <mergeCell ref="G909:G915"/>
    <mergeCell ref="D902:F902"/>
    <mergeCell ref="G902:G905"/>
    <mergeCell ref="A903:A905"/>
    <mergeCell ref="B903:B905"/>
    <mergeCell ref="C903:C905"/>
    <mergeCell ref="D903:F903"/>
    <mergeCell ref="D904:F904"/>
    <mergeCell ref="D905:F905"/>
    <mergeCell ref="D898:F898"/>
    <mergeCell ref="G898:G901"/>
    <mergeCell ref="A899:A901"/>
    <mergeCell ref="B899:B901"/>
    <mergeCell ref="C899:C901"/>
    <mergeCell ref="D899:F899"/>
    <mergeCell ref="D900:F900"/>
    <mergeCell ref="D901:F901"/>
    <mergeCell ref="D916:F916"/>
    <mergeCell ref="G916:G923"/>
    <mergeCell ref="A917:A923"/>
    <mergeCell ref="B917:B923"/>
    <mergeCell ref="C917:C923"/>
    <mergeCell ref="D917:F917"/>
    <mergeCell ref="D918:F918"/>
    <mergeCell ref="D919:F919"/>
    <mergeCell ref="D920:F920"/>
    <mergeCell ref="D921:F921"/>
    <mergeCell ref="A910:A915"/>
    <mergeCell ref="B910:B915"/>
    <mergeCell ref="C910:C915"/>
    <mergeCell ref="D910:F910"/>
    <mergeCell ref="D911:F911"/>
    <mergeCell ref="D912:F912"/>
    <mergeCell ref="D913:F913"/>
    <mergeCell ref="D914:F914"/>
    <mergeCell ref="D915:F915"/>
    <mergeCell ref="D934:F934"/>
    <mergeCell ref="D935:F935"/>
    <mergeCell ref="D936:F936"/>
    <mergeCell ref="D937:F937"/>
    <mergeCell ref="D938:F938"/>
    <mergeCell ref="D939:F939"/>
    <mergeCell ref="D928:F928"/>
    <mergeCell ref="D929:F929"/>
    <mergeCell ref="D930:F930"/>
    <mergeCell ref="D931:F931"/>
    <mergeCell ref="G931:G936"/>
    <mergeCell ref="A932:A936"/>
    <mergeCell ref="B932:B936"/>
    <mergeCell ref="C932:C936"/>
    <mergeCell ref="D932:F932"/>
    <mergeCell ref="D933:F933"/>
    <mergeCell ref="D922:F922"/>
    <mergeCell ref="D923:F923"/>
    <mergeCell ref="D924:F924"/>
    <mergeCell ref="G924:G930"/>
    <mergeCell ref="A925:A930"/>
    <mergeCell ref="B925:B930"/>
    <mergeCell ref="C925:C930"/>
    <mergeCell ref="D925:F925"/>
    <mergeCell ref="D926:F926"/>
    <mergeCell ref="D927:F927"/>
    <mergeCell ref="D944:F944"/>
    <mergeCell ref="A945:A949"/>
    <mergeCell ref="B945:B949"/>
    <mergeCell ref="C945:C949"/>
    <mergeCell ref="D945:F945"/>
    <mergeCell ref="G945:G949"/>
    <mergeCell ref="D946:F946"/>
    <mergeCell ref="D947:F947"/>
    <mergeCell ref="D948:F948"/>
    <mergeCell ref="D949:F949"/>
    <mergeCell ref="A940:A943"/>
    <mergeCell ref="B940:B943"/>
    <mergeCell ref="C940:C943"/>
    <mergeCell ref="D940:F940"/>
    <mergeCell ref="G940:G943"/>
    <mergeCell ref="D941:F941"/>
    <mergeCell ref="D942:F942"/>
    <mergeCell ref="D943:F943"/>
    <mergeCell ref="D960:F960"/>
    <mergeCell ref="D961:F961"/>
    <mergeCell ref="D962:F962"/>
    <mergeCell ref="D963:F963"/>
    <mergeCell ref="D964:F964"/>
    <mergeCell ref="G964:G967"/>
    <mergeCell ref="D956:F956"/>
    <mergeCell ref="A957:A959"/>
    <mergeCell ref="B957:B959"/>
    <mergeCell ref="C957:C959"/>
    <mergeCell ref="D957:F957"/>
    <mergeCell ref="G957:G959"/>
    <mergeCell ref="D958:F958"/>
    <mergeCell ref="D959:F959"/>
    <mergeCell ref="D950:F950"/>
    <mergeCell ref="A951:A955"/>
    <mergeCell ref="B951:B955"/>
    <mergeCell ref="C951:C955"/>
    <mergeCell ref="D951:F951"/>
    <mergeCell ref="G951:G955"/>
    <mergeCell ref="D952:F952"/>
    <mergeCell ref="D953:F953"/>
    <mergeCell ref="D954:F954"/>
    <mergeCell ref="D955:F955"/>
    <mergeCell ref="D972:F972"/>
    <mergeCell ref="G972:G975"/>
    <mergeCell ref="A973:A975"/>
    <mergeCell ref="B973:B975"/>
    <mergeCell ref="C973:C975"/>
    <mergeCell ref="D973:F973"/>
    <mergeCell ref="D974:F974"/>
    <mergeCell ref="D975:F975"/>
    <mergeCell ref="D968:F968"/>
    <mergeCell ref="G968:G971"/>
    <mergeCell ref="A969:A971"/>
    <mergeCell ref="B969:B971"/>
    <mergeCell ref="C969:C971"/>
    <mergeCell ref="D969:F969"/>
    <mergeCell ref="D970:F970"/>
    <mergeCell ref="D971:F971"/>
    <mergeCell ref="A965:A967"/>
    <mergeCell ref="B965:B967"/>
    <mergeCell ref="C965:C967"/>
    <mergeCell ref="D965:F965"/>
    <mergeCell ref="D966:F966"/>
    <mergeCell ref="D967:F967"/>
    <mergeCell ref="A980:A987"/>
    <mergeCell ref="B980:B987"/>
    <mergeCell ref="C980:C987"/>
    <mergeCell ref="D980:F980"/>
    <mergeCell ref="D981:F981"/>
    <mergeCell ref="D982:F982"/>
    <mergeCell ref="D983:F983"/>
    <mergeCell ref="D984:F984"/>
    <mergeCell ref="D985:F985"/>
    <mergeCell ref="D986:F986"/>
    <mergeCell ref="D976:F976"/>
    <mergeCell ref="D977:F977"/>
    <mergeCell ref="G977:G978"/>
    <mergeCell ref="D978:F978"/>
    <mergeCell ref="D979:F979"/>
    <mergeCell ref="G979:G987"/>
    <mergeCell ref="D987:F987"/>
    <mergeCell ref="D994:F994"/>
    <mergeCell ref="D995:F995"/>
    <mergeCell ref="D996:F996"/>
    <mergeCell ref="G996:G1001"/>
    <mergeCell ref="A997:A1001"/>
    <mergeCell ref="B997:B1001"/>
    <mergeCell ref="C997:C1001"/>
    <mergeCell ref="D997:F997"/>
    <mergeCell ref="D998:F998"/>
    <mergeCell ref="D999:F999"/>
    <mergeCell ref="D988:F988"/>
    <mergeCell ref="G988:G994"/>
    <mergeCell ref="A989:A994"/>
    <mergeCell ref="B989:B994"/>
    <mergeCell ref="C989:C994"/>
    <mergeCell ref="D989:F989"/>
    <mergeCell ref="D990:F990"/>
    <mergeCell ref="D991:F991"/>
    <mergeCell ref="D992:F992"/>
    <mergeCell ref="D993:F993"/>
    <mergeCell ref="G1009:G1012"/>
    <mergeCell ref="D1010:F1010"/>
    <mergeCell ref="D1011:F1011"/>
    <mergeCell ref="D1012:F1012"/>
    <mergeCell ref="D1013:F1013"/>
    <mergeCell ref="G1013:G1019"/>
    <mergeCell ref="D1014:F1014"/>
    <mergeCell ref="D1015:F1015"/>
    <mergeCell ref="D1016:F1016"/>
    <mergeCell ref="D1017:F1017"/>
    <mergeCell ref="D1006:F1006"/>
    <mergeCell ref="D1007:F1007"/>
    <mergeCell ref="D1008:F1008"/>
    <mergeCell ref="A1009:A1012"/>
    <mergeCell ref="B1009:B1012"/>
    <mergeCell ref="D1009:F1009"/>
    <mergeCell ref="D1000:F1000"/>
    <mergeCell ref="D1001:F1001"/>
    <mergeCell ref="D1002:F1002"/>
    <mergeCell ref="G1002:G1007"/>
    <mergeCell ref="A1003:A1007"/>
    <mergeCell ref="B1003:B1007"/>
    <mergeCell ref="C1003:C1007"/>
    <mergeCell ref="D1003:F1003"/>
    <mergeCell ref="D1004:F1004"/>
    <mergeCell ref="D1005:F1005"/>
    <mergeCell ref="D1024:F1024"/>
    <mergeCell ref="D1025:F1025"/>
    <mergeCell ref="G1025:G1028"/>
    <mergeCell ref="A1026:A1028"/>
    <mergeCell ref="B1026:B1028"/>
    <mergeCell ref="C1026:C1028"/>
    <mergeCell ref="D1026:F1026"/>
    <mergeCell ref="D1027:F1027"/>
    <mergeCell ref="D1028:F1028"/>
    <mergeCell ref="D1018:F1018"/>
    <mergeCell ref="D1019:F1019"/>
    <mergeCell ref="D1020:F1020"/>
    <mergeCell ref="G1020:G1024"/>
    <mergeCell ref="A1021:A1024"/>
    <mergeCell ref="B1021:B1024"/>
    <mergeCell ref="C1021:C1024"/>
    <mergeCell ref="D1021:F1021"/>
    <mergeCell ref="D1022:F1022"/>
    <mergeCell ref="D1023:F1023"/>
    <mergeCell ref="D1034:F1034"/>
    <mergeCell ref="G1034:G1038"/>
    <mergeCell ref="A1035:A1038"/>
    <mergeCell ref="B1035:B1038"/>
    <mergeCell ref="C1035:C1038"/>
    <mergeCell ref="D1035:F1035"/>
    <mergeCell ref="D1036:F1036"/>
    <mergeCell ref="D1037:F1037"/>
    <mergeCell ref="D1038:F1038"/>
    <mergeCell ref="D1029:F1029"/>
    <mergeCell ref="G1029:G1033"/>
    <mergeCell ref="A1030:A1033"/>
    <mergeCell ref="B1030:B1033"/>
    <mergeCell ref="C1030:C1033"/>
    <mergeCell ref="D1030:F1030"/>
    <mergeCell ref="D1031:F1031"/>
    <mergeCell ref="D1032:F1032"/>
    <mergeCell ref="D1033:F1033"/>
    <mergeCell ref="D1045:F1045"/>
    <mergeCell ref="G1045:G1051"/>
    <mergeCell ref="A1046:A1051"/>
    <mergeCell ref="B1046:B1051"/>
    <mergeCell ref="C1046:C1051"/>
    <mergeCell ref="D1046:F1046"/>
    <mergeCell ref="D1047:F1047"/>
    <mergeCell ref="D1048:F1048"/>
    <mergeCell ref="D1049:F1049"/>
    <mergeCell ref="D1050:F1050"/>
    <mergeCell ref="D1039:F1039"/>
    <mergeCell ref="D1040:F1040"/>
    <mergeCell ref="G1040:G1044"/>
    <mergeCell ref="A1041:A1044"/>
    <mergeCell ref="B1041:B1044"/>
    <mergeCell ref="C1041:C1044"/>
    <mergeCell ref="D1041:F1041"/>
    <mergeCell ref="D1042:F1042"/>
    <mergeCell ref="D1043:F1043"/>
    <mergeCell ref="D1044:F1044"/>
    <mergeCell ref="D1061:F1061"/>
    <mergeCell ref="D1062:F1062"/>
    <mergeCell ref="G1062:G1065"/>
    <mergeCell ref="D1063:F1063"/>
    <mergeCell ref="D1064:F1064"/>
    <mergeCell ref="D1065:F1065"/>
    <mergeCell ref="D1057:F1057"/>
    <mergeCell ref="G1057:G1058"/>
    <mergeCell ref="D1058:F1058"/>
    <mergeCell ref="D1059:F1059"/>
    <mergeCell ref="G1059:G1060"/>
    <mergeCell ref="D1060:F1060"/>
    <mergeCell ref="D1051:F1051"/>
    <mergeCell ref="D1052:F1052"/>
    <mergeCell ref="D1053:F1053"/>
    <mergeCell ref="G1053:G1054"/>
    <mergeCell ref="D1054:F1054"/>
    <mergeCell ref="D1055:F1055"/>
    <mergeCell ref="G1055:G1056"/>
    <mergeCell ref="D1056:F1056"/>
    <mergeCell ref="D1080:F1080"/>
    <mergeCell ref="G1080:G1084"/>
    <mergeCell ref="D1081:F1081"/>
    <mergeCell ref="D1082:F1082"/>
    <mergeCell ref="D1083:F1083"/>
    <mergeCell ref="D1084:F1084"/>
    <mergeCell ref="D1074:F1074"/>
    <mergeCell ref="G1074:G1077"/>
    <mergeCell ref="D1075:F1075"/>
    <mergeCell ref="D1076:F1076"/>
    <mergeCell ref="D1077:F1077"/>
    <mergeCell ref="D1078:F1078"/>
    <mergeCell ref="G1078:G1079"/>
    <mergeCell ref="D1079:F1079"/>
    <mergeCell ref="D1066:F1066"/>
    <mergeCell ref="G1066:G1069"/>
    <mergeCell ref="D1067:F1067"/>
    <mergeCell ref="D1068:F1068"/>
    <mergeCell ref="D1069:F1069"/>
    <mergeCell ref="D1070:F1070"/>
    <mergeCell ref="G1070:G1073"/>
    <mergeCell ref="D1071:F1071"/>
    <mergeCell ref="D1072:F1072"/>
    <mergeCell ref="D1073:F1073"/>
    <mergeCell ref="D1092:F1092"/>
    <mergeCell ref="G1092:G1101"/>
    <mergeCell ref="D1093:F1093"/>
    <mergeCell ref="D1094:F1094"/>
    <mergeCell ref="D1095:F1095"/>
    <mergeCell ref="D1096:F1096"/>
    <mergeCell ref="D1097:F1097"/>
    <mergeCell ref="D1098:F1098"/>
    <mergeCell ref="D1099:F1099"/>
    <mergeCell ref="D1100:F1100"/>
    <mergeCell ref="D1085:F1085"/>
    <mergeCell ref="G1085:G1091"/>
    <mergeCell ref="D1086:F1086"/>
    <mergeCell ref="D1087:F1087"/>
    <mergeCell ref="D1088:F1088"/>
    <mergeCell ref="D1089:F1089"/>
    <mergeCell ref="D1090:F1090"/>
    <mergeCell ref="D1091:F1091"/>
    <mergeCell ref="D1107:F1107"/>
    <mergeCell ref="G1107:G1110"/>
    <mergeCell ref="D1108:F1108"/>
    <mergeCell ref="D1109:F1109"/>
    <mergeCell ref="D1110:F1110"/>
    <mergeCell ref="D1111:F1111"/>
    <mergeCell ref="G1111:G1114"/>
    <mergeCell ref="D1112:F1112"/>
    <mergeCell ref="D1113:F1113"/>
    <mergeCell ref="D1114:F1114"/>
    <mergeCell ref="D1101:F1101"/>
    <mergeCell ref="D1102:F1102"/>
    <mergeCell ref="D1103:F1103"/>
    <mergeCell ref="G1103:G1106"/>
    <mergeCell ref="D1104:F1104"/>
    <mergeCell ref="D1105:F1105"/>
    <mergeCell ref="D1106:F1106"/>
    <mergeCell ref="D1115:F1115"/>
    <mergeCell ref="G1115:G1125"/>
    <mergeCell ref="D1116:F1116"/>
    <mergeCell ref="D1117:F1117"/>
    <mergeCell ref="D1118:F1118"/>
    <mergeCell ref="D1119:F1119"/>
    <mergeCell ref="D1120:F1120"/>
    <mergeCell ref="D1121:F1121"/>
    <mergeCell ref="D1122:F1122"/>
    <mergeCell ref="D1123:F1123"/>
    <mergeCell ref="D1148:F1148"/>
    <mergeCell ref="D1149:F1149"/>
    <mergeCell ref="D1150:F1150"/>
    <mergeCell ref="D1151:F1151"/>
    <mergeCell ref="D1152:F1152"/>
    <mergeCell ref="D1153:F1153"/>
    <mergeCell ref="D1142:F1142"/>
    <mergeCell ref="D1144:F1144"/>
    <mergeCell ref="D1145:F1145"/>
    <mergeCell ref="D1146:F1146"/>
    <mergeCell ref="D1147:F1147"/>
    <mergeCell ref="D1133:F1133"/>
    <mergeCell ref="D1134:F1134"/>
    <mergeCell ref="D1135:F1135"/>
    <mergeCell ref="D1136:F1136"/>
    <mergeCell ref="D1137:F1137"/>
    <mergeCell ref="D1174:F1174"/>
    <mergeCell ref="D1175:F1175"/>
    <mergeCell ref="D1176:F1176"/>
    <mergeCell ref="D1177:F1177"/>
    <mergeCell ref="D1163:F1163"/>
    <mergeCell ref="D1164:F1164"/>
    <mergeCell ref="G1137:G1153"/>
    <mergeCell ref="D1138:F1138"/>
    <mergeCell ref="D1139:F1139"/>
    <mergeCell ref="D1140:F1140"/>
    <mergeCell ref="D1141:F1141"/>
    <mergeCell ref="D1124:F1124"/>
    <mergeCell ref="D1125:F1125"/>
    <mergeCell ref="D1126:F1126"/>
    <mergeCell ref="D1127:F1127"/>
    <mergeCell ref="G1127:G1136"/>
    <mergeCell ref="D1128:F1128"/>
    <mergeCell ref="D1129:F1129"/>
    <mergeCell ref="D1130:F1130"/>
    <mergeCell ref="D1131:F1131"/>
    <mergeCell ref="D1132:F1132"/>
    <mergeCell ref="D1154:F1154"/>
    <mergeCell ref="G1154:G1163"/>
    <mergeCell ref="D1155:F1155"/>
    <mergeCell ref="D1156:F1156"/>
    <mergeCell ref="D1157:F1157"/>
    <mergeCell ref="D1158:F1158"/>
    <mergeCell ref="D1159:F1159"/>
    <mergeCell ref="D1160:F1160"/>
    <mergeCell ref="D1161:F1161"/>
    <mergeCell ref="D1162:F1162"/>
    <mergeCell ref="D1143:F1143"/>
    <mergeCell ref="D1192:F1192"/>
    <mergeCell ref="D1193:F1193"/>
    <mergeCell ref="D1194:F1194"/>
    <mergeCell ref="D1195:F1195"/>
    <mergeCell ref="D1196:F1196"/>
    <mergeCell ref="D1197:F1197"/>
    <mergeCell ref="D1183:F1183"/>
    <mergeCell ref="D1184:F1184"/>
    <mergeCell ref="G1184:G1200"/>
    <mergeCell ref="D1185:F1185"/>
    <mergeCell ref="D1186:F1186"/>
    <mergeCell ref="D1187:F1187"/>
    <mergeCell ref="D1188:F1188"/>
    <mergeCell ref="D1189:F1189"/>
    <mergeCell ref="D1190:F1190"/>
    <mergeCell ref="D1191:F1191"/>
    <mergeCell ref="D1178:F1178"/>
    <mergeCell ref="D1179:F1179"/>
    <mergeCell ref="D1180:F1180"/>
    <mergeCell ref="D1181:F1181"/>
    <mergeCell ref="G1181:G1182"/>
    <mergeCell ref="D1182:F1182"/>
    <mergeCell ref="G1164:G1180"/>
    <mergeCell ref="D1165:F1165"/>
    <mergeCell ref="D1166:F1166"/>
    <mergeCell ref="D1167:F1167"/>
    <mergeCell ref="D1168:F1168"/>
    <mergeCell ref="D1169:F1169"/>
    <mergeCell ref="D1170:F1170"/>
    <mergeCell ref="D1171:F1171"/>
    <mergeCell ref="D1172:F1172"/>
    <mergeCell ref="D1173:F1173"/>
    <mergeCell ref="A1203:A1205"/>
    <mergeCell ref="B1203:B1205"/>
    <mergeCell ref="C1203:C1205"/>
    <mergeCell ref="D1203:F1203"/>
    <mergeCell ref="D1204:F1204"/>
    <mergeCell ref="D1205:F1205"/>
    <mergeCell ref="D1198:F1198"/>
    <mergeCell ref="D1199:F1199"/>
    <mergeCell ref="D1200:F1200"/>
    <mergeCell ref="D1201:F1201"/>
    <mergeCell ref="D1202:F1202"/>
    <mergeCell ref="G1202:G1205"/>
    <mergeCell ref="D1224:F1224"/>
    <mergeCell ref="D1225:F1225"/>
    <mergeCell ref="D1226:F1226"/>
    <mergeCell ref="D1227:F1227"/>
    <mergeCell ref="D1228:F1228"/>
    <mergeCell ref="D1218:F1218"/>
    <mergeCell ref="D1219:F1219"/>
    <mergeCell ref="D1220:F1220"/>
    <mergeCell ref="D1221:F1221"/>
    <mergeCell ref="D1230:F1230"/>
    <mergeCell ref="D1231:F1231"/>
    <mergeCell ref="D1232:F1232"/>
    <mergeCell ref="D1233:F1233"/>
    <mergeCell ref="D1234:F1234"/>
    <mergeCell ref="D1242:F1242"/>
    <mergeCell ref="D1243:F1243"/>
    <mergeCell ref="D1244:F1244"/>
    <mergeCell ref="D1206:F1206"/>
    <mergeCell ref="D1207:F1207"/>
    <mergeCell ref="G1207:G1232"/>
    <mergeCell ref="A1208:A1232"/>
    <mergeCell ref="B1208:B1232"/>
    <mergeCell ref="C1208:C1232"/>
    <mergeCell ref="D1208:F1208"/>
    <mergeCell ref="D1209:F1209"/>
    <mergeCell ref="D1210:F1210"/>
    <mergeCell ref="D1211:F1211"/>
    <mergeCell ref="D1229:F1229"/>
    <mergeCell ref="G1262:G1288"/>
    <mergeCell ref="D1270:F1270"/>
    <mergeCell ref="D1271:F1271"/>
    <mergeCell ref="D1272:F1272"/>
    <mergeCell ref="D1273:F1273"/>
    <mergeCell ref="D1252:F1252"/>
    <mergeCell ref="D1253:F1253"/>
    <mergeCell ref="D1254:F1254"/>
    <mergeCell ref="D1255:F1255"/>
    <mergeCell ref="D1256:F1256"/>
    <mergeCell ref="D1257:F1257"/>
    <mergeCell ref="G1234:G1261"/>
    <mergeCell ref="D1287:F1287"/>
    <mergeCell ref="D1288:F1288"/>
    <mergeCell ref="D1222:F1222"/>
    <mergeCell ref="D1223:F1223"/>
    <mergeCell ref="D1212:F1212"/>
    <mergeCell ref="D1213:F1213"/>
    <mergeCell ref="D1214:F1214"/>
    <mergeCell ref="D1215:F1215"/>
    <mergeCell ref="D1216:F1216"/>
    <mergeCell ref="D1217:F1217"/>
    <mergeCell ref="D1246:F1246"/>
    <mergeCell ref="D1247:F1247"/>
    <mergeCell ref="D1248:F1248"/>
    <mergeCell ref="D1249:F1249"/>
    <mergeCell ref="D1250:F1250"/>
    <mergeCell ref="D1251:F1251"/>
    <mergeCell ref="D1235:F1235"/>
    <mergeCell ref="D1236:F1236"/>
    <mergeCell ref="D1237:F1237"/>
    <mergeCell ref="D1238:F1238"/>
    <mergeCell ref="D1274:F1274"/>
    <mergeCell ref="D1275:F1275"/>
    <mergeCell ref="D1276:F1276"/>
    <mergeCell ref="A1277:A1288"/>
    <mergeCell ref="B1277:B1288"/>
    <mergeCell ref="C1277:C1288"/>
    <mergeCell ref="D1277:F1277"/>
    <mergeCell ref="D1278:F1278"/>
    <mergeCell ref="D1279:F1279"/>
    <mergeCell ref="D1280:F1280"/>
    <mergeCell ref="A1263:A1276"/>
    <mergeCell ref="B1263:B1276"/>
    <mergeCell ref="C1263:C1276"/>
    <mergeCell ref="D1263:F1263"/>
    <mergeCell ref="D1264:F1264"/>
    <mergeCell ref="D1265:F1265"/>
    <mergeCell ref="D1245:F1245"/>
    <mergeCell ref="D1266:F1266"/>
    <mergeCell ref="D1267:F1267"/>
    <mergeCell ref="D1268:F1268"/>
    <mergeCell ref="D1269:F1269"/>
    <mergeCell ref="D1258:F1258"/>
    <mergeCell ref="D1259:F1259"/>
    <mergeCell ref="D1260:F1260"/>
    <mergeCell ref="D1261:F1261"/>
    <mergeCell ref="D1262:F1262"/>
    <mergeCell ref="A1235:A1250"/>
    <mergeCell ref="B1235:B1250"/>
    <mergeCell ref="C1235:C1250"/>
    <mergeCell ref="D1239:F1239"/>
    <mergeCell ref="D1240:F1240"/>
    <mergeCell ref="D1241:F1241"/>
    <mergeCell ref="J1:K1"/>
    <mergeCell ref="D1298:F1298"/>
    <mergeCell ref="G1298:G1301"/>
    <mergeCell ref="A1299:A1301"/>
    <mergeCell ref="B1299:B1301"/>
    <mergeCell ref="C1299:C1301"/>
    <mergeCell ref="D1299:F1299"/>
    <mergeCell ref="D1300:F1300"/>
    <mergeCell ref="D1301:F1301"/>
    <mergeCell ref="D1293:F1293"/>
    <mergeCell ref="D1294:F1294"/>
    <mergeCell ref="G1294:G1297"/>
    <mergeCell ref="A1295:A1297"/>
    <mergeCell ref="B1295:B1297"/>
    <mergeCell ref="C1295:C1297"/>
    <mergeCell ref="D1295:F1295"/>
    <mergeCell ref="D1296:F1296"/>
    <mergeCell ref="D1297:F1297"/>
    <mergeCell ref="D1289:F1289"/>
    <mergeCell ref="D1290:F1290"/>
    <mergeCell ref="G1290:G1293"/>
    <mergeCell ref="A1291:A1293"/>
    <mergeCell ref="B1291:B1293"/>
    <mergeCell ref="C1291:C1293"/>
    <mergeCell ref="D1291:F1291"/>
    <mergeCell ref="D1292:F1292"/>
    <mergeCell ref="D1281:F1281"/>
    <mergeCell ref="D1282:F1282"/>
    <mergeCell ref="D1283:F1283"/>
    <mergeCell ref="D1284:F1284"/>
    <mergeCell ref="D1285:F1285"/>
    <mergeCell ref="D1286:F12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64</vt:i4>
      </vt:variant>
    </vt:vector>
  </HeadingPairs>
  <TitlesOfParts>
    <vt:vector size="73" baseType="lpstr">
      <vt:lpstr>Inventario Activos de Inf</vt:lpstr>
      <vt:lpstr>Formato Activos Informacion</vt:lpstr>
      <vt:lpstr>Definiciones</vt:lpstr>
      <vt:lpstr>Variables</vt:lpstr>
      <vt:lpstr>ProcesoSO</vt:lpstr>
      <vt:lpstr>TablaRetencion</vt:lpstr>
      <vt:lpstr>Trabajada</vt:lpstr>
      <vt:lpstr>T-Original</vt:lpstr>
      <vt:lpstr>Documentosxproceso</vt:lpstr>
      <vt:lpstr>CALIDAD</vt:lpstr>
      <vt:lpstr>Confidencialidad</vt:lpstr>
      <vt:lpstr>CONTROL_INTERNO_DISCIPLINARIO</vt:lpstr>
      <vt:lpstr>ControlInterno</vt:lpstr>
      <vt:lpstr>ControlInternoDisciplinario</vt:lpstr>
      <vt:lpstr>CTROL.INT.DISCIPLINARIO</vt:lpstr>
      <vt:lpstr>D.INSTITUCIONAL</vt:lpstr>
      <vt:lpstr>DIR.ADMINISTRATIVA</vt:lpstr>
      <vt:lpstr>DIR.CONTRATACION</vt:lpstr>
      <vt:lpstr>DIR.FINANCIERA</vt:lpstr>
      <vt:lpstr>DIR.SERV.AMBULATORIOS</vt:lpstr>
      <vt:lpstr>DIR.SERV.COMPLEMENTARIOS</vt:lpstr>
      <vt:lpstr>DIR.SERV.RIESGO</vt:lpstr>
      <vt:lpstr>DIR.SERV.URGENCIAS</vt:lpstr>
      <vt:lpstr>DIR.THUMANO</vt:lpstr>
      <vt:lpstr>DIRECCION_ADMINISTRATIVA</vt:lpstr>
      <vt:lpstr>DIRECCION_DE_CONTRATACION</vt:lpstr>
      <vt:lpstr>DIRECCION_DE_SERVICIOS_AMBULATORIOS</vt:lpstr>
      <vt:lpstr>DIRECCION_DE_SERVICIOS_COMPLEMENTARIOS</vt:lpstr>
      <vt:lpstr>DIRECCION_DE_SERVICIOS_DE_URGENCIAS</vt:lpstr>
      <vt:lpstr>DIRECCION_DE_SERVICIOS_DEL_RIESGO_EN_SALUD</vt:lpstr>
      <vt:lpstr>DIRECCION_DE_SERVICIOS_HOSPITALARIOS</vt:lpstr>
      <vt:lpstr>DIRECCION_DEL_TALENTO_HUMANO</vt:lpstr>
      <vt:lpstr>DIRECCION_FINANCIERA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GE.CALIDAD</vt:lpstr>
      <vt:lpstr>GE.CONOCIMIENTO</vt:lpstr>
      <vt:lpstr>GERENCIA</vt:lpstr>
      <vt:lpstr>GESTION_DEL_CONOCIMIENTO</vt:lpstr>
      <vt:lpstr>Integridad</vt:lpstr>
      <vt:lpstr>OF.COMUNICACIONES</vt:lpstr>
      <vt:lpstr>OF.CONTROLINTERNO</vt:lpstr>
      <vt:lpstr>OF.D.INSTITUCIONAL</vt:lpstr>
      <vt:lpstr>OF.JURIDICA</vt:lpstr>
      <vt:lpstr>OFICINA_ASESORA_DE_COMUNICACIONES</vt:lpstr>
      <vt:lpstr>OFICINA_ASESORA_DE_DESARROLLO_INSTITUCIONAL</vt:lpstr>
      <vt:lpstr>OFICINA_ASESORA_JURIDICA</vt:lpstr>
      <vt:lpstr>OFICINA_DE_CONTROL_INTERNO</vt:lpstr>
      <vt:lpstr>PARTIC.CIUDADANA</vt:lpstr>
      <vt:lpstr>PARTICIPACIÓN_COMUNITARIA_Y_SERVICIO_AL_CIUDADANO</vt:lpstr>
      <vt:lpstr>ParticipaciónComServCiudadano</vt:lpstr>
      <vt:lpstr>SISTEMAS_DE_INFORMACIÓN_TIC</vt:lpstr>
      <vt:lpstr>SUBGCIA.CORPORATIVA</vt:lpstr>
      <vt:lpstr>SUBGCIA.P.SERVICIOS</vt:lpstr>
      <vt:lpstr>SUBGERENCIA_CORPORATIVA</vt:lpstr>
      <vt:lpstr>SUBGERENCIA_DE_PRESTACION_DE_SERVICIOS_DE_SALUD</vt:lpstr>
      <vt:lpstr>TICS</vt:lpstr>
      <vt:lpstr>'Formato Activos Informacion'!Títulos_a_imprimir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Elsy Hernandez Gaitan</dc:creator>
  <cp:lastModifiedBy>Maria Elcy Hernandez Gaitan</cp:lastModifiedBy>
  <cp:lastPrinted>2021-07-31T16:48:11Z</cp:lastPrinted>
  <dcterms:created xsi:type="dcterms:W3CDTF">2022-07-26T19:20:51Z</dcterms:created>
  <dcterms:modified xsi:type="dcterms:W3CDTF">2022-07-27T18:30:42Z</dcterms:modified>
</cp:coreProperties>
</file>